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Hospital Reporting\Year End Reports\YearEnd\YearEnd_2023\"/>
    </mc:Choice>
  </mc:AlternateContent>
  <xr:revisionPtr revIDLastSave="0" documentId="8_{4A787224-9172-4B57-A002-49ADB180774F}" xr6:coauthVersionLast="47" xr6:coauthVersionMax="47" xr10:uidLastSave="{00000000-0000-0000-0000-000000000000}"/>
  <workbookProtection workbookAlgorithmName="SHA-512" workbookHashValue="DN4f5UMkLH9jzFdschBSUwgtWos0o7U1PTZCuJDGefQr6fhrhTObSZg1KR+pB2TbgMTRIrjhnn+YBZ75GPW7JA==" workbookSaltValue="EEb+ipexbmmrxZBAZw8a1w==" workbookSpinCount="100000" lockStructure="1"/>
  <bookViews>
    <workbookView xWindow="-110" yWindow="-110" windowWidth="19420" windowHeight="10420" tabRatio="777" xr2:uid="{6A67E359-151F-4C3D-9C77-4DE7E01E3C7B}"/>
  </bookViews>
  <sheets>
    <sheet name="data" sheetId="24" r:id="rId1"/>
    <sheet name="Transmittal" sheetId="27" r:id="rId2"/>
    <sheet name="Responses-1" sheetId="15" r:id="rId3"/>
    <sheet name="Responses-2" sheetId="33" r:id="rId4"/>
    <sheet name="INFO_PG1" sheetId="3" r:id="rId5"/>
    <sheet name="INFO_PG2" sheetId="4" r:id="rId6"/>
    <sheet name="SS2_3_5_6" sheetId="5" r:id="rId7"/>
    <sheet name="SS4" sheetId="6" r:id="rId8"/>
    <sheet name="SS8" sheetId="7" r:id="rId9"/>
    <sheet name="FS" sheetId="8" r:id="rId10"/>
    <sheet name="CC" sheetId="34" r:id="rId11"/>
    <sheet name="Prior Year" sheetId="25" r:id="rId12"/>
    <sheet name="Contact" sheetId="35" r:id="rId13"/>
    <sheet name="Support" sheetId="36" r:id="rId14"/>
    <sheet name="Hospital" sheetId="29" r:id="rId15"/>
    <sheet name="Funds" sheetId="30" r:id="rId16"/>
    <sheet name="CostCenter" sheetId="31" r:id="rId17"/>
  </sheets>
  <definedNames>
    <definedName name="_Fill" localSheetId="0" hidden="1">data!$DR$772:$DR$817</definedName>
    <definedName name="_Fill" localSheetId="11" hidden="1">'Prior Year'!$DR$773:$DR$818</definedName>
    <definedName name="_Fill" hidden="1">#REF!</definedName>
    <definedName name="_xlnm._FilterDatabase" localSheetId="0" hidden="1">#REF!</definedName>
    <definedName name="_xlnm._FilterDatabase" localSheetId="11" hidden="1">#REF!</definedName>
    <definedName name="Cost_Center_Exp_Analysis" localSheetId="0">#REF!</definedName>
    <definedName name="Cost_Center_Exp_Analysis" localSheetId="11">#REF!</definedName>
    <definedName name="Cost_Center_Exp_Analysis">#REF!</definedName>
    <definedName name="Costcenter" localSheetId="16">CostCenter!$A$1:$AK$80</definedName>
    <definedName name="Costcenter">#REF!</definedName>
    <definedName name="_xlnm.Criteria" localSheetId="0">#REF!</definedName>
    <definedName name="_xlnm.Criteria" localSheetId="11">#REF!</definedName>
    <definedName name="Edit">#REF!</definedName>
    <definedName name="_xlnm.Extract" localSheetId="0">data!$A$433:$H$433</definedName>
    <definedName name="_xlnm.Extract" localSheetId="11">'Prior Year'!$A$434:$H$434</definedName>
    <definedName name="Funds" localSheetId="16">Funds!$A$1:$DH$2</definedName>
    <definedName name="Funds" localSheetId="15">Funds!$A$1:$DH$2</definedName>
    <definedName name="Funds">#REF!</definedName>
    <definedName name="Hospital" localSheetId="14">Hospital!$A$1:$BS$2</definedName>
    <definedName name="Hospital">#REF!</definedName>
    <definedName name="_xlnm.Print_Area" localSheetId="10">CC!$A$1:$I$384</definedName>
    <definedName name="_xlnm.Print_Area" localSheetId="0">#REF!</definedName>
    <definedName name="_xlnm.Print_Area" localSheetId="9">FS!$A$1:$D$179</definedName>
    <definedName name="_xlnm.Print_Area" localSheetId="4">INFO_PG1!$A$1:$G$40</definedName>
    <definedName name="_xlnm.Print_Area" localSheetId="5">INFO_PG2!$A$1:$G$33</definedName>
    <definedName name="_xlnm.Print_Area" localSheetId="11">#REF!</definedName>
    <definedName name="_xlnm.Print_Area" localSheetId="6">SS2_3_5_6!$A$1:$C$40</definedName>
    <definedName name="_xlnm.Print_Area" localSheetId="7">'SS4'!$A$1:$F$32</definedName>
    <definedName name="_xlnm.Print_Area" localSheetId="8">'SS8'!$A$1:$D$34</definedName>
    <definedName name="Support" localSheetId="16">Support!$A$1:$CF$2</definedName>
    <definedName name="Support" localSheetId="15">Support!$A$1:$CF$2</definedName>
    <definedName name="Support" localSheetId="14">Support!$A$1:$CF$2</definedName>
    <definedName name="Support" localSheetId="13">Support!$A$1:$CF$2</definedName>
    <definedName name="Suppo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" i="15" l="1"/>
  <c r="AO59" i="24"/>
  <c r="C231" i="24"/>
  <c r="C218" i="24"/>
  <c r="C289" i="24"/>
  <c r="BN83" i="24"/>
  <c r="BN80" i="24"/>
  <c r="BM83" i="24"/>
  <c r="AJ80" i="24"/>
  <c r="AJ83" i="24" s="1"/>
  <c r="AH83" i="24"/>
  <c r="U83" i="24"/>
  <c r="N83" i="24"/>
  <c r="D163" i="24"/>
  <c r="D157" i="24"/>
  <c r="AB88" i="24"/>
  <c r="D13" i="33"/>
  <c r="D125" i="33"/>
  <c r="D112" i="33"/>
  <c r="D108" i="33"/>
  <c r="D98" i="33"/>
  <c r="D92" i="33"/>
  <c r="D87" i="33"/>
  <c r="D83" i="33"/>
  <c r="D78" i="33"/>
  <c r="D69" i="33"/>
  <c r="D64" i="33"/>
  <c r="D56" i="33" s="1"/>
  <c r="D128" i="24"/>
  <c r="C418" i="24"/>
  <c r="C395" i="24"/>
  <c r="C358" i="24"/>
  <c r="BN90" i="24"/>
  <c r="C316" i="34" s="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N80" i="31"/>
  <c r="L80" i="31"/>
  <c r="K80" i="31"/>
  <c r="J80" i="31"/>
  <c r="I80" i="31"/>
  <c r="G80" i="31"/>
  <c r="F80" i="31"/>
  <c r="E80" i="31"/>
  <c r="C80" i="31"/>
  <c r="B80" i="31"/>
  <c r="A80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N79" i="31"/>
  <c r="L79" i="31"/>
  <c r="K79" i="31"/>
  <c r="J79" i="31"/>
  <c r="I79" i="31"/>
  <c r="G79" i="31"/>
  <c r="F79" i="31"/>
  <c r="E79" i="31"/>
  <c r="C79" i="31"/>
  <c r="B79" i="31"/>
  <c r="A79" i="31"/>
  <c r="AK78" i="31"/>
  <c r="AJ78" i="31"/>
  <c r="AI78" i="31"/>
  <c r="AH78" i="31"/>
  <c r="AG78" i="31"/>
  <c r="AF78" i="31"/>
  <c r="AE78" i="31"/>
  <c r="AD78" i="31"/>
  <c r="AC78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P78" i="31"/>
  <c r="N78" i="31"/>
  <c r="L78" i="31"/>
  <c r="K78" i="31"/>
  <c r="J78" i="31"/>
  <c r="I78" i="31"/>
  <c r="G78" i="31"/>
  <c r="F78" i="31"/>
  <c r="E78" i="31"/>
  <c r="C78" i="31"/>
  <c r="B78" i="31"/>
  <c r="A78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N77" i="31"/>
  <c r="L77" i="31"/>
  <c r="K77" i="31"/>
  <c r="J77" i="31"/>
  <c r="I77" i="31"/>
  <c r="G77" i="31"/>
  <c r="F77" i="31"/>
  <c r="E77" i="31"/>
  <c r="C77" i="31"/>
  <c r="B77" i="31"/>
  <c r="A77" i="31"/>
  <c r="AK76" i="31"/>
  <c r="AJ76" i="31"/>
  <c r="AI76" i="31"/>
  <c r="AH76" i="31"/>
  <c r="AG76" i="31"/>
  <c r="AF76" i="31"/>
  <c r="AE76" i="31"/>
  <c r="AD76" i="31"/>
  <c r="AC76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N76" i="31"/>
  <c r="L76" i="31"/>
  <c r="K76" i="31"/>
  <c r="J76" i="31"/>
  <c r="I76" i="31"/>
  <c r="G76" i="31"/>
  <c r="F76" i="31"/>
  <c r="E76" i="31"/>
  <c r="C76" i="31"/>
  <c r="B76" i="31"/>
  <c r="A76" i="31"/>
  <c r="AK75" i="31"/>
  <c r="AJ75" i="31"/>
  <c r="AI75" i="31"/>
  <c r="AH75" i="31"/>
  <c r="AG75" i="31"/>
  <c r="AF75" i="31"/>
  <c r="AE75" i="31"/>
  <c r="AD75" i="31"/>
  <c r="AC75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N75" i="31"/>
  <c r="L75" i="31"/>
  <c r="K75" i="31"/>
  <c r="J75" i="31"/>
  <c r="I75" i="31"/>
  <c r="G75" i="31"/>
  <c r="F75" i="31"/>
  <c r="E75" i="31"/>
  <c r="C75" i="31"/>
  <c r="B75" i="31"/>
  <c r="A75" i="31"/>
  <c r="AK74" i="31"/>
  <c r="AJ74" i="31"/>
  <c r="AI74" i="31"/>
  <c r="AH74" i="31"/>
  <c r="AG74" i="31"/>
  <c r="AF74" i="31"/>
  <c r="AE74" i="31"/>
  <c r="AD74" i="31"/>
  <c r="AC74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N74" i="31"/>
  <c r="L74" i="31"/>
  <c r="K74" i="31"/>
  <c r="J74" i="31"/>
  <c r="I74" i="31"/>
  <c r="G74" i="31"/>
  <c r="F74" i="31"/>
  <c r="E74" i="31"/>
  <c r="C74" i="31"/>
  <c r="B74" i="31"/>
  <c r="A74" i="31"/>
  <c r="AK73" i="31"/>
  <c r="AJ73" i="31"/>
  <c r="AI73" i="31"/>
  <c r="AH73" i="31"/>
  <c r="AG73" i="31"/>
  <c r="AF73" i="31"/>
  <c r="AE73" i="31"/>
  <c r="AD73" i="31"/>
  <c r="AC73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N73" i="31"/>
  <c r="L73" i="31"/>
  <c r="K73" i="31"/>
  <c r="J73" i="31"/>
  <c r="I73" i="31"/>
  <c r="G73" i="31"/>
  <c r="F73" i="31"/>
  <c r="E73" i="31"/>
  <c r="C73" i="31"/>
  <c r="B73" i="31"/>
  <c r="A73" i="31"/>
  <c r="AK72" i="31"/>
  <c r="AJ72" i="31"/>
  <c r="AI72" i="31"/>
  <c r="AH72" i="31"/>
  <c r="AG72" i="31"/>
  <c r="AF72" i="31"/>
  <c r="AE72" i="31"/>
  <c r="AD72" i="31"/>
  <c r="AC72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N72" i="31"/>
  <c r="L72" i="31"/>
  <c r="K72" i="31"/>
  <c r="J72" i="31"/>
  <c r="I72" i="31"/>
  <c r="G72" i="31"/>
  <c r="F72" i="31"/>
  <c r="E72" i="31"/>
  <c r="C72" i="31"/>
  <c r="B72" i="31"/>
  <c r="A72" i="31"/>
  <c r="AK71" i="31"/>
  <c r="AJ71" i="31"/>
  <c r="AI71" i="31"/>
  <c r="AH71" i="31"/>
  <c r="AG71" i="31"/>
  <c r="AF71" i="31"/>
  <c r="AE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N71" i="31"/>
  <c r="L71" i="31"/>
  <c r="K71" i="31"/>
  <c r="J71" i="31"/>
  <c r="I71" i="31"/>
  <c r="G71" i="31"/>
  <c r="F71" i="31"/>
  <c r="E71" i="31"/>
  <c r="C71" i="31"/>
  <c r="B71" i="31"/>
  <c r="A71" i="31"/>
  <c r="AK70" i="31"/>
  <c r="AJ70" i="31"/>
  <c r="AI70" i="31"/>
  <c r="AH70" i="31"/>
  <c r="AG70" i="31"/>
  <c r="AF70" i="31"/>
  <c r="AE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N70" i="31"/>
  <c r="L70" i="31"/>
  <c r="K70" i="31"/>
  <c r="J70" i="31"/>
  <c r="I70" i="31"/>
  <c r="G70" i="31"/>
  <c r="F70" i="31"/>
  <c r="E70" i="31"/>
  <c r="C70" i="31"/>
  <c r="B70" i="31"/>
  <c r="A70" i="31"/>
  <c r="AK69" i="31"/>
  <c r="AJ69" i="31"/>
  <c r="AI69" i="31"/>
  <c r="AH69" i="31"/>
  <c r="AG69" i="31"/>
  <c r="AF69" i="31"/>
  <c r="AE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N69" i="31"/>
  <c r="L69" i="31"/>
  <c r="K69" i="31"/>
  <c r="J69" i="31"/>
  <c r="I69" i="31"/>
  <c r="G69" i="31"/>
  <c r="F69" i="31"/>
  <c r="E69" i="31"/>
  <c r="C69" i="31"/>
  <c r="B69" i="31"/>
  <c r="A69" i="31"/>
  <c r="AK68" i="31"/>
  <c r="AJ68" i="31"/>
  <c r="AI68" i="31"/>
  <c r="AH68" i="31"/>
  <c r="AG68" i="31"/>
  <c r="AF68" i="31"/>
  <c r="AE68" i="31"/>
  <c r="AD68" i="31"/>
  <c r="AC68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N68" i="31"/>
  <c r="L68" i="31"/>
  <c r="K68" i="31"/>
  <c r="J68" i="31"/>
  <c r="I68" i="31"/>
  <c r="G68" i="31"/>
  <c r="F68" i="31"/>
  <c r="E68" i="31"/>
  <c r="C68" i="31"/>
  <c r="B68" i="31"/>
  <c r="A68" i="31"/>
  <c r="AK67" i="31"/>
  <c r="AJ67" i="31"/>
  <c r="AI67" i="31"/>
  <c r="AH67" i="31"/>
  <c r="AG67" i="31"/>
  <c r="AF67" i="31"/>
  <c r="AE67" i="31"/>
  <c r="AD67" i="31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N67" i="31"/>
  <c r="L67" i="31"/>
  <c r="K67" i="31"/>
  <c r="J67" i="31"/>
  <c r="I67" i="31"/>
  <c r="G67" i="31"/>
  <c r="F67" i="31"/>
  <c r="E67" i="31"/>
  <c r="C67" i="31"/>
  <c r="B67" i="31"/>
  <c r="A67" i="31"/>
  <c r="AK66" i="31"/>
  <c r="AJ66" i="31"/>
  <c r="AI66" i="31"/>
  <c r="AH66" i="31"/>
  <c r="AG66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N66" i="31"/>
  <c r="L66" i="31"/>
  <c r="K66" i="31"/>
  <c r="J66" i="31"/>
  <c r="I66" i="31"/>
  <c r="G66" i="31"/>
  <c r="F66" i="31"/>
  <c r="E66" i="31"/>
  <c r="C66" i="31"/>
  <c r="B66" i="31"/>
  <c r="A66" i="31"/>
  <c r="AK65" i="31"/>
  <c r="AJ65" i="31"/>
  <c r="AI65" i="31"/>
  <c r="AH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N65" i="31"/>
  <c r="L65" i="31"/>
  <c r="K65" i="31"/>
  <c r="J65" i="31"/>
  <c r="I65" i="31"/>
  <c r="G65" i="31"/>
  <c r="F65" i="31"/>
  <c r="E65" i="31"/>
  <c r="C65" i="31"/>
  <c r="B65" i="31"/>
  <c r="A65" i="31"/>
  <c r="AK64" i="31"/>
  <c r="AJ64" i="31"/>
  <c r="AI64" i="31"/>
  <c r="AH64" i="31"/>
  <c r="AG64" i="31"/>
  <c r="AF64" i="31"/>
  <c r="AE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N64" i="31"/>
  <c r="L64" i="31"/>
  <c r="K64" i="31"/>
  <c r="J64" i="31"/>
  <c r="I64" i="31"/>
  <c r="G64" i="31"/>
  <c r="F64" i="31"/>
  <c r="E64" i="31"/>
  <c r="C64" i="31"/>
  <c r="B64" i="31"/>
  <c r="A64" i="31"/>
  <c r="AK63" i="31"/>
  <c r="AJ63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N63" i="31"/>
  <c r="L63" i="31"/>
  <c r="K63" i="31"/>
  <c r="J63" i="31"/>
  <c r="I63" i="31"/>
  <c r="G63" i="31"/>
  <c r="F63" i="31"/>
  <c r="E63" i="31"/>
  <c r="C63" i="31"/>
  <c r="B63" i="31"/>
  <c r="A63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N62" i="31"/>
  <c r="L62" i="31"/>
  <c r="K62" i="31"/>
  <c r="J62" i="31"/>
  <c r="I62" i="31"/>
  <c r="G62" i="31"/>
  <c r="F62" i="31"/>
  <c r="E62" i="31"/>
  <c r="C62" i="31"/>
  <c r="B62" i="31"/>
  <c r="A62" i="31"/>
  <c r="AK61" i="31"/>
  <c r="AJ61" i="31"/>
  <c r="AI61" i="31"/>
  <c r="AH61" i="31"/>
  <c r="AG61" i="31"/>
  <c r="AF61" i="31"/>
  <c r="AE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N61" i="31"/>
  <c r="L61" i="31"/>
  <c r="K61" i="31"/>
  <c r="J61" i="31"/>
  <c r="I61" i="31"/>
  <c r="G61" i="31"/>
  <c r="F61" i="31"/>
  <c r="E61" i="31"/>
  <c r="C61" i="31"/>
  <c r="B61" i="31"/>
  <c r="A61" i="31"/>
  <c r="AK60" i="31"/>
  <c r="AJ60" i="31"/>
  <c r="AI60" i="31"/>
  <c r="AH60" i="31"/>
  <c r="AG60" i="31"/>
  <c r="AF60" i="31"/>
  <c r="AE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N60" i="31"/>
  <c r="L60" i="31"/>
  <c r="K60" i="31"/>
  <c r="J60" i="31"/>
  <c r="I60" i="31"/>
  <c r="G60" i="31"/>
  <c r="F60" i="31"/>
  <c r="E60" i="31"/>
  <c r="C60" i="31"/>
  <c r="B60" i="31"/>
  <c r="A60" i="31"/>
  <c r="AK59" i="31"/>
  <c r="AJ59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N59" i="31"/>
  <c r="L59" i="31"/>
  <c r="K59" i="31"/>
  <c r="J59" i="31"/>
  <c r="I59" i="31"/>
  <c r="G59" i="31"/>
  <c r="F59" i="31"/>
  <c r="E59" i="31"/>
  <c r="C59" i="31"/>
  <c r="B59" i="31"/>
  <c r="A59" i="31"/>
  <c r="AK58" i="31"/>
  <c r="AJ58" i="31"/>
  <c r="AI58" i="31"/>
  <c r="AH58" i="31"/>
  <c r="AG58" i="31"/>
  <c r="AF58" i="31"/>
  <c r="AE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N58" i="31"/>
  <c r="L58" i="31"/>
  <c r="K58" i="31"/>
  <c r="J58" i="31"/>
  <c r="I58" i="31"/>
  <c r="G58" i="31"/>
  <c r="F58" i="31"/>
  <c r="E58" i="31"/>
  <c r="C58" i="31"/>
  <c r="B58" i="31"/>
  <c r="A58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N57" i="31"/>
  <c r="L57" i="31"/>
  <c r="K57" i="31"/>
  <c r="J57" i="31"/>
  <c r="I57" i="31"/>
  <c r="G57" i="31"/>
  <c r="F57" i="31"/>
  <c r="E57" i="31"/>
  <c r="C57" i="31"/>
  <c r="B57" i="31"/>
  <c r="A57" i="31"/>
  <c r="AK56" i="31"/>
  <c r="AJ56" i="31"/>
  <c r="AI56" i="31"/>
  <c r="AH56" i="31"/>
  <c r="AG56" i="31"/>
  <c r="AF56" i="31"/>
  <c r="AE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N56" i="31"/>
  <c r="L56" i="31"/>
  <c r="K56" i="31"/>
  <c r="J56" i="31"/>
  <c r="I56" i="31"/>
  <c r="G56" i="31"/>
  <c r="F56" i="31"/>
  <c r="C56" i="31"/>
  <c r="B56" i="31"/>
  <c r="A56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N55" i="31"/>
  <c r="L55" i="31"/>
  <c r="K55" i="31"/>
  <c r="J55" i="31"/>
  <c r="I55" i="31"/>
  <c r="G55" i="31"/>
  <c r="F55" i="31"/>
  <c r="E55" i="31"/>
  <c r="C55" i="31"/>
  <c r="B55" i="31"/>
  <c r="A55" i="31"/>
  <c r="AK54" i="31"/>
  <c r="AJ54" i="31"/>
  <c r="AI54" i="31"/>
  <c r="AH54" i="31"/>
  <c r="AG54" i="31"/>
  <c r="AF54" i="31"/>
  <c r="AE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N54" i="31"/>
  <c r="L54" i="31"/>
  <c r="K54" i="31"/>
  <c r="J54" i="31"/>
  <c r="I54" i="31"/>
  <c r="G54" i="31"/>
  <c r="F54" i="31"/>
  <c r="E54" i="31"/>
  <c r="C54" i="31"/>
  <c r="B54" i="31"/>
  <c r="A54" i="31"/>
  <c r="AK53" i="31"/>
  <c r="AJ53" i="31"/>
  <c r="AI53" i="31"/>
  <c r="AH53" i="31"/>
  <c r="AG53" i="31"/>
  <c r="AF53" i="31"/>
  <c r="AE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N53" i="31"/>
  <c r="L53" i="31"/>
  <c r="K53" i="31"/>
  <c r="J53" i="31"/>
  <c r="I53" i="31"/>
  <c r="G53" i="31"/>
  <c r="F53" i="31"/>
  <c r="E53" i="31"/>
  <c r="C53" i="31"/>
  <c r="B53" i="31"/>
  <c r="A53" i="31"/>
  <c r="AK52" i="31"/>
  <c r="AJ52" i="31"/>
  <c r="AI52" i="31"/>
  <c r="AH52" i="31"/>
  <c r="AG52" i="31"/>
  <c r="AF52" i="31"/>
  <c r="AE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N52" i="31"/>
  <c r="L52" i="31"/>
  <c r="K52" i="31"/>
  <c r="J52" i="31"/>
  <c r="I52" i="31"/>
  <c r="G52" i="31"/>
  <c r="F52" i="31"/>
  <c r="E52" i="31"/>
  <c r="C52" i="31"/>
  <c r="B52" i="31"/>
  <c r="A52" i="31"/>
  <c r="AK51" i="31"/>
  <c r="AJ51" i="31"/>
  <c r="AI51" i="31"/>
  <c r="AH51" i="31"/>
  <c r="AG51" i="31"/>
  <c r="AF51" i="31"/>
  <c r="AE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N51" i="31"/>
  <c r="L51" i="31"/>
  <c r="K51" i="31"/>
  <c r="J51" i="31"/>
  <c r="I51" i="31"/>
  <c r="G51" i="31"/>
  <c r="F51" i="31"/>
  <c r="E51" i="31"/>
  <c r="C51" i="31"/>
  <c r="B51" i="31"/>
  <c r="A51" i="31"/>
  <c r="AK50" i="31"/>
  <c r="AJ50" i="31"/>
  <c r="AI50" i="31"/>
  <c r="AH50" i="31"/>
  <c r="AG50" i="31"/>
  <c r="AF50" i="31"/>
  <c r="AE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N50" i="31"/>
  <c r="L50" i="31"/>
  <c r="K50" i="31"/>
  <c r="J50" i="31"/>
  <c r="I50" i="31"/>
  <c r="G50" i="31"/>
  <c r="F50" i="31"/>
  <c r="C50" i="31"/>
  <c r="B50" i="31"/>
  <c r="A50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N49" i="31"/>
  <c r="L49" i="31"/>
  <c r="K49" i="31"/>
  <c r="J49" i="31"/>
  <c r="I49" i="31"/>
  <c r="G49" i="31"/>
  <c r="F49" i="31"/>
  <c r="E49" i="31"/>
  <c r="C49" i="31"/>
  <c r="B49" i="31"/>
  <c r="A49" i="31"/>
  <c r="AK48" i="31"/>
  <c r="AJ48" i="31"/>
  <c r="AI48" i="31"/>
  <c r="AH48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N48" i="31"/>
  <c r="L48" i="31"/>
  <c r="K48" i="31"/>
  <c r="J48" i="31"/>
  <c r="I48" i="31"/>
  <c r="G48" i="31"/>
  <c r="F48" i="31"/>
  <c r="E48" i="31"/>
  <c r="C48" i="31"/>
  <c r="B48" i="31"/>
  <c r="A48" i="31"/>
  <c r="AK47" i="31"/>
  <c r="AJ47" i="31"/>
  <c r="AI47" i="31"/>
  <c r="AH47" i="31"/>
  <c r="AG47" i="31"/>
  <c r="AF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N47" i="31"/>
  <c r="L47" i="31"/>
  <c r="K47" i="31"/>
  <c r="J47" i="31"/>
  <c r="I47" i="31"/>
  <c r="G47" i="31"/>
  <c r="F47" i="31"/>
  <c r="E47" i="31"/>
  <c r="C47" i="31"/>
  <c r="B47" i="31"/>
  <c r="A47" i="31"/>
  <c r="AK46" i="31"/>
  <c r="AJ46" i="31"/>
  <c r="AI46" i="31"/>
  <c r="AH46" i="31"/>
  <c r="AG46" i="31"/>
  <c r="AF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N46" i="31"/>
  <c r="L46" i="31"/>
  <c r="K46" i="31"/>
  <c r="J46" i="31"/>
  <c r="I46" i="31"/>
  <c r="G46" i="31"/>
  <c r="F46" i="31"/>
  <c r="E46" i="31"/>
  <c r="C46" i="31"/>
  <c r="B46" i="31"/>
  <c r="A46" i="31"/>
  <c r="AK45" i="31"/>
  <c r="AJ45" i="31"/>
  <c r="AI45" i="31"/>
  <c r="AH45" i="31"/>
  <c r="AG45" i="31"/>
  <c r="AF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N45" i="31"/>
  <c r="L45" i="31"/>
  <c r="K45" i="31"/>
  <c r="J45" i="31"/>
  <c r="I45" i="31"/>
  <c r="G45" i="31"/>
  <c r="F45" i="31"/>
  <c r="E45" i="31"/>
  <c r="C45" i="31"/>
  <c r="B45" i="31"/>
  <c r="A45" i="31"/>
  <c r="AK44" i="31"/>
  <c r="AJ44" i="31"/>
  <c r="AI44" i="31"/>
  <c r="AH44" i="31"/>
  <c r="AG44" i="31"/>
  <c r="AF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N44" i="31"/>
  <c r="L44" i="31"/>
  <c r="K44" i="31"/>
  <c r="J44" i="31"/>
  <c r="I44" i="31"/>
  <c r="G44" i="31"/>
  <c r="F44" i="31"/>
  <c r="E44" i="31"/>
  <c r="C44" i="31"/>
  <c r="B44" i="31"/>
  <c r="A44" i="31"/>
  <c r="AK43" i="31"/>
  <c r="AJ43" i="31"/>
  <c r="AI43" i="31"/>
  <c r="AH43" i="31"/>
  <c r="AG43" i="31"/>
  <c r="AF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N43" i="31"/>
  <c r="L43" i="31"/>
  <c r="K43" i="31"/>
  <c r="J43" i="31"/>
  <c r="I43" i="31"/>
  <c r="G43" i="31"/>
  <c r="F43" i="31"/>
  <c r="E43" i="31"/>
  <c r="C43" i="31"/>
  <c r="B43" i="31"/>
  <c r="A43" i="31"/>
  <c r="AK42" i="31"/>
  <c r="AJ42" i="31"/>
  <c r="AI42" i="31"/>
  <c r="AH42" i="31"/>
  <c r="AG42" i="31"/>
  <c r="AF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N42" i="31"/>
  <c r="L42" i="31"/>
  <c r="K42" i="31"/>
  <c r="J42" i="31"/>
  <c r="I42" i="31"/>
  <c r="G42" i="31"/>
  <c r="F42" i="31"/>
  <c r="E42" i="31"/>
  <c r="C42" i="31"/>
  <c r="B42" i="31"/>
  <c r="A42" i="31"/>
  <c r="AK41" i="31"/>
  <c r="AJ41" i="31"/>
  <c r="AI41" i="31"/>
  <c r="AH41" i="31"/>
  <c r="AG41" i="31"/>
  <c r="AF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N41" i="31"/>
  <c r="L41" i="31"/>
  <c r="K41" i="31"/>
  <c r="J41" i="31"/>
  <c r="I41" i="31"/>
  <c r="G41" i="31"/>
  <c r="F41" i="31"/>
  <c r="E41" i="31"/>
  <c r="C41" i="31"/>
  <c r="B41" i="31"/>
  <c r="A41" i="31"/>
  <c r="AK40" i="31"/>
  <c r="AJ40" i="31"/>
  <c r="AI40" i="31"/>
  <c r="AH40" i="31"/>
  <c r="AG40" i="31"/>
  <c r="AF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N40" i="31"/>
  <c r="L40" i="31"/>
  <c r="K40" i="31"/>
  <c r="J40" i="31"/>
  <c r="I40" i="31"/>
  <c r="G40" i="31"/>
  <c r="F40" i="31"/>
  <c r="E40" i="31"/>
  <c r="C40" i="31"/>
  <c r="B40" i="31"/>
  <c r="A40" i="31"/>
  <c r="AK39" i="31"/>
  <c r="AJ39" i="31"/>
  <c r="AI39" i="31"/>
  <c r="AH39" i="31"/>
  <c r="AG39" i="31"/>
  <c r="AF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N39" i="31"/>
  <c r="L39" i="31"/>
  <c r="K39" i="31"/>
  <c r="J39" i="31"/>
  <c r="I39" i="31"/>
  <c r="G39" i="31"/>
  <c r="F39" i="31"/>
  <c r="E39" i="31"/>
  <c r="C39" i="31"/>
  <c r="B39" i="31"/>
  <c r="A39" i="31"/>
  <c r="AK38" i="31"/>
  <c r="AJ38" i="31"/>
  <c r="AI38" i="31"/>
  <c r="AH38" i="31"/>
  <c r="AG38" i="31"/>
  <c r="AF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N38" i="31"/>
  <c r="L38" i="31"/>
  <c r="K38" i="31"/>
  <c r="J38" i="31"/>
  <c r="I38" i="31"/>
  <c r="G38" i="31"/>
  <c r="F38" i="31"/>
  <c r="E38" i="31"/>
  <c r="C38" i="31"/>
  <c r="B38" i="31"/>
  <c r="A38" i="31"/>
  <c r="AK37" i="31"/>
  <c r="AJ37" i="31"/>
  <c r="AI37" i="31"/>
  <c r="AH37" i="31"/>
  <c r="AG37" i="31"/>
  <c r="AF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N37" i="31"/>
  <c r="L37" i="31"/>
  <c r="K37" i="31"/>
  <c r="J37" i="31"/>
  <c r="I37" i="31"/>
  <c r="G37" i="31"/>
  <c r="F37" i="31"/>
  <c r="E37" i="31"/>
  <c r="C37" i="31"/>
  <c r="B37" i="31"/>
  <c r="A37" i="31"/>
  <c r="AK36" i="31"/>
  <c r="AJ36" i="31"/>
  <c r="AI36" i="31"/>
  <c r="AH36" i="31"/>
  <c r="AG36" i="31"/>
  <c r="AF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N36" i="31"/>
  <c r="L36" i="31"/>
  <c r="K36" i="31"/>
  <c r="J36" i="31"/>
  <c r="I36" i="31"/>
  <c r="G36" i="31"/>
  <c r="F36" i="31"/>
  <c r="E36" i="31"/>
  <c r="C36" i="31"/>
  <c r="B36" i="31"/>
  <c r="A36" i="31"/>
  <c r="AK35" i="31"/>
  <c r="AJ35" i="31"/>
  <c r="AI35" i="31"/>
  <c r="AH35" i="31"/>
  <c r="AG35" i="31"/>
  <c r="AF35" i="31"/>
  <c r="AD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N35" i="31"/>
  <c r="L35" i="31"/>
  <c r="K35" i="31"/>
  <c r="J35" i="31"/>
  <c r="I35" i="31"/>
  <c r="G35" i="31"/>
  <c r="F35" i="31"/>
  <c r="E35" i="31"/>
  <c r="C35" i="31"/>
  <c r="B35" i="31"/>
  <c r="A35" i="31"/>
  <c r="AK34" i="31"/>
  <c r="AJ34" i="31"/>
  <c r="AI34" i="31"/>
  <c r="AH34" i="31"/>
  <c r="AG34" i="31"/>
  <c r="AF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N34" i="31"/>
  <c r="L34" i="31"/>
  <c r="K34" i="31"/>
  <c r="J34" i="31"/>
  <c r="I34" i="31"/>
  <c r="G34" i="31"/>
  <c r="F34" i="31"/>
  <c r="E34" i="31"/>
  <c r="C34" i="31"/>
  <c r="B34" i="31"/>
  <c r="A34" i="31"/>
  <c r="AK33" i="31"/>
  <c r="AJ33" i="31"/>
  <c r="AI33" i="31"/>
  <c r="AH33" i="31"/>
  <c r="AG33" i="31"/>
  <c r="AF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N33" i="31"/>
  <c r="L33" i="31"/>
  <c r="K33" i="31"/>
  <c r="J33" i="31"/>
  <c r="I33" i="31"/>
  <c r="G33" i="31"/>
  <c r="F33" i="31"/>
  <c r="E33" i="31"/>
  <c r="C33" i="31"/>
  <c r="B33" i="31"/>
  <c r="A33" i="31"/>
  <c r="AK32" i="31"/>
  <c r="AJ32" i="31"/>
  <c r="AI32" i="31"/>
  <c r="AH32" i="31"/>
  <c r="AG32" i="31"/>
  <c r="AF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N32" i="31"/>
  <c r="L32" i="31"/>
  <c r="K32" i="31"/>
  <c r="J32" i="31"/>
  <c r="I32" i="31"/>
  <c r="G32" i="31"/>
  <c r="F32" i="31"/>
  <c r="E32" i="31"/>
  <c r="C32" i="31"/>
  <c r="B32" i="31"/>
  <c r="A32" i="31"/>
  <c r="AK31" i="31"/>
  <c r="AJ31" i="31"/>
  <c r="AI31" i="31"/>
  <c r="AH31" i="31"/>
  <c r="AG31" i="31"/>
  <c r="AF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N31" i="31"/>
  <c r="L31" i="31"/>
  <c r="K31" i="31"/>
  <c r="J31" i="31"/>
  <c r="I31" i="31"/>
  <c r="G31" i="31"/>
  <c r="F31" i="31"/>
  <c r="E31" i="31"/>
  <c r="C31" i="31"/>
  <c r="B31" i="31"/>
  <c r="A31" i="31"/>
  <c r="AK30" i="31"/>
  <c r="AJ30" i="31"/>
  <c r="AI30" i="31"/>
  <c r="AH30" i="31"/>
  <c r="AG30" i="31"/>
  <c r="AF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N30" i="31"/>
  <c r="L30" i="31"/>
  <c r="K30" i="31"/>
  <c r="J30" i="31"/>
  <c r="I30" i="31"/>
  <c r="G30" i="31"/>
  <c r="F30" i="31"/>
  <c r="E30" i="31"/>
  <c r="C30" i="31"/>
  <c r="B30" i="31"/>
  <c r="A30" i="31"/>
  <c r="AK29" i="31"/>
  <c r="AJ29" i="31"/>
  <c r="AI29" i="31"/>
  <c r="AH29" i="31"/>
  <c r="AG29" i="31"/>
  <c r="AF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N29" i="31"/>
  <c r="L29" i="31"/>
  <c r="K29" i="31"/>
  <c r="J29" i="31"/>
  <c r="I29" i="31"/>
  <c r="G29" i="31"/>
  <c r="F29" i="31"/>
  <c r="E29" i="31"/>
  <c r="C29" i="31"/>
  <c r="B29" i="31"/>
  <c r="A29" i="31"/>
  <c r="AK28" i="31"/>
  <c r="AJ28" i="31"/>
  <c r="AI28" i="31"/>
  <c r="AH28" i="31"/>
  <c r="AG28" i="31"/>
  <c r="AF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N28" i="31"/>
  <c r="L28" i="31"/>
  <c r="K28" i="31"/>
  <c r="J28" i="31"/>
  <c r="I28" i="31"/>
  <c r="G28" i="31"/>
  <c r="F28" i="31"/>
  <c r="E28" i="31"/>
  <c r="C28" i="31"/>
  <c r="B28" i="31"/>
  <c r="A28" i="31"/>
  <c r="AK27" i="31"/>
  <c r="AJ27" i="31"/>
  <c r="AI27" i="31"/>
  <c r="AH27" i="31"/>
  <c r="AG27" i="31"/>
  <c r="AF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N27" i="31"/>
  <c r="L27" i="31"/>
  <c r="K27" i="31"/>
  <c r="J27" i="31"/>
  <c r="I27" i="31"/>
  <c r="G27" i="31"/>
  <c r="F27" i="31"/>
  <c r="E27" i="31"/>
  <c r="C27" i="31"/>
  <c r="B27" i="31"/>
  <c r="A27" i="31"/>
  <c r="AK26" i="31"/>
  <c r="AJ26" i="31"/>
  <c r="AI26" i="31"/>
  <c r="AH26" i="31"/>
  <c r="AG26" i="31"/>
  <c r="AF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N26" i="31"/>
  <c r="L26" i="31"/>
  <c r="K26" i="31"/>
  <c r="J26" i="31"/>
  <c r="I26" i="31"/>
  <c r="G26" i="31"/>
  <c r="F26" i="31"/>
  <c r="E26" i="31"/>
  <c r="C26" i="31"/>
  <c r="B26" i="31"/>
  <c r="A26" i="31"/>
  <c r="AK25" i="31"/>
  <c r="AJ25" i="31"/>
  <c r="AI25" i="31"/>
  <c r="AH25" i="31"/>
  <c r="AG25" i="31"/>
  <c r="AF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N25" i="31"/>
  <c r="L25" i="31"/>
  <c r="K25" i="31"/>
  <c r="J25" i="31"/>
  <c r="I25" i="31"/>
  <c r="G25" i="31"/>
  <c r="F25" i="31"/>
  <c r="E25" i="31"/>
  <c r="C25" i="31"/>
  <c r="B25" i="31"/>
  <c r="A25" i="31"/>
  <c r="AK24" i="31"/>
  <c r="AJ24" i="31"/>
  <c r="AI24" i="31"/>
  <c r="AH24" i="31"/>
  <c r="AG24" i="31"/>
  <c r="AF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N24" i="31"/>
  <c r="L24" i="31"/>
  <c r="K24" i="31"/>
  <c r="J24" i="31"/>
  <c r="I24" i="31"/>
  <c r="G24" i="31"/>
  <c r="F24" i="31"/>
  <c r="E24" i="31"/>
  <c r="C24" i="31"/>
  <c r="B24" i="31"/>
  <c r="A24" i="31"/>
  <c r="AK23" i="31"/>
  <c r="AJ23" i="31"/>
  <c r="AI23" i="31"/>
  <c r="AH23" i="31"/>
  <c r="AG23" i="31"/>
  <c r="AF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N23" i="31"/>
  <c r="L23" i="31"/>
  <c r="K23" i="31"/>
  <c r="J23" i="31"/>
  <c r="I23" i="31"/>
  <c r="G23" i="31"/>
  <c r="F23" i="31"/>
  <c r="E23" i="31"/>
  <c r="C23" i="31"/>
  <c r="B23" i="31"/>
  <c r="A23" i="31"/>
  <c r="AK22" i="31"/>
  <c r="AJ22" i="31"/>
  <c r="AI22" i="31"/>
  <c r="AH22" i="31"/>
  <c r="AG22" i="31"/>
  <c r="AF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N22" i="31"/>
  <c r="L22" i="31"/>
  <c r="K22" i="31"/>
  <c r="J22" i="31"/>
  <c r="I22" i="31"/>
  <c r="G22" i="31"/>
  <c r="F22" i="31"/>
  <c r="E22" i="31"/>
  <c r="C22" i="31"/>
  <c r="B22" i="31"/>
  <c r="A22" i="31"/>
  <c r="AK21" i="31"/>
  <c r="AJ21" i="31"/>
  <c r="AI21" i="31"/>
  <c r="AH21" i="31"/>
  <c r="AG21" i="31"/>
  <c r="AF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N21" i="31"/>
  <c r="L21" i="31"/>
  <c r="K21" i="31"/>
  <c r="J21" i="31"/>
  <c r="I21" i="31"/>
  <c r="G21" i="31"/>
  <c r="F21" i="31"/>
  <c r="E21" i="31"/>
  <c r="C21" i="31"/>
  <c r="B21" i="31"/>
  <c r="A21" i="31"/>
  <c r="AK20" i="31"/>
  <c r="AJ20" i="31"/>
  <c r="AI20" i="31"/>
  <c r="AH20" i="31"/>
  <c r="AG20" i="31"/>
  <c r="AF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N20" i="31"/>
  <c r="L20" i="31"/>
  <c r="K20" i="31"/>
  <c r="J20" i="31"/>
  <c r="I20" i="31"/>
  <c r="G20" i="31"/>
  <c r="F20" i="31"/>
  <c r="E20" i="31"/>
  <c r="C20" i="31"/>
  <c r="B20" i="31"/>
  <c r="A20" i="31"/>
  <c r="AK19" i="31"/>
  <c r="AJ19" i="31"/>
  <c r="AI19" i="31"/>
  <c r="AH19" i="31"/>
  <c r="AG19" i="31"/>
  <c r="AF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N19" i="31"/>
  <c r="L19" i="31"/>
  <c r="K19" i="31"/>
  <c r="J19" i="31"/>
  <c r="I19" i="31"/>
  <c r="G19" i="31"/>
  <c r="F19" i="31"/>
  <c r="E19" i="31"/>
  <c r="C19" i="31"/>
  <c r="B19" i="31"/>
  <c r="A19" i="31"/>
  <c r="AK18" i="31"/>
  <c r="AJ18" i="31"/>
  <c r="AI18" i="31"/>
  <c r="AH18" i="31"/>
  <c r="AG18" i="31"/>
  <c r="AF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N18" i="31"/>
  <c r="L18" i="31"/>
  <c r="K18" i="31"/>
  <c r="J18" i="31"/>
  <c r="I18" i="31"/>
  <c r="G18" i="31"/>
  <c r="F18" i="31"/>
  <c r="E18" i="31"/>
  <c r="C18" i="31"/>
  <c r="B18" i="31"/>
  <c r="A18" i="31"/>
  <c r="AK17" i="31"/>
  <c r="AJ17" i="31"/>
  <c r="AI17" i="31"/>
  <c r="AH17" i="31"/>
  <c r="AG17" i="31"/>
  <c r="AF17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N17" i="31"/>
  <c r="L17" i="31"/>
  <c r="K17" i="31"/>
  <c r="J17" i="31"/>
  <c r="I17" i="31"/>
  <c r="G17" i="31"/>
  <c r="F17" i="31"/>
  <c r="E17" i="31"/>
  <c r="C17" i="31"/>
  <c r="B17" i="31"/>
  <c r="A17" i="31"/>
  <c r="AK16" i="31"/>
  <c r="AJ16" i="31"/>
  <c r="AI16" i="31"/>
  <c r="AH16" i="31"/>
  <c r="AG16" i="31"/>
  <c r="AF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N16" i="31"/>
  <c r="L16" i="31"/>
  <c r="K16" i="31"/>
  <c r="J16" i="31"/>
  <c r="I16" i="31"/>
  <c r="G16" i="31"/>
  <c r="F16" i="31"/>
  <c r="E16" i="31"/>
  <c r="C16" i="31"/>
  <c r="B16" i="31"/>
  <c r="A16" i="31"/>
  <c r="AK15" i="31"/>
  <c r="AJ15" i="31"/>
  <c r="AI15" i="31"/>
  <c r="AH15" i="31"/>
  <c r="AG15" i="31"/>
  <c r="AF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N15" i="31"/>
  <c r="L15" i="31"/>
  <c r="K15" i="31"/>
  <c r="J15" i="31"/>
  <c r="I15" i="31"/>
  <c r="G15" i="31"/>
  <c r="F15" i="31"/>
  <c r="E15" i="31"/>
  <c r="C15" i="31"/>
  <c r="B15" i="31"/>
  <c r="A15" i="31"/>
  <c r="AK14" i="31"/>
  <c r="AJ14" i="31"/>
  <c r="AI14" i="31"/>
  <c r="AH14" i="31"/>
  <c r="AG14" i="31"/>
  <c r="AF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N14" i="31"/>
  <c r="L14" i="31"/>
  <c r="K14" i="31"/>
  <c r="J14" i="31"/>
  <c r="I14" i="31"/>
  <c r="G14" i="31"/>
  <c r="F14" i="31"/>
  <c r="E14" i="31"/>
  <c r="C14" i="31"/>
  <c r="B14" i="31"/>
  <c r="A14" i="31"/>
  <c r="AK13" i="31"/>
  <c r="AJ13" i="31"/>
  <c r="AI13" i="31"/>
  <c r="AH13" i="31"/>
  <c r="AG13" i="31"/>
  <c r="AF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N13" i="31"/>
  <c r="L13" i="31"/>
  <c r="K13" i="31"/>
  <c r="J13" i="31"/>
  <c r="I13" i="31"/>
  <c r="G13" i="31"/>
  <c r="F13" i="31"/>
  <c r="E13" i="31"/>
  <c r="C13" i="31"/>
  <c r="B13" i="31"/>
  <c r="A13" i="31"/>
  <c r="AK12" i="31"/>
  <c r="AJ12" i="31"/>
  <c r="AI12" i="31"/>
  <c r="AH12" i="31"/>
  <c r="AG12" i="31"/>
  <c r="AF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N12" i="31"/>
  <c r="L12" i="31"/>
  <c r="K12" i="31"/>
  <c r="J12" i="31"/>
  <c r="I12" i="31"/>
  <c r="G12" i="31"/>
  <c r="F12" i="31"/>
  <c r="E12" i="31"/>
  <c r="C12" i="31"/>
  <c r="B12" i="31"/>
  <c r="A12" i="31"/>
  <c r="AK11" i="31"/>
  <c r="AJ11" i="31"/>
  <c r="AI11" i="31"/>
  <c r="AH11" i="31"/>
  <c r="AG11" i="31"/>
  <c r="AF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N11" i="31"/>
  <c r="L11" i="31"/>
  <c r="K11" i="31"/>
  <c r="J11" i="31"/>
  <c r="I11" i="31"/>
  <c r="G11" i="31"/>
  <c r="F11" i="31"/>
  <c r="E11" i="31"/>
  <c r="C11" i="31"/>
  <c r="B11" i="31"/>
  <c r="A11" i="31"/>
  <c r="AK10" i="31"/>
  <c r="AJ10" i="31"/>
  <c r="AI10" i="31"/>
  <c r="AH10" i="31"/>
  <c r="AG10" i="31"/>
  <c r="AF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N10" i="31"/>
  <c r="L10" i="31"/>
  <c r="K10" i="31"/>
  <c r="J10" i="31"/>
  <c r="I10" i="31"/>
  <c r="G10" i="31"/>
  <c r="F10" i="31"/>
  <c r="E10" i="31"/>
  <c r="C10" i="31"/>
  <c r="B10" i="31"/>
  <c r="A10" i="31"/>
  <c r="AK9" i="31"/>
  <c r="AJ9" i="31"/>
  <c r="AI9" i="31"/>
  <c r="AH9" i="31"/>
  <c r="AG9" i="31"/>
  <c r="AF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N9" i="31"/>
  <c r="L9" i="31"/>
  <c r="K9" i="31"/>
  <c r="J9" i="31"/>
  <c r="I9" i="31"/>
  <c r="G9" i="31"/>
  <c r="F9" i="31"/>
  <c r="E9" i="31"/>
  <c r="C9" i="31"/>
  <c r="B9" i="31"/>
  <c r="A9" i="31"/>
  <c r="AK8" i="31"/>
  <c r="AJ8" i="31"/>
  <c r="AI8" i="31"/>
  <c r="AH8" i="31"/>
  <c r="AG8" i="31"/>
  <c r="AF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N8" i="31"/>
  <c r="L8" i="31"/>
  <c r="K8" i="31"/>
  <c r="J8" i="31"/>
  <c r="I8" i="31"/>
  <c r="G8" i="31"/>
  <c r="F8" i="31"/>
  <c r="E8" i="31"/>
  <c r="C8" i="31"/>
  <c r="B8" i="31"/>
  <c r="A8" i="31"/>
  <c r="AK7" i="31"/>
  <c r="AJ7" i="31"/>
  <c r="AI7" i="31"/>
  <c r="AH7" i="31"/>
  <c r="AG7" i="31"/>
  <c r="AF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N7" i="31"/>
  <c r="L7" i="31"/>
  <c r="K7" i="31"/>
  <c r="J7" i="31"/>
  <c r="I7" i="31"/>
  <c r="G7" i="31"/>
  <c r="F7" i="31"/>
  <c r="E7" i="31"/>
  <c r="C7" i="31"/>
  <c r="B7" i="31"/>
  <c r="A7" i="31"/>
  <c r="AK6" i="31"/>
  <c r="AJ6" i="31"/>
  <c r="AI6" i="31"/>
  <c r="AH6" i="31"/>
  <c r="AG6" i="31"/>
  <c r="AF6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N6" i="31"/>
  <c r="L6" i="31"/>
  <c r="K6" i="31"/>
  <c r="J6" i="31"/>
  <c r="I6" i="31"/>
  <c r="G6" i="31"/>
  <c r="F6" i="31"/>
  <c r="E6" i="31"/>
  <c r="C6" i="31"/>
  <c r="B6" i="31"/>
  <c r="A6" i="31"/>
  <c r="AK5" i="31"/>
  <c r="AJ5" i="31"/>
  <c r="AI5" i="31"/>
  <c r="AH5" i="31"/>
  <c r="AG5" i="31"/>
  <c r="AF5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N5" i="31"/>
  <c r="L5" i="31"/>
  <c r="K5" i="31"/>
  <c r="J5" i="31"/>
  <c r="I5" i="31"/>
  <c r="G5" i="31"/>
  <c r="F5" i="31"/>
  <c r="E5" i="31"/>
  <c r="C5" i="31"/>
  <c r="B5" i="31"/>
  <c r="A5" i="31"/>
  <c r="AK4" i="31"/>
  <c r="AJ4" i="31"/>
  <c r="AI4" i="31"/>
  <c r="AH4" i="31"/>
  <c r="AG4" i="31"/>
  <c r="AF4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N4" i="31"/>
  <c r="L4" i="31"/>
  <c r="K4" i="31"/>
  <c r="J4" i="31"/>
  <c r="I4" i="31"/>
  <c r="G4" i="31"/>
  <c r="F4" i="31"/>
  <c r="E4" i="31"/>
  <c r="C4" i="31"/>
  <c r="B4" i="31"/>
  <c r="A4" i="31"/>
  <c r="AK3" i="31"/>
  <c r="AJ3" i="31"/>
  <c r="AI3" i="31"/>
  <c r="AH3" i="31"/>
  <c r="AG3" i="31"/>
  <c r="AF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N3" i="31"/>
  <c r="L3" i="31"/>
  <c r="K3" i="31"/>
  <c r="J3" i="31"/>
  <c r="I3" i="31"/>
  <c r="G3" i="31"/>
  <c r="F3" i="31"/>
  <c r="E3" i="31"/>
  <c r="C3" i="31"/>
  <c r="B3" i="31"/>
  <c r="A3" i="31"/>
  <c r="AK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N2" i="31"/>
  <c r="L2" i="31"/>
  <c r="K2" i="31"/>
  <c r="J2" i="31"/>
  <c r="I2" i="31"/>
  <c r="G2" i="31"/>
  <c r="F2" i="31"/>
  <c r="E2" i="31"/>
  <c r="C2" i="31"/>
  <c r="B2" i="31"/>
  <c r="A2" i="31"/>
  <c r="DH2" i="30"/>
  <c r="DG2" i="30"/>
  <c r="DE2" i="30"/>
  <c r="DD2" i="30"/>
  <c r="DC2" i="30"/>
  <c r="DB2" i="30"/>
  <c r="DA2" i="30"/>
  <c r="CZ2" i="30"/>
  <c r="CY2" i="30"/>
  <c r="CX2" i="30"/>
  <c r="CW2" i="30"/>
  <c r="CV2" i="30"/>
  <c r="CU2" i="30"/>
  <c r="CT2" i="30"/>
  <c r="CS2" i="30"/>
  <c r="CR2" i="30"/>
  <c r="CQ2" i="30"/>
  <c r="CN2" i="30"/>
  <c r="CM2" i="30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P2" i="30"/>
  <c r="BM2" i="30"/>
  <c r="BL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H2" i="30"/>
  <c r="G2" i="30"/>
  <c r="F2" i="30"/>
  <c r="E2" i="30"/>
  <c r="D2" i="30"/>
  <c r="B2" i="30"/>
  <c r="A2" i="30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2" i="29"/>
  <c r="A2" i="29"/>
  <c r="CE2" i="36"/>
  <c r="CD2" i="36"/>
  <c r="CC2" i="36"/>
  <c r="CB2" i="36"/>
  <c r="CA2" i="36"/>
  <c r="BZ2" i="36"/>
  <c r="BY2" i="36"/>
  <c r="BX2" i="36"/>
  <c r="BW2" i="36"/>
  <c r="BV2" i="36"/>
  <c r="BU2" i="36"/>
  <c r="BT2" i="36"/>
  <c r="BS2" i="36"/>
  <c r="BR2" i="36"/>
  <c r="BQ2" i="36"/>
  <c r="BP2" i="36"/>
  <c r="BO2" i="36"/>
  <c r="BN2" i="36"/>
  <c r="BM2" i="36"/>
  <c r="BL2" i="36"/>
  <c r="BK2" i="36"/>
  <c r="BJ2" i="36"/>
  <c r="BI2" i="36"/>
  <c r="BH2" i="36"/>
  <c r="BG2" i="36"/>
  <c r="BF2" i="36"/>
  <c r="BE2" i="36"/>
  <c r="BD2" i="36"/>
  <c r="BC2" i="36"/>
  <c r="BB2" i="36"/>
  <c r="BA2" i="36"/>
  <c r="AZ2" i="36"/>
  <c r="AY2" i="36"/>
  <c r="AX2" i="36"/>
  <c r="AT2" i="36"/>
  <c r="AS2" i="36"/>
  <c r="AR2" i="36"/>
  <c r="AQ2" i="36"/>
  <c r="AP2" i="36"/>
  <c r="AO2" i="36"/>
  <c r="AN2" i="36"/>
  <c r="AM2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2" i="36"/>
  <c r="V2" i="36"/>
  <c r="U2" i="36"/>
  <c r="T2" i="36"/>
  <c r="S2" i="36"/>
  <c r="R2" i="36"/>
  <c r="Q2" i="36"/>
  <c r="P2" i="36"/>
  <c r="O2" i="36"/>
  <c r="N2" i="36"/>
  <c r="M2" i="36"/>
  <c r="L2" i="36"/>
  <c r="K2" i="36"/>
  <c r="J2" i="36"/>
  <c r="I2" i="36"/>
  <c r="H2" i="36"/>
  <c r="G2" i="36"/>
  <c r="F2" i="36"/>
  <c r="E2" i="36"/>
  <c r="D2" i="36"/>
  <c r="B2" i="36"/>
  <c r="A2" i="36"/>
  <c r="N2" i="35"/>
  <c r="M2" i="35"/>
  <c r="L2" i="35"/>
  <c r="K2" i="35"/>
  <c r="J2" i="35"/>
  <c r="I2" i="35"/>
  <c r="H2" i="35"/>
  <c r="G2" i="35"/>
  <c r="F2" i="35"/>
  <c r="E2" i="35"/>
  <c r="D2" i="35"/>
  <c r="C2" i="35"/>
  <c r="B2" i="35"/>
  <c r="A2" i="35"/>
  <c r="C717" i="25"/>
  <c r="C714" i="25"/>
  <c r="C713" i="25"/>
  <c r="C712" i="25"/>
  <c r="C711" i="25"/>
  <c r="C710" i="25"/>
  <c r="C709" i="25"/>
  <c r="C708" i="25"/>
  <c r="C707" i="25"/>
  <c r="C706" i="25"/>
  <c r="C705" i="25"/>
  <c r="C704" i="25"/>
  <c r="C703" i="25"/>
  <c r="C702" i="25"/>
  <c r="C701" i="25"/>
  <c r="C700" i="25"/>
  <c r="C699" i="25"/>
  <c r="C698" i="25"/>
  <c r="C697" i="25"/>
  <c r="C696" i="25"/>
  <c r="C695" i="25"/>
  <c r="C694" i="25"/>
  <c r="C693" i="25"/>
  <c r="C692" i="25"/>
  <c r="C691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48" i="25"/>
  <c r="C647" i="25"/>
  <c r="C646" i="25"/>
  <c r="C645" i="25"/>
  <c r="C644" i="25"/>
  <c r="C643" i="25"/>
  <c r="C642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D616" i="25"/>
  <c r="C616" i="25"/>
  <c r="C615" i="25"/>
  <c r="L613" i="25"/>
  <c r="K613" i="25"/>
  <c r="J613" i="25"/>
  <c r="I613" i="25"/>
  <c r="H613" i="25"/>
  <c r="G613" i="25"/>
  <c r="F613" i="25"/>
  <c r="D613" i="25"/>
  <c r="D425" i="25"/>
  <c r="D384" i="34"/>
  <c r="C384" i="34"/>
  <c r="D383" i="34"/>
  <c r="C383" i="34"/>
  <c r="D382" i="34"/>
  <c r="C382" i="34"/>
  <c r="D381" i="34"/>
  <c r="C381" i="34"/>
  <c r="D380" i="34"/>
  <c r="C380" i="34"/>
  <c r="D378" i="34"/>
  <c r="C378" i="34"/>
  <c r="D377" i="34"/>
  <c r="C377" i="34"/>
  <c r="D376" i="34"/>
  <c r="C376" i="34"/>
  <c r="I374" i="34"/>
  <c r="E372" i="34"/>
  <c r="D372" i="34"/>
  <c r="C372" i="34"/>
  <c r="D370" i="34"/>
  <c r="C370" i="34"/>
  <c r="D368" i="34"/>
  <c r="C368" i="34"/>
  <c r="D367" i="34"/>
  <c r="C367" i="34"/>
  <c r="D366" i="34"/>
  <c r="C366" i="34"/>
  <c r="D365" i="34"/>
  <c r="C365" i="34"/>
  <c r="D363" i="34"/>
  <c r="C363" i="34"/>
  <c r="D362" i="34"/>
  <c r="C362" i="34"/>
  <c r="H356" i="34"/>
  <c r="A356" i="34"/>
  <c r="I352" i="34"/>
  <c r="H352" i="34"/>
  <c r="G352" i="34"/>
  <c r="F352" i="34"/>
  <c r="E352" i="34"/>
  <c r="D352" i="34"/>
  <c r="C352" i="34"/>
  <c r="I351" i="34"/>
  <c r="H351" i="34"/>
  <c r="G351" i="34"/>
  <c r="F351" i="34"/>
  <c r="E351" i="34"/>
  <c r="D351" i="34"/>
  <c r="C351" i="34"/>
  <c r="I350" i="34"/>
  <c r="H350" i="34"/>
  <c r="G350" i="34"/>
  <c r="F350" i="34"/>
  <c r="E350" i="34"/>
  <c r="D350" i="34"/>
  <c r="C350" i="34"/>
  <c r="I349" i="34"/>
  <c r="H349" i="34"/>
  <c r="G349" i="34"/>
  <c r="F349" i="34"/>
  <c r="E349" i="34"/>
  <c r="D349" i="34"/>
  <c r="C349" i="34"/>
  <c r="I348" i="34"/>
  <c r="H348" i="34"/>
  <c r="G348" i="34"/>
  <c r="F348" i="34"/>
  <c r="E348" i="34"/>
  <c r="D348" i="34"/>
  <c r="C348" i="34"/>
  <c r="I346" i="34"/>
  <c r="H346" i="34"/>
  <c r="G346" i="34"/>
  <c r="F346" i="34"/>
  <c r="E346" i="34"/>
  <c r="D346" i="34"/>
  <c r="C346" i="34"/>
  <c r="I345" i="34"/>
  <c r="H345" i="34"/>
  <c r="G345" i="34"/>
  <c r="F345" i="34"/>
  <c r="E345" i="34"/>
  <c r="D345" i="34"/>
  <c r="C345" i="34"/>
  <c r="I344" i="34"/>
  <c r="H344" i="34"/>
  <c r="G344" i="34"/>
  <c r="F344" i="34"/>
  <c r="E344" i="34"/>
  <c r="D344" i="34"/>
  <c r="C344" i="34"/>
  <c r="I340" i="34"/>
  <c r="H340" i="34"/>
  <c r="G340" i="34"/>
  <c r="F340" i="34"/>
  <c r="E340" i="34"/>
  <c r="D340" i="34"/>
  <c r="C340" i="34"/>
  <c r="I338" i="34"/>
  <c r="H338" i="34"/>
  <c r="G338" i="34"/>
  <c r="F338" i="34"/>
  <c r="E338" i="34"/>
  <c r="D338" i="34"/>
  <c r="C338" i="34"/>
  <c r="I336" i="34"/>
  <c r="H336" i="34"/>
  <c r="G336" i="34"/>
  <c r="F336" i="34"/>
  <c r="E336" i="34"/>
  <c r="D336" i="34"/>
  <c r="C336" i="34"/>
  <c r="I335" i="34"/>
  <c r="H335" i="34"/>
  <c r="G335" i="34"/>
  <c r="F335" i="34"/>
  <c r="E335" i="34"/>
  <c r="D335" i="34"/>
  <c r="C335" i="34"/>
  <c r="I334" i="34"/>
  <c r="H334" i="34"/>
  <c r="G334" i="34"/>
  <c r="F334" i="34"/>
  <c r="E334" i="34"/>
  <c r="D334" i="34"/>
  <c r="C334" i="34"/>
  <c r="I333" i="34"/>
  <c r="H333" i="34"/>
  <c r="G333" i="34"/>
  <c r="F333" i="34"/>
  <c r="E333" i="34"/>
  <c r="D333" i="34"/>
  <c r="C333" i="34"/>
  <c r="I331" i="34"/>
  <c r="H331" i="34"/>
  <c r="G331" i="34"/>
  <c r="F331" i="34"/>
  <c r="E331" i="34"/>
  <c r="D331" i="34"/>
  <c r="C331" i="34"/>
  <c r="I330" i="34"/>
  <c r="H330" i="34"/>
  <c r="G330" i="34"/>
  <c r="F330" i="34"/>
  <c r="E330" i="34"/>
  <c r="D330" i="34"/>
  <c r="C330" i="34"/>
  <c r="H324" i="34"/>
  <c r="A324" i="34"/>
  <c r="I320" i="34"/>
  <c r="H320" i="34"/>
  <c r="G320" i="34"/>
  <c r="F320" i="34"/>
  <c r="E320" i="34"/>
  <c r="D320" i="34"/>
  <c r="C320" i="34"/>
  <c r="I319" i="34"/>
  <c r="H319" i="34"/>
  <c r="G319" i="34"/>
  <c r="F319" i="34"/>
  <c r="E319" i="34"/>
  <c r="D319" i="34"/>
  <c r="C319" i="34"/>
  <c r="I318" i="34"/>
  <c r="H318" i="34"/>
  <c r="G318" i="34"/>
  <c r="F318" i="34"/>
  <c r="E318" i="34"/>
  <c r="D318" i="34"/>
  <c r="C318" i="34"/>
  <c r="I317" i="34"/>
  <c r="H317" i="34"/>
  <c r="G317" i="34"/>
  <c r="F317" i="34"/>
  <c r="E317" i="34"/>
  <c r="D317" i="34"/>
  <c r="C317" i="34"/>
  <c r="I316" i="34"/>
  <c r="H316" i="34"/>
  <c r="G316" i="34"/>
  <c r="F316" i="34"/>
  <c r="E316" i="34"/>
  <c r="D316" i="34"/>
  <c r="I314" i="34"/>
  <c r="H314" i="34"/>
  <c r="G314" i="34"/>
  <c r="F314" i="34"/>
  <c r="E314" i="34"/>
  <c r="D314" i="34"/>
  <c r="C314" i="34"/>
  <c r="I313" i="34"/>
  <c r="H313" i="34"/>
  <c r="G313" i="34"/>
  <c r="F313" i="34"/>
  <c r="E313" i="34"/>
  <c r="D313" i="34"/>
  <c r="C313" i="34"/>
  <c r="I312" i="34"/>
  <c r="H312" i="34"/>
  <c r="G312" i="34"/>
  <c r="F312" i="34"/>
  <c r="E312" i="34"/>
  <c r="D312" i="34"/>
  <c r="C312" i="34"/>
  <c r="I308" i="34"/>
  <c r="H308" i="34"/>
  <c r="G308" i="34"/>
  <c r="F308" i="34"/>
  <c r="E308" i="34"/>
  <c r="D308" i="34"/>
  <c r="C308" i="34"/>
  <c r="I306" i="34"/>
  <c r="H306" i="34"/>
  <c r="G306" i="34"/>
  <c r="F306" i="34"/>
  <c r="E306" i="34"/>
  <c r="D306" i="34"/>
  <c r="C306" i="34"/>
  <c r="I304" i="34"/>
  <c r="H304" i="34"/>
  <c r="G304" i="34"/>
  <c r="F304" i="34"/>
  <c r="E304" i="34"/>
  <c r="D304" i="34"/>
  <c r="C304" i="34"/>
  <c r="I303" i="34"/>
  <c r="H303" i="34"/>
  <c r="G303" i="34"/>
  <c r="F303" i="34"/>
  <c r="E303" i="34"/>
  <c r="D303" i="34"/>
  <c r="C303" i="34"/>
  <c r="I302" i="34"/>
  <c r="H302" i="34"/>
  <c r="G302" i="34"/>
  <c r="F302" i="34"/>
  <c r="E302" i="34"/>
  <c r="D302" i="34"/>
  <c r="C302" i="34"/>
  <c r="I301" i="34"/>
  <c r="H301" i="34"/>
  <c r="G301" i="34"/>
  <c r="F301" i="34"/>
  <c r="E301" i="34"/>
  <c r="D301" i="34"/>
  <c r="C301" i="34"/>
  <c r="I299" i="34"/>
  <c r="H299" i="34"/>
  <c r="G299" i="34"/>
  <c r="F299" i="34"/>
  <c r="E299" i="34"/>
  <c r="D299" i="34"/>
  <c r="C299" i="34"/>
  <c r="I298" i="34"/>
  <c r="H298" i="34"/>
  <c r="G298" i="34"/>
  <c r="F298" i="34"/>
  <c r="E298" i="34"/>
  <c r="D298" i="34"/>
  <c r="C298" i="34"/>
  <c r="H292" i="34"/>
  <c r="A292" i="34"/>
  <c r="I288" i="34"/>
  <c r="H288" i="34"/>
  <c r="G288" i="34"/>
  <c r="F288" i="34"/>
  <c r="E288" i="34"/>
  <c r="D288" i="34"/>
  <c r="C288" i="34"/>
  <c r="I287" i="34"/>
  <c r="H287" i="34"/>
  <c r="G287" i="34"/>
  <c r="F287" i="34"/>
  <c r="E287" i="34"/>
  <c r="D287" i="34"/>
  <c r="C287" i="34"/>
  <c r="I286" i="34"/>
  <c r="H286" i="34"/>
  <c r="G286" i="34"/>
  <c r="F286" i="34"/>
  <c r="E286" i="34"/>
  <c r="D286" i="34"/>
  <c r="C286" i="34"/>
  <c r="I285" i="34"/>
  <c r="H285" i="34"/>
  <c r="G285" i="34"/>
  <c r="F285" i="34"/>
  <c r="E285" i="34"/>
  <c r="D285" i="34"/>
  <c r="C285" i="34"/>
  <c r="I284" i="34"/>
  <c r="H284" i="34"/>
  <c r="G284" i="34"/>
  <c r="F284" i="34"/>
  <c r="E284" i="34"/>
  <c r="D284" i="34"/>
  <c r="C284" i="34"/>
  <c r="I282" i="34"/>
  <c r="H282" i="34"/>
  <c r="G282" i="34"/>
  <c r="F282" i="34"/>
  <c r="E282" i="34"/>
  <c r="D282" i="34"/>
  <c r="C282" i="34"/>
  <c r="I281" i="34"/>
  <c r="H281" i="34"/>
  <c r="G281" i="34"/>
  <c r="F281" i="34"/>
  <c r="E281" i="34"/>
  <c r="D281" i="34"/>
  <c r="C281" i="34"/>
  <c r="I280" i="34"/>
  <c r="H280" i="34"/>
  <c r="G280" i="34"/>
  <c r="F280" i="34"/>
  <c r="E280" i="34"/>
  <c r="D280" i="34"/>
  <c r="C280" i="34"/>
  <c r="I276" i="34"/>
  <c r="H276" i="34"/>
  <c r="G276" i="34"/>
  <c r="F276" i="34"/>
  <c r="E276" i="34"/>
  <c r="D276" i="34"/>
  <c r="C276" i="34"/>
  <c r="I274" i="34"/>
  <c r="H274" i="34"/>
  <c r="G274" i="34"/>
  <c r="F274" i="34"/>
  <c r="E274" i="34"/>
  <c r="D274" i="34"/>
  <c r="C274" i="34"/>
  <c r="I272" i="34"/>
  <c r="H272" i="34"/>
  <c r="G272" i="34"/>
  <c r="F272" i="34"/>
  <c r="E272" i="34"/>
  <c r="D272" i="34"/>
  <c r="C272" i="34"/>
  <c r="I271" i="34"/>
  <c r="H271" i="34"/>
  <c r="G271" i="34"/>
  <c r="F271" i="34"/>
  <c r="E271" i="34"/>
  <c r="D271" i="34"/>
  <c r="C271" i="34"/>
  <c r="I270" i="34"/>
  <c r="H270" i="34"/>
  <c r="G270" i="34"/>
  <c r="F270" i="34"/>
  <c r="E270" i="34"/>
  <c r="D270" i="34"/>
  <c r="C270" i="34"/>
  <c r="I269" i="34"/>
  <c r="H269" i="34"/>
  <c r="G269" i="34"/>
  <c r="F269" i="34"/>
  <c r="E269" i="34"/>
  <c r="D269" i="34"/>
  <c r="C269" i="34"/>
  <c r="I267" i="34"/>
  <c r="H267" i="34"/>
  <c r="G267" i="34"/>
  <c r="F267" i="34"/>
  <c r="E267" i="34"/>
  <c r="D267" i="34"/>
  <c r="C267" i="34"/>
  <c r="I266" i="34"/>
  <c r="H266" i="34"/>
  <c r="G266" i="34"/>
  <c r="F266" i="34"/>
  <c r="E266" i="34"/>
  <c r="D266" i="34"/>
  <c r="C266" i="34"/>
  <c r="H260" i="34"/>
  <c r="A260" i="34"/>
  <c r="I256" i="34"/>
  <c r="H256" i="34"/>
  <c r="G256" i="34"/>
  <c r="F256" i="34"/>
  <c r="E256" i="34"/>
  <c r="D256" i="34"/>
  <c r="C256" i="34"/>
  <c r="I255" i="34"/>
  <c r="H255" i="34"/>
  <c r="G255" i="34"/>
  <c r="F255" i="34"/>
  <c r="E255" i="34"/>
  <c r="D255" i="34"/>
  <c r="C255" i="34"/>
  <c r="I254" i="34"/>
  <c r="H254" i="34"/>
  <c r="G254" i="34"/>
  <c r="F254" i="34"/>
  <c r="E254" i="34"/>
  <c r="D254" i="34"/>
  <c r="C254" i="34"/>
  <c r="I253" i="34"/>
  <c r="H253" i="34"/>
  <c r="G253" i="34"/>
  <c r="F253" i="34"/>
  <c r="E253" i="34"/>
  <c r="D253" i="34"/>
  <c r="C253" i="34"/>
  <c r="I252" i="34"/>
  <c r="H252" i="34"/>
  <c r="G252" i="34"/>
  <c r="F252" i="34"/>
  <c r="E252" i="34"/>
  <c r="D252" i="34"/>
  <c r="C252" i="34"/>
  <c r="I250" i="34"/>
  <c r="H250" i="34"/>
  <c r="G250" i="34"/>
  <c r="F250" i="34"/>
  <c r="E250" i="34"/>
  <c r="D250" i="34"/>
  <c r="C250" i="34"/>
  <c r="I249" i="34"/>
  <c r="H249" i="34"/>
  <c r="G249" i="34"/>
  <c r="F249" i="34"/>
  <c r="E249" i="34"/>
  <c r="D249" i="34"/>
  <c r="C249" i="34"/>
  <c r="I248" i="34"/>
  <c r="H248" i="34"/>
  <c r="G248" i="34"/>
  <c r="F248" i="34"/>
  <c r="E248" i="34"/>
  <c r="D248" i="34"/>
  <c r="C248" i="34"/>
  <c r="I244" i="34"/>
  <c r="H244" i="34"/>
  <c r="G244" i="34"/>
  <c r="F244" i="34"/>
  <c r="E244" i="34"/>
  <c r="D244" i="34"/>
  <c r="C244" i="34"/>
  <c r="I242" i="34"/>
  <c r="H242" i="34"/>
  <c r="G242" i="34"/>
  <c r="F242" i="34"/>
  <c r="E242" i="34"/>
  <c r="D242" i="34"/>
  <c r="C242" i="34"/>
  <c r="I240" i="34"/>
  <c r="H240" i="34"/>
  <c r="G240" i="34"/>
  <c r="F240" i="34"/>
  <c r="E240" i="34"/>
  <c r="D240" i="34"/>
  <c r="C240" i="34"/>
  <c r="I239" i="34"/>
  <c r="H239" i="34"/>
  <c r="G239" i="34"/>
  <c r="F239" i="34"/>
  <c r="E239" i="34"/>
  <c r="D239" i="34"/>
  <c r="C239" i="34"/>
  <c r="I238" i="34"/>
  <c r="H238" i="34"/>
  <c r="G238" i="34"/>
  <c r="F238" i="34"/>
  <c r="E238" i="34"/>
  <c r="D238" i="34"/>
  <c r="C238" i="34"/>
  <c r="I237" i="34"/>
  <c r="H237" i="34"/>
  <c r="G237" i="34"/>
  <c r="F237" i="34"/>
  <c r="E237" i="34"/>
  <c r="D237" i="34"/>
  <c r="C237" i="34"/>
  <c r="I235" i="34"/>
  <c r="H235" i="34"/>
  <c r="G235" i="34"/>
  <c r="F235" i="34"/>
  <c r="E235" i="34"/>
  <c r="D235" i="34"/>
  <c r="C235" i="34"/>
  <c r="I234" i="34"/>
  <c r="H234" i="34"/>
  <c r="G234" i="34"/>
  <c r="F234" i="34"/>
  <c r="E234" i="34"/>
  <c r="D234" i="34"/>
  <c r="C234" i="34"/>
  <c r="D233" i="34"/>
  <c r="C233" i="34"/>
  <c r="H228" i="34"/>
  <c r="A228" i="34"/>
  <c r="I224" i="34"/>
  <c r="H224" i="34"/>
  <c r="G224" i="34"/>
  <c r="F224" i="34"/>
  <c r="E224" i="34"/>
  <c r="D224" i="34"/>
  <c r="C224" i="34"/>
  <c r="I223" i="34"/>
  <c r="H223" i="34"/>
  <c r="G223" i="34"/>
  <c r="F223" i="34"/>
  <c r="E223" i="34"/>
  <c r="D223" i="34"/>
  <c r="C223" i="34"/>
  <c r="I222" i="34"/>
  <c r="H222" i="34"/>
  <c r="G222" i="34"/>
  <c r="F222" i="34"/>
  <c r="E222" i="34"/>
  <c r="D222" i="34"/>
  <c r="C222" i="34"/>
  <c r="I221" i="34"/>
  <c r="H221" i="34"/>
  <c r="G221" i="34"/>
  <c r="F221" i="34"/>
  <c r="E221" i="34"/>
  <c r="D221" i="34"/>
  <c r="C221" i="34"/>
  <c r="I220" i="34"/>
  <c r="H220" i="34"/>
  <c r="G220" i="34"/>
  <c r="F220" i="34"/>
  <c r="E220" i="34"/>
  <c r="D220" i="34"/>
  <c r="C220" i="34"/>
  <c r="I218" i="34"/>
  <c r="H218" i="34"/>
  <c r="G218" i="34"/>
  <c r="I217" i="34"/>
  <c r="H217" i="34"/>
  <c r="G217" i="34"/>
  <c r="F217" i="34"/>
  <c r="E217" i="34"/>
  <c r="D217" i="34"/>
  <c r="C217" i="34"/>
  <c r="I216" i="34"/>
  <c r="H216" i="34"/>
  <c r="G216" i="34"/>
  <c r="F216" i="34"/>
  <c r="E216" i="34"/>
  <c r="D216" i="34"/>
  <c r="C216" i="34"/>
  <c r="I212" i="34"/>
  <c r="H212" i="34"/>
  <c r="G212" i="34"/>
  <c r="F212" i="34"/>
  <c r="E212" i="34"/>
  <c r="D212" i="34"/>
  <c r="C212" i="34"/>
  <c r="I210" i="34"/>
  <c r="H210" i="34"/>
  <c r="G210" i="34"/>
  <c r="F210" i="34"/>
  <c r="E210" i="34"/>
  <c r="D210" i="34"/>
  <c r="C210" i="34"/>
  <c r="I208" i="34"/>
  <c r="H208" i="34"/>
  <c r="G208" i="34"/>
  <c r="F208" i="34"/>
  <c r="E208" i="34"/>
  <c r="D208" i="34"/>
  <c r="C208" i="34"/>
  <c r="I207" i="34"/>
  <c r="H207" i="34"/>
  <c r="G207" i="34"/>
  <c r="F207" i="34"/>
  <c r="E207" i="34"/>
  <c r="D207" i="34"/>
  <c r="C207" i="34"/>
  <c r="I206" i="34"/>
  <c r="H206" i="34"/>
  <c r="G206" i="34"/>
  <c r="F206" i="34"/>
  <c r="E206" i="34"/>
  <c r="D206" i="34"/>
  <c r="C206" i="34"/>
  <c r="I205" i="34"/>
  <c r="H205" i="34"/>
  <c r="G205" i="34"/>
  <c r="F205" i="34"/>
  <c r="E205" i="34"/>
  <c r="D205" i="34"/>
  <c r="C205" i="34"/>
  <c r="I203" i="34"/>
  <c r="H203" i="34"/>
  <c r="G203" i="34"/>
  <c r="F203" i="34"/>
  <c r="E203" i="34"/>
  <c r="D203" i="34"/>
  <c r="C203" i="34"/>
  <c r="I202" i="34"/>
  <c r="H202" i="34"/>
  <c r="G202" i="34"/>
  <c r="F202" i="34"/>
  <c r="E202" i="34"/>
  <c r="D202" i="34"/>
  <c r="C202" i="34"/>
  <c r="E201" i="34"/>
  <c r="D201" i="34"/>
  <c r="C201" i="34"/>
  <c r="H196" i="34"/>
  <c r="A196" i="34"/>
  <c r="I192" i="34"/>
  <c r="H192" i="34"/>
  <c r="G192" i="34"/>
  <c r="F192" i="34"/>
  <c r="E192" i="34"/>
  <c r="D192" i="34"/>
  <c r="C192" i="34"/>
  <c r="I191" i="34"/>
  <c r="H191" i="34"/>
  <c r="G191" i="34"/>
  <c r="F191" i="34"/>
  <c r="E191" i="34"/>
  <c r="D191" i="34"/>
  <c r="C191" i="34"/>
  <c r="I190" i="34"/>
  <c r="H190" i="34"/>
  <c r="G190" i="34"/>
  <c r="F190" i="34"/>
  <c r="E190" i="34"/>
  <c r="D190" i="34"/>
  <c r="C190" i="34"/>
  <c r="I189" i="34"/>
  <c r="H189" i="34"/>
  <c r="G189" i="34"/>
  <c r="F189" i="34"/>
  <c r="E189" i="34"/>
  <c r="D189" i="34"/>
  <c r="C189" i="34"/>
  <c r="I188" i="34"/>
  <c r="H188" i="34"/>
  <c r="G188" i="34"/>
  <c r="F188" i="34"/>
  <c r="E188" i="34"/>
  <c r="D188" i="34"/>
  <c r="C188" i="34"/>
  <c r="I185" i="34"/>
  <c r="H185" i="34"/>
  <c r="G185" i="34"/>
  <c r="F185" i="34"/>
  <c r="E185" i="34"/>
  <c r="D185" i="34"/>
  <c r="C185" i="34"/>
  <c r="I184" i="34"/>
  <c r="H184" i="34"/>
  <c r="G184" i="34"/>
  <c r="F184" i="34"/>
  <c r="E184" i="34"/>
  <c r="D184" i="34"/>
  <c r="C184" i="34"/>
  <c r="I180" i="34"/>
  <c r="H180" i="34"/>
  <c r="G180" i="34"/>
  <c r="F180" i="34"/>
  <c r="E180" i="34"/>
  <c r="D180" i="34"/>
  <c r="C180" i="34"/>
  <c r="I178" i="34"/>
  <c r="H178" i="34"/>
  <c r="G178" i="34"/>
  <c r="F178" i="34"/>
  <c r="E178" i="34"/>
  <c r="D178" i="34"/>
  <c r="C178" i="34"/>
  <c r="I176" i="34"/>
  <c r="H176" i="34"/>
  <c r="G176" i="34"/>
  <c r="F176" i="34"/>
  <c r="E176" i="34"/>
  <c r="D176" i="34"/>
  <c r="C176" i="34"/>
  <c r="I175" i="34"/>
  <c r="H175" i="34"/>
  <c r="G175" i="34"/>
  <c r="F175" i="34"/>
  <c r="E175" i="34"/>
  <c r="D175" i="34"/>
  <c r="C175" i="34"/>
  <c r="I174" i="34"/>
  <c r="H174" i="34"/>
  <c r="G174" i="34"/>
  <c r="F174" i="34"/>
  <c r="E174" i="34"/>
  <c r="D174" i="34"/>
  <c r="C174" i="34"/>
  <c r="I173" i="34"/>
  <c r="H173" i="34"/>
  <c r="G173" i="34"/>
  <c r="F173" i="34"/>
  <c r="E173" i="34"/>
  <c r="D173" i="34"/>
  <c r="C173" i="34"/>
  <c r="I171" i="34"/>
  <c r="H171" i="34"/>
  <c r="G171" i="34"/>
  <c r="F171" i="34"/>
  <c r="E171" i="34"/>
  <c r="D171" i="34"/>
  <c r="C171" i="34"/>
  <c r="I170" i="34"/>
  <c r="H170" i="34"/>
  <c r="G170" i="34"/>
  <c r="F170" i="34"/>
  <c r="E170" i="34"/>
  <c r="D170" i="34"/>
  <c r="C170" i="34"/>
  <c r="I169" i="34"/>
  <c r="H169" i="34"/>
  <c r="G169" i="34"/>
  <c r="F169" i="34"/>
  <c r="E169" i="34"/>
  <c r="D169" i="34"/>
  <c r="C169" i="34"/>
  <c r="H164" i="34"/>
  <c r="A164" i="34"/>
  <c r="I160" i="34"/>
  <c r="H160" i="34"/>
  <c r="G160" i="34"/>
  <c r="F160" i="34"/>
  <c r="E160" i="34"/>
  <c r="D160" i="34"/>
  <c r="C160" i="34"/>
  <c r="I159" i="34"/>
  <c r="H159" i="34"/>
  <c r="G159" i="34"/>
  <c r="F159" i="34"/>
  <c r="E159" i="34"/>
  <c r="D159" i="34"/>
  <c r="C159" i="34"/>
  <c r="I158" i="34"/>
  <c r="H158" i="34"/>
  <c r="G158" i="34"/>
  <c r="F158" i="34"/>
  <c r="E158" i="34"/>
  <c r="D158" i="34"/>
  <c r="C158" i="34"/>
  <c r="I157" i="34"/>
  <c r="H157" i="34"/>
  <c r="G157" i="34"/>
  <c r="F157" i="34"/>
  <c r="E157" i="34"/>
  <c r="D157" i="34"/>
  <c r="C157" i="34"/>
  <c r="I156" i="34"/>
  <c r="H156" i="34"/>
  <c r="G156" i="34"/>
  <c r="F156" i="34"/>
  <c r="E156" i="34"/>
  <c r="D156" i="34"/>
  <c r="C156" i="34"/>
  <c r="I153" i="34"/>
  <c r="H153" i="34"/>
  <c r="G153" i="34"/>
  <c r="F153" i="34"/>
  <c r="E153" i="34"/>
  <c r="D153" i="34"/>
  <c r="C153" i="34"/>
  <c r="I152" i="34"/>
  <c r="H152" i="34"/>
  <c r="G152" i="34"/>
  <c r="F152" i="34"/>
  <c r="E152" i="34"/>
  <c r="D152" i="34"/>
  <c r="C152" i="34"/>
  <c r="I148" i="34"/>
  <c r="H148" i="34"/>
  <c r="G148" i="34"/>
  <c r="F148" i="34"/>
  <c r="E148" i="34"/>
  <c r="D148" i="34"/>
  <c r="C148" i="34"/>
  <c r="I146" i="34"/>
  <c r="H146" i="34"/>
  <c r="G146" i="34"/>
  <c r="F146" i="34"/>
  <c r="E146" i="34"/>
  <c r="D146" i="34"/>
  <c r="C146" i="34"/>
  <c r="I144" i="34"/>
  <c r="H144" i="34"/>
  <c r="G144" i="34"/>
  <c r="F144" i="34"/>
  <c r="E144" i="34"/>
  <c r="D144" i="34"/>
  <c r="C144" i="34"/>
  <c r="I143" i="34"/>
  <c r="H143" i="34"/>
  <c r="G143" i="34"/>
  <c r="F143" i="34"/>
  <c r="E143" i="34"/>
  <c r="D143" i="34"/>
  <c r="C143" i="34"/>
  <c r="I142" i="34"/>
  <c r="H142" i="34"/>
  <c r="G142" i="34"/>
  <c r="F142" i="34"/>
  <c r="E142" i="34"/>
  <c r="D142" i="34"/>
  <c r="C142" i="34"/>
  <c r="I141" i="34"/>
  <c r="H141" i="34"/>
  <c r="G141" i="34"/>
  <c r="F141" i="34"/>
  <c r="E141" i="34"/>
  <c r="D141" i="34"/>
  <c r="C141" i="34"/>
  <c r="I139" i="34"/>
  <c r="H139" i="34"/>
  <c r="G139" i="34"/>
  <c r="F139" i="34"/>
  <c r="E139" i="34"/>
  <c r="D139" i="34"/>
  <c r="C139" i="34"/>
  <c r="I138" i="34"/>
  <c r="H138" i="34"/>
  <c r="G138" i="34"/>
  <c r="F138" i="34"/>
  <c r="E138" i="34"/>
  <c r="D138" i="34"/>
  <c r="C138" i="34"/>
  <c r="I137" i="34"/>
  <c r="H137" i="34"/>
  <c r="G137" i="34"/>
  <c r="F137" i="34"/>
  <c r="E137" i="34"/>
  <c r="D137" i="34"/>
  <c r="C137" i="34"/>
  <c r="H132" i="34"/>
  <c r="A132" i="34"/>
  <c r="I128" i="34"/>
  <c r="H128" i="34"/>
  <c r="G128" i="34"/>
  <c r="F128" i="34"/>
  <c r="E128" i="34"/>
  <c r="D128" i="34"/>
  <c r="C128" i="34"/>
  <c r="I127" i="34"/>
  <c r="H127" i="34"/>
  <c r="G127" i="34"/>
  <c r="F127" i="34"/>
  <c r="E127" i="34"/>
  <c r="D127" i="34"/>
  <c r="C127" i="34"/>
  <c r="I126" i="34"/>
  <c r="H126" i="34"/>
  <c r="G126" i="34"/>
  <c r="F126" i="34"/>
  <c r="E126" i="34"/>
  <c r="D126" i="34"/>
  <c r="C126" i="34"/>
  <c r="I125" i="34"/>
  <c r="H125" i="34"/>
  <c r="G125" i="34"/>
  <c r="F125" i="34"/>
  <c r="E125" i="34"/>
  <c r="D125" i="34"/>
  <c r="C125" i="34"/>
  <c r="I124" i="34"/>
  <c r="H124" i="34"/>
  <c r="G124" i="34"/>
  <c r="F124" i="34"/>
  <c r="E124" i="34"/>
  <c r="D124" i="34"/>
  <c r="C124" i="34"/>
  <c r="I121" i="34"/>
  <c r="H121" i="34"/>
  <c r="G121" i="34"/>
  <c r="F121" i="34"/>
  <c r="E121" i="34"/>
  <c r="D121" i="34"/>
  <c r="C121" i="34"/>
  <c r="I120" i="34"/>
  <c r="H120" i="34"/>
  <c r="G120" i="34"/>
  <c r="F120" i="34"/>
  <c r="E120" i="34"/>
  <c r="D120" i="34"/>
  <c r="C120" i="34"/>
  <c r="I116" i="34"/>
  <c r="H116" i="34"/>
  <c r="G116" i="34"/>
  <c r="F116" i="34"/>
  <c r="E116" i="34"/>
  <c r="D116" i="34"/>
  <c r="C116" i="34"/>
  <c r="I114" i="34"/>
  <c r="H114" i="34"/>
  <c r="G114" i="34"/>
  <c r="F114" i="34"/>
  <c r="E114" i="34"/>
  <c r="D114" i="34"/>
  <c r="C114" i="34"/>
  <c r="I112" i="34"/>
  <c r="H112" i="34"/>
  <c r="G112" i="34"/>
  <c r="F112" i="34"/>
  <c r="E112" i="34"/>
  <c r="D112" i="34"/>
  <c r="C112" i="34"/>
  <c r="I111" i="34"/>
  <c r="H111" i="34"/>
  <c r="G111" i="34"/>
  <c r="F111" i="34"/>
  <c r="E111" i="34"/>
  <c r="D111" i="34"/>
  <c r="C111" i="34"/>
  <c r="I110" i="34"/>
  <c r="H110" i="34"/>
  <c r="G110" i="34"/>
  <c r="F110" i="34"/>
  <c r="E110" i="34"/>
  <c r="D110" i="34"/>
  <c r="C110" i="34"/>
  <c r="I109" i="34"/>
  <c r="H109" i="34"/>
  <c r="G109" i="34"/>
  <c r="F109" i="34"/>
  <c r="E109" i="34"/>
  <c r="D109" i="34"/>
  <c r="C109" i="34"/>
  <c r="I107" i="34"/>
  <c r="H107" i="34"/>
  <c r="G107" i="34"/>
  <c r="F107" i="34"/>
  <c r="E107" i="34"/>
  <c r="D107" i="34"/>
  <c r="C107" i="34"/>
  <c r="I106" i="34"/>
  <c r="H106" i="34"/>
  <c r="G106" i="34"/>
  <c r="F106" i="34"/>
  <c r="E106" i="34"/>
  <c r="D106" i="34"/>
  <c r="C106" i="34"/>
  <c r="I105" i="34"/>
  <c r="H105" i="34"/>
  <c r="F105" i="34"/>
  <c r="E105" i="34"/>
  <c r="D105" i="34"/>
  <c r="C105" i="34"/>
  <c r="H100" i="34"/>
  <c r="A100" i="34"/>
  <c r="I96" i="34"/>
  <c r="H96" i="34"/>
  <c r="G96" i="34"/>
  <c r="F96" i="34"/>
  <c r="E96" i="34"/>
  <c r="D96" i="34"/>
  <c r="C96" i="34"/>
  <c r="I95" i="34"/>
  <c r="H95" i="34"/>
  <c r="G95" i="34"/>
  <c r="F95" i="34"/>
  <c r="E95" i="34"/>
  <c r="D95" i="34"/>
  <c r="C95" i="34"/>
  <c r="I94" i="34"/>
  <c r="H94" i="34"/>
  <c r="G94" i="34"/>
  <c r="F94" i="34"/>
  <c r="E94" i="34"/>
  <c r="D94" i="34"/>
  <c r="C94" i="34"/>
  <c r="I93" i="34"/>
  <c r="H93" i="34"/>
  <c r="G93" i="34"/>
  <c r="F93" i="34"/>
  <c r="E93" i="34"/>
  <c r="D93" i="34"/>
  <c r="C93" i="34"/>
  <c r="I92" i="34"/>
  <c r="H92" i="34"/>
  <c r="G92" i="34"/>
  <c r="F92" i="34"/>
  <c r="E92" i="34"/>
  <c r="D92" i="34"/>
  <c r="C92" i="34"/>
  <c r="I89" i="34"/>
  <c r="H89" i="34"/>
  <c r="G89" i="34"/>
  <c r="F89" i="34"/>
  <c r="E89" i="34"/>
  <c r="D89" i="34"/>
  <c r="C89" i="34"/>
  <c r="I88" i="34"/>
  <c r="H88" i="34"/>
  <c r="G88" i="34"/>
  <c r="F88" i="34"/>
  <c r="E88" i="34"/>
  <c r="D88" i="34"/>
  <c r="C88" i="34"/>
  <c r="I84" i="34"/>
  <c r="H84" i="34"/>
  <c r="G84" i="34"/>
  <c r="F84" i="34"/>
  <c r="E84" i="34"/>
  <c r="D84" i="34"/>
  <c r="C84" i="34"/>
  <c r="I82" i="34"/>
  <c r="H82" i="34"/>
  <c r="G82" i="34"/>
  <c r="F82" i="34"/>
  <c r="E82" i="34"/>
  <c r="D82" i="34"/>
  <c r="C82" i="34"/>
  <c r="I80" i="34"/>
  <c r="H80" i="34"/>
  <c r="G80" i="34"/>
  <c r="F80" i="34"/>
  <c r="E80" i="34"/>
  <c r="D80" i="34"/>
  <c r="C80" i="34"/>
  <c r="I79" i="34"/>
  <c r="H79" i="34"/>
  <c r="G79" i="34"/>
  <c r="F79" i="34"/>
  <c r="E79" i="34"/>
  <c r="D79" i="34"/>
  <c r="C79" i="34"/>
  <c r="I78" i="34"/>
  <c r="H78" i="34"/>
  <c r="G78" i="34"/>
  <c r="F78" i="34"/>
  <c r="E78" i="34"/>
  <c r="D78" i="34"/>
  <c r="C78" i="34"/>
  <c r="I77" i="34"/>
  <c r="H77" i="34"/>
  <c r="G77" i="34"/>
  <c r="F77" i="34"/>
  <c r="E77" i="34"/>
  <c r="D77" i="34"/>
  <c r="C77" i="34"/>
  <c r="I75" i="34"/>
  <c r="H75" i="34"/>
  <c r="G75" i="34"/>
  <c r="F75" i="34"/>
  <c r="E75" i="34"/>
  <c r="D75" i="34"/>
  <c r="C75" i="34"/>
  <c r="I74" i="34"/>
  <c r="H74" i="34"/>
  <c r="G74" i="34"/>
  <c r="F74" i="34"/>
  <c r="E74" i="34"/>
  <c r="D74" i="34"/>
  <c r="C74" i="34"/>
  <c r="I73" i="34"/>
  <c r="H73" i="34"/>
  <c r="G73" i="34"/>
  <c r="D73" i="34"/>
  <c r="C73" i="34"/>
  <c r="H68" i="34"/>
  <c r="A68" i="34"/>
  <c r="I64" i="34"/>
  <c r="H64" i="34"/>
  <c r="G64" i="34"/>
  <c r="F64" i="34"/>
  <c r="E64" i="34"/>
  <c r="D64" i="34"/>
  <c r="C64" i="34"/>
  <c r="I63" i="34"/>
  <c r="H63" i="34"/>
  <c r="G63" i="34"/>
  <c r="F63" i="34"/>
  <c r="E63" i="34"/>
  <c r="D63" i="34"/>
  <c r="C63" i="34"/>
  <c r="I62" i="34"/>
  <c r="H62" i="34"/>
  <c r="G62" i="34"/>
  <c r="F62" i="34"/>
  <c r="E62" i="34"/>
  <c r="D62" i="34"/>
  <c r="C62" i="34"/>
  <c r="I61" i="34"/>
  <c r="H61" i="34"/>
  <c r="G61" i="34"/>
  <c r="F61" i="34"/>
  <c r="E61" i="34"/>
  <c r="D61" i="34"/>
  <c r="C61" i="34"/>
  <c r="I60" i="34"/>
  <c r="H60" i="34"/>
  <c r="G60" i="34"/>
  <c r="F60" i="34"/>
  <c r="E60" i="34"/>
  <c r="D60" i="34"/>
  <c r="C60" i="34"/>
  <c r="I57" i="34"/>
  <c r="H57" i="34"/>
  <c r="G57" i="34"/>
  <c r="F57" i="34"/>
  <c r="E57" i="34"/>
  <c r="D57" i="34"/>
  <c r="C57" i="34"/>
  <c r="I56" i="34"/>
  <c r="H56" i="34"/>
  <c r="G56" i="34"/>
  <c r="F56" i="34"/>
  <c r="E56" i="34"/>
  <c r="D56" i="34"/>
  <c r="C56" i="34"/>
  <c r="I52" i="34"/>
  <c r="H52" i="34"/>
  <c r="G52" i="34"/>
  <c r="F52" i="34"/>
  <c r="E52" i="34"/>
  <c r="D52" i="34"/>
  <c r="C52" i="34"/>
  <c r="I50" i="34"/>
  <c r="H50" i="34"/>
  <c r="G50" i="34"/>
  <c r="F50" i="34"/>
  <c r="E50" i="34"/>
  <c r="D50" i="34"/>
  <c r="C50" i="34"/>
  <c r="I48" i="34"/>
  <c r="H48" i="34"/>
  <c r="G48" i="34"/>
  <c r="F48" i="34"/>
  <c r="E48" i="34"/>
  <c r="D48" i="34"/>
  <c r="C48" i="34"/>
  <c r="I47" i="34"/>
  <c r="H47" i="34"/>
  <c r="G47" i="34"/>
  <c r="F47" i="34"/>
  <c r="E47" i="34"/>
  <c r="D47" i="34"/>
  <c r="C47" i="34"/>
  <c r="I46" i="34"/>
  <c r="H46" i="34"/>
  <c r="G46" i="34"/>
  <c r="F46" i="34"/>
  <c r="E46" i="34"/>
  <c r="D46" i="34"/>
  <c r="C46" i="34"/>
  <c r="I45" i="34"/>
  <c r="H45" i="34"/>
  <c r="G45" i="34"/>
  <c r="F45" i="34"/>
  <c r="E45" i="34"/>
  <c r="D45" i="34"/>
  <c r="C45" i="34"/>
  <c r="I43" i="34"/>
  <c r="H43" i="34"/>
  <c r="G43" i="34"/>
  <c r="F43" i="34"/>
  <c r="E43" i="34"/>
  <c r="D43" i="34"/>
  <c r="C43" i="34"/>
  <c r="I42" i="34"/>
  <c r="H42" i="34"/>
  <c r="G42" i="34"/>
  <c r="F42" i="34"/>
  <c r="E42" i="34"/>
  <c r="D42" i="34"/>
  <c r="C42" i="34"/>
  <c r="I41" i="34"/>
  <c r="H41" i="34"/>
  <c r="G41" i="34"/>
  <c r="F41" i="34"/>
  <c r="E41" i="34"/>
  <c r="D41" i="34"/>
  <c r="C41" i="34"/>
  <c r="H36" i="34"/>
  <c r="A36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5" i="34"/>
  <c r="H25" i="34"/>
  <c r="G25" i="34"/>
  <c r="F25" i="34"/>
  <c r="E25" i="34"/>
  <c r="D25" i="34"/>
  <c r="C25" i="34"/>
  <c r="I24" i="34"/>
  <c r="H24" i="34"/>
  <c r="G24" i="34"/>
  <c r="F24" i="34"/>
  <c r="E24" i="34"/>
  <c r="D24" i="34"/>
  <c r="C24" i="34"/>
  <c r="I20" i="34"/>
  <c r="H20" i="34"/>
  <c r="G20" i="34"/>
  <c r="F20" i="34"/>
  <c r="E20" i="34"/>
  <c r="D20" i="34"/>
  <c r="C20" i="34"/>
  <c r="I18" i="34"/>
  <c r="H18" i="34"/>
  <c r="G18" i="34"/>
  <c r="F18" i="34"/>
  <c r="E18" i="34"/>
  <c r="D18" i="34"/>
  <c r="C18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14" i="34"/>
  <c r="H14" i="34"/>
  <c r="G14" i="34"/>
  <c r="F14" i="34"/>
  <c r="E14" i="34"/>
  <c r="D14" i="34"/>
  <c r="C14" i="34"/>
  <c r="I13" i="34"/>
  <c r="H13" i="34"/>
  <c r="G13" i="34"/>
  <c r="F13" i="34"/>
  <c r="E13" i="34"/>
  <c r="D13" i="34"/>
  <c r="C13" i="34"/>
  <c r="I11" i="34"/>
  <c r="H11" i="34"/>
  <c r="G11" i="34"/>
  <c r="F11" i="34"/>
  <c r="E11" i="34"/>
  <c r="D11" i="34"/>
  <c r="C11" i="34"/>
  <c r="I10" i="34"/>
  <c r="H10" i="34"/>
  <c r="G10" i="34"/>
  <c r="F10" i="34"/>
  <c r="E10" i="34"/>
  <c r="D10" i="34"/>
  <c r="C10" i="34"/>
  <c r="I9" i="34"/>
  <c r="H9" i="34"/>
  <c r="G9" i="34"/>
  <c r="F9" i="34"/>
  <c r="E9" i="34"/>
  <c r="D9" i="34"/>
  <c r="C9" i="34"/>
  <c r="H4" i="34"/>
  <c r="A4" i="34"/>
  <c r="C175" i="8"/>
  <c r="C174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1" i="8"/>
  <c r="C150" i="8"/>
  <c r="C149" i="8"/>
  <c r="C148" i="8"/>
  <c r="C147" i="8"/>
  <c r="C146" i="8"/>
  <c r="C145" i="8"/>
  <c r="C144" i="8"/>
  <c r="C143" i="8"/>
  <c r="C142" i="8"/>
  <c r="C141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19" i="8"/>
  <c r="C112" i="8"/>
  <c r="C111" i="8"/>
  <c r="C108" i="8"/>
  <c r="A108" i="8"/>
  <c r="C102" i="8"/>
  <c r="C101" i="8"/>
  <c r="C98" i="8"/>
  <c r="C96" i="8"/>
  <c r="C94" i="8"/>
  <c r="C92" i="8"/>
  <c r="C89" i="8"/>
  <c r="C84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C55" i="8"/>
  <c r="A55" i="8"/>
  <c r="C48" i="8"/>
  <c r="C47" i="8"/>
  <c r="C46" i="8"/>
  <c r="C45" i="8"/>
  <c r="C41" i="8"/>
  <c r="C40" i="8"/>
  <c r="C39" i="8"/>
  <c r="C38" i="8"/>
  <c r="C34" i="8"/>
  <c r="C33" i="8"/>
  <c r="C32" i="8"/>
  <c r="C31" i="8"/>
  <c r="C30" i="8"/>
  <c r="C29" i="8"/>
  <c r="C28" i="8"/>
  <c r="C27" i="8"/>
  <c r="C26" i="8"/>
  <c r="C25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C3" i="8"/>
  <c r="A3" i="8"/>
  <c r="D26" i="7"/>
  <c r="D24" i="7"/>
  <c r="D19" i="7"/>
  <c r="D18" i="7"/>
  <c r="D16" i="7"/>
  <c r="D12" i="7"/>
  <c r="D11" i="7"/>
  <c r="D10" i="7"/>
  <c r="D9" i="7"/>
  <c r="D8" i="7"/>
  <c r="D7" i="7"/>
  <c r="D2" i="7"/>
  <c r="A2" i="7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F3" i="6"/>
  <c r="A3" i="6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9" i="5"/>
  <c r="C8" i="5"/>
  <c r="C7" i="5"/>
  <c r="C6" i="5"/>
  <c r="C3" i="5"/>
  <c r="A3" i="5"/>
  <c r="C33" i="4"/>
  <c r="C32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F18" i="4"/>
  <c r="E18" i="4"/>
  <c r="D18" i="4"/>
  <c r="C18" i="4"/>
  <c r="B18" i="4"/>
  <c r="F17" i="4"/>
  <c r="E17" i="4"/>
  <c r="D17" i="4"/>
  <c r="C17" i="4"/>
  <c r="B17" i="4"/>
  <c r="F16" i="4"/>
  <c r="E16" i="4"/>
  <c r="D16" i="4"/>
  <c r="C16" i="4"/>
  <c r="B16" i="4"/>
  <c r="G9" i="4"/>
  <c r="F9" i="4"/>
  <c r="E9" i="4"/>
  <c r="D9" i="4"/>
  <c r="C9" i="4"/>
  <c r="B9" i="4"/>
  <c r="G8" i="4"/>
  <c r="F8" i="4"/>
  <c r="E8" i="4"/>
  <c r="D8" i="4"/>
  <c r="C8" i="4"/>
  <c r="B8" i="4"/>
  <c r="G7" i="4"/>
  <c r="F7" i="4"/>
  <c r="E7" i="4"/>
  <c r="D7" i="4"/>
  <c r="C7" i="4"/>
  <c r="B7" i="4"/>
  <c r="G3" i="4"/>
  <c r="A2" i="4"/>
  <c r="D40" i="3"/>
  <c r="G37" i="3"/>
  <c r="G36" i="3"/>
  <c r="D36" i="3"/>
  <c r="D35" i="3"/>
  <c r="D34" i="3"/>
  <c r="G33" i="3"/>
  <c r="D33" i="3"/>
  <c r="G32" i="3"/>
  <c r="D32" i="3"/>
  <c r="G31" i="3"/>
  <c r="D31" i="3"/>
  <c r="G30" i="3"/>
  <c r="D30" i="3"/>
  <c r="G26" i="3"/>
  <c r="F26" i="3"/>
  <c r="G25" i="3"/>
  <c r="F25" i="3"/>
  <c r="G24" i="3"/>
  <c r="F24" i="3"/>
  <c r="G23" i="3"/>
  <c r="F23" i="3"/>
  <c r="A19" i="3"/>
  <c r="E18" i="3"/>
  <c r="E17" i="3"/>
  <c r="C17" i="3"/>
  <c r="A17" i="3"/>
  <c r="E16" i="3"/>
  <c r="C16" i="3"/>
  <c r="A16" i="3"/>
  <c r="D11" i="3"/>
  <c r="D10" i="3"/>
  <c r="D9" i="3"/>
  <c r="D8" i="3"/>
  <c r="D7" i="3"/>
  <c r="D6" i="3"/>
  <c r="D5" i="3"/>
  <c r="F4" i="3"/>
  <c r="B4" i="3"/>
  <c r="D53" i="33"/>
  <c r="D11" i="33"/>
  <c r="I94" i="15"/>
  <c r="B94" i="15"/>
  <c r="I93" i="15"/>
  <c r="B93" i="15"/>
  <c r="I92" i="15"/>
  <c r="B92" i="15"/>
  <c r="I91" i="15"/>
  <c r="B91" i="15"/>
  <c r="I90" i="15"/>
  <c r="B90" i="15"/>
  <c r="I89" i="15"/>
  <c r="B89" i="15"/>
  <c r="I88" i="15"/>
  <c r="B88" i="15"/>
  <c r="I87" i="15"/>
  <c r="B87" i="15"/>
  <c r="I86" i="15"/>
  <c r="B86" i="15"/>
  <c r="I85" i="15"/>
  <c r="B85" i="15"/>
  <c r="I84" i="15"/>
  <c r="B84" i="15"/>
  <c r="I83" i="15"/>
  <c r="B83" i="15"/>
  <c r="I82" i="15"/>
  <c r="B82" i="15"/>
  <c r="I81" i="15"/>
  <c r="B81" i="15"/>
  <c r="I80" i="15"/>
  <c r="B80" i="15"/>
  <c r="I79" i="15"/>
  <c r="B79" i="15"/>
  <c r="I78" i="15"/>
  <c r="B78" i="15"/>
  <c r="I77" i="15"/>
  <c r="B77" i="15"/>
  <c r="I76" i="15"/>
  <c r="B76" i="15"/>
  <c r="I75" i="15"/>
  <c r="B75" i="15"/>
  <c r="I74" i="15"/>
  <c r="B74" i="15"/>
  <c r="I73" i="15"/>
  <c r="B73" i="15"/>
  <c r="I72" i="15"/>
  <c r="B72" i="15"/>
  <c r="I71" i="15"/>
  <c r="B71" i="15"/>
  <c r="I70" i="15"/>
  <c r="B70" i="15"/>
  <c r="D69" i="15"/>
  <c r="B69" i="15"/>
  <c r="I68" i="15"/>
  <c r="B68" i="15"/>
  <c r="I67" i="15"/>
  <c r="B67" i="15"/>
  <c r="I66" i="15"/>
  <c r="B66" i="15"/>
  <c r="E65" i="15"/>
  <c r="D65" i="15"/>
  <c r="B65" i="15"/>
  <c r="E64" i="15"/>
  <c r="D64" i="15"/>
  <c r="B64" i="15"/>
  <c r="D63" i="15"/>
  <c r="B63" i="15"/>
  <c r="I62" i="15"/>
  <c r="B62" i="15"/>
  <c r="I61" i="15"/>
  <c r="B61" i="15"/>
  <c r="I60" i="15"/>
  <c r="B60" i="15"/>
  <c r="E59" i="15"/>
  <c r="D59" i="15"/>
  <c r="B59" i="15"/>
  <c r="F59" i="15" s="1"/>
  <c r="E58" i="15"/>
  <c r="D58" i="15"/>
  <c r="B58" i="15"/>
  <c r="H58" i="15" s="1"/>
  <c r="I58" i="15" s="1"/>
  <c r="E57" i="15"/>
  <c r="D57" i="15"/>
  <c r="B57" i="15"/>
  <c r="F57" i="15" s="1"/>
  <c r="E56" i="15"/>
  <c r="D56" i="15"/>
  <c r="B56" i="15"/>
  <c r="H56" i="15" s="1"/>
  <c r="I56" i="15" s="1"/>
  <c r="E55" i="15"/>
  <c r="D55" i="15"/>
  <c r="B55" i="15"/>
  <c r="F55" i="15" s="1"/>
  <c r="E54" i="15"/>
  <c r="D54" i="15"/>
  <c r="B54" i="15"/>
  <c r="H54" i="15" s="1"/>
  <c r="I54" i="15" s="1"/>
  <c r="E53" i="15"/>
  <c r="D53" i="15"/>
  <c r="B53" i="15"/>
  <c r="F53" i="15" s="1"/>
  <c r="E52" i="15"/>
  <c r="D52" i="15"/>
  <c r="B52" i="15"/>
  <c r="H52" i="15" s="1"/>
  <c r="I52" i="15" s="1"/>
  <c r="E51" i="15"/>
  <c r="D51" i="15"/>
  <c r="B51" i="15"/>
  <c r="F51" i="15" s="1"/>
  <c r="E50" i="15"/>
  <c r="D50" i="15"/>
  <c r="B50" i="15"/>
  <c r="H50" i="15" s="1"/>
  <c r="I50" i="15" s="1"/>
  <c r="E49" i="15"/>
  <c r="D49" i="15"/>
  <c r="B49" i="15"/>
  <c r="F49" i="15" s="1"/>
  <c r="E48" i="15"/>
  <c r="D48" i="15"/>
  <c r="B48" i="15"/>
  <c r="E47" i="15"/>
  <c r="D47" i="15"/>
  <c r="B47" i="15"/>
  <c r="F47" i="15" s="1"/>
  <c r="E46" i="15"/>
  <c r="B46" i="15"/>
  <c r="E45" i="15"/>
  <c r="D45" i="15"/>
  <c r="B45" i="15"/>
  <c r="E44" i="15"/>
  <c r="D44" i="15"/>
  <c r="B44" i="15"/>
  <c r="H44" i="15" s="1"/>
  <c r="I44" i="15" s="1"/>
  <c r="E43" i="15"/>
  <c r="D43" i="15"/>
  <c r="B43" i="15"/>
  <c r="E42" i="15"/>
  <c r="D42" i="15"/>
  <c r="B42" i="15"/>
  <c r="H42" i="15" s="1"/>
  <c r="I42" i="15" s="1"/>
  <c r="E41" i="15"/>
  <c r="D41" i="15"/>
  <c r="B41" i="15"/>
  <c r="H41" i="15" s="1"/>
  <c r="I41" i="15" s="1"/>
  <c r="I40" i="15"/>
  <c r="B40" i="15"/>
  <c r="E39" i="15"/>
  <c r="D39" i="15"/>
  <c r="B39" i="15"/>
  <c r="H39" i="15" s="1"/>
  <c r="I39" i="15" s="1"/>
  <c r="E38" i="15"/>
  <c r="D38" i="15"/>
  <c r="B38" i="15"/>
  <c r="F38" i="15" s="1"/>
  <c r="E37" i="15"/>
  <c r="D37" i="15"/>
  <c r="B37" i="15"/>
  <c r="E36" i="15"/>
  <c r="D36" i="15"/>
  <c r="B36" i="15"/>
  <c r="H36" i="15" s="1"/>
  <c r="I36" i="15" s="1"/>
  <c r="E35" i="15"/>
  <c r="D35" i="15"/>
  <c r="B35" i="15"/>
  <c r="H35" i="15" s="1"/>
  <c r="I35" i="15" s="1"/>
  <c r="E34" i="15"/>
  <c r="D34" i="15"/>
  <c r="B34" i="15"/>
  <c r="E33" i="15"/>
  <c r="D33" i="15"/>
  <c r="B33" i="15"/>
  <c r="I32" i="15"/>
  <c r="B32" i="15"/>
  <c r="I31" i="15"/>
  <c r="B31" i="15"/>
  <c r="E30" i="15"/>
  <c r="D30" i="15"/>
  <c r="B30" i="15"/>
  <c r="H30" i="15" s="1"/>
  <c r="I30" i="15" s="1"/>
  <c r="E29" i="15"/>
  <c r="D29" i="15"/>
  <c r="B29" i="15"/>
  <c r="H29" i="15" s="1"/>
  <c r="I29" i="15" s="1"/>
  <c r="E28" i="15"/>
  <c r="D28" i="15"/>
  <c r="B28" i="15"/>
  <c r="E27" i="15"/>
  <c r="D27" i="15"/>
  <c r="B27" i="15"/>
  <c r="F27" i="15" s="1"/>
  <c r="E26" i="15"/>
  <c r="D26" i="15"/>
  <c r="B26" i="15"/>
  <c r="E25" i="15"/>
  <c r="D25" i="15"/>
  <c r="B25" i="15"/>
  <c r="H25" i="15" s="1"/>
  <c r="I25" i="15" s="1"/>
  <c r="E24" i="15"/>
  <c r="D24" i="15"/>
  <c r="B24" i="15"/>
  <c r="E23" i="15"/>
  <c r="D23" i="15"/>
  <c r="B23" i="15"/>
  <c r="H23" i="15" s="1"/>
  <c r="I23" i="15" s="1"/>
  <c r="E22" i="15"/>
  <c r="D22" i="15"/>
  <c r="B22" i="15"/>
  <c r="H22" i="15" s="1"/>
  <c r="I22" i="15" s="1"/>
  <c r="E21" i="15"/>
  <c r="D21" i="15"/>
  <c r="B21" i="15"/>
  <c r="H21" i="15" s="1"/>
  <c r="I21" i="15" s="1"/>
  <c r="E20" i="15"/>
  <c r="D20" i="15"/>
  <c r="B20" i="15"/>
  <c r="H20" i="15" s="1"/>
  <c r="I20" i="15" s="1"/>
  <c r="E19" i="15"/>
  <c r="D19" i="15"/>
  <c r="B19" i="15"/>
  <c r="H19" i="15" s="1"/>
  <c r="I19" i="15" s="1"/>
  <c r="E18" i="15"/>
  <c r="D18" i="15"/>
  <c r="B18" i="15"/>
  <c r="H18" i="15" s="1"/>
  <c r="I18" i="15" s="1"/>
  <c r="E17" i="15"/>
  <c r="D17" i="15"/>
  <c r="B17" i="15"/>
  <c r="E16" i="15"/>
  <c r="D16" i="15"/>
  <c r="B16" i="15"/>
  <c r="H16" i="15" s="1"/>
  <c r="I16" i="15" s="1"/>
  <c r="E15" i="15"/>
  <c r="D15" i="15"/>
  <c r="B15" i="15"/>
  <c r="H15" i="15" s="1"/>
  <c r="I15" i="15" s="1"/>
  <c r="G12" i="15"/>
  <c r="F12" i="15"/>
  <c r="E12" i="15"/>
  <c r="D12" i="15"/>
  <c r="C12" i="15"/>
  <c r="B12" i="15"/>
  <c r="A12" i="15"/>
  <c r="C41" i="27"/>
  <c r="C35" i="27"/>
  <c r="B28" i="27"/>
  <c r="E21" i="27"/>
  <c r="E20" i="27"/>
  <c r="E18" i="27"/>
  <c r="E17" i="27"/>
  <c r="D415" i="24"/>
  <c r="CP2" i="30" s="1"/>
  <c r="D381" i="24"/>
  <c r="BQ2" i="30" s="1"/>
  <c r="D360" i="24"/>
  <c r="D340" i="24"/>
  <c r="C86" i="8" s="1"/>
  <c r="D339" i="24"/>
  <c r="C85" i="8" s="1"/>
  <c r="D329" i="24"/>
  <c r="C74" i="8" s="1"/>
  <c r="D324" i="24"/>
  <c r="C68" i="8" s="1"/>
  <c r="D306" i="24"/>
  <c r="C49" i="8" s="1"/>
  <c r="D299" i="24"/>
  <c r="C42" i="8" s="1"/>
  <c r="D291" i="24"/>
  <c r="D293" i="24" s="1"/>
  <c r="C35" i="8" s="1"/>
  <c r="D281" i="24"/>
  <c r="D276" i="24"/>
  <c r="C16" i="8" s="1"/>
  <c r="D256" i="24"/>
  <c r="D252" i="24"/>
  <c r="D22" i="7" s="1"/>
  <c r="D245" i="24"/>
  <c r="D13" i="7" s="1"/>
  <c r="D237" i="24"/>
  <c r="C362" i="24" s="1"/>
  <c r="D233" i="24"/>
  <c r="E32" i="6" s="1"/>
  <c r="C233" i="24"/>
  <c r="D32" i="6" s="1"/>
  <c r="B233" i="24"/>
  <c r="C32" i="6" s="1"/>
  <c r="E232" i="24"/>
  <c r="F31" i="6" s="1"/>
  <c r="E231" i="24"/>
  <c r="F30" i="6" s="1"/>
  <c r="E230" i="24"/>
  <c r="F29" i="6" s="1"/>
  <c r="E229" i="24"/>
  <c r="F28" i="6" s="1"/>
  <c r="E228" i="24"/>
  <c r="F27" i="6" s="1"/>
  <c r="E227" i="24"/>
  <c r="E226" i="24"/>
  <c r="F25" i="6" s="1"/>
  <c r="E225" i="24"/>
  <c r="F24" i="6" s="1"/>
  <c r="D220" i="24"/>
  <c r="E16" i="6" s="1"/>
  <c r="C220" i="24"/>
  <c r="D16" i="6" s="1"/>
  <c r="B220" i="24"/>
  <c r="C16" i="6" s="1"/>
  <c r="E219" i="24"/>
  <c r="F15" i="6" s="1"/>
  <c r="E218" i="24"/>
  <c r="F14" i="6" s="1"/>
  <c r="E217" i="24"/>
  <c r="F13" i="6" s="1"/>
  <c r="E216" i="24"/>
  <c r="F12" i="6" s="1"/>
  <c r="E215" i="24"/>
  <c r="F11" i="6" s="1"/>
  <c r="E214" i="24"/>
  <c r="F10" i="6" s="1"/>
  <c r="E213" i="24"/>
  <c r="F9" i="6" s="1"/>
  <c r="E212" i="24"/>
  <c r="F8" i="6" s="1"/>
  <c r="E211" i="24"/>
  <c r="F7" i="6" s="1"/>
  <c r="D206" i="24"/>
  <c r="C40" i="5" s="1"/>
  <c r="D202" i="24"/>
  <c r="C34" i="5" s="1"/>
  <c r="D197" i="24"/>
  <c r="C27" i="5" s="1"/>
  <c r="D193" i="24"/>
  <c r="C20" i="5" s="1"/>
  <c r="D189" i="24"/>
  <c r="C14" i="5" s="1"/>
  <c r="E170" i="24"/>
  <c r="F28" i="4" s="1"/>
  <c r="E169" i="24"/>
  <c r="E168" i="24"/>
  <c r="D28" i="4" s="1"/>
  <c r="E167" i="24"/>
  <c r="C28" i="4" s="1"/>
  <c r="E166" i="24"/>
  <c r="B28" i="4" s="1"/>
  <c r="E164" i="24"/>
  <c r="F19" i="4" s="1"/>
  <c r="E163" i="24"/>
  <c r="E19" i="4" s="1"/>
  <c r="E162" i="24"/>
  <c r="D19" i="4" s="1"/>
  <c r="E161" i="24"/>
  <c r="C19" i="4" s="1"/>
  <c r="E160" i="24"/>
  <c r="B19" i="4" s="1"/>
  <c r="E158" i="24"/>
  <c r="F10" i="4" s="1"/>
  <c r="E157" i="24"/>
  <c r="E10" i="4" s="1"/>
  <c r="E156" i="24"/>
  <c r="D10" i="4" s="1"/>
  <c r="E155" i="24"/>
  <c r="C10" i="4" s="1"/>
  <c r="E154" i="24"/>
  <c r="B10" i="4" s="1"/>
  <c r="E143" i="24"/>
  <c r="G34" i="3" s="1"/>
  <c r="CE94" i="24"/>
  <c r="I384" i="34" s="1"/>
  <c r="CF93" i="24"/>
  <c r="CE93" i="24"/>
  <c r="I383" i="34" s="1"/>
  <c r="CE92" i="24"/>
  <c r="I382" i="34" s="1"/>
  <c r="CE91" i="24"/>
  <c r="I381" i="34" s="1"/>
  <c r="CE90" i="24"/>
  <c r="I380" i="34" s="1"/>
  <c r="AV89" i="24"/>
  <c r="AU89" i="24"/>
  <c r="AT89" i="24"/>
  <c r="AS89" i="24"/>
  <c r="AR89" i="24"/>
  <c r="AQ89" i="24"/>
  <c r="AP89" i="24"/>
  <c r="AO89" i="24"/>
  <c r="AN89" i="24"/>
  <c r="AM89" i="24"/>
  <c r="AL89" i="24"/>
  <c r="AK89" i="24"/>
  <c r="AJ89" i="24"/>
  <c r="AI89" i="24"/>
  <c r="AH89" i="24"/>
  <c r="AG89" i="24"/>
  <c r="AF89" i="24"/>
  <c r="AE89" i="24"/>
  <c r="AD89" i="24"/>
  <c r="AC89" i="24"/>
  <c r="AE28" i="31" s="1"/>
  <c r="AB89" i="24"/>
  <c r="AA89" i="24"/>
  <c r="Z89" i="24"/>
  <c r="Y89" i="24"/>
  <c r="X89" i="24"/>
  <c r="W89" i="24"/>
  <c r="V89" i="24"/>
  <c r="U89" i="24"/>
  <c r="T89" i="24"/>
  <c r="S89" i="24"/>
  <c r="R89" i="24"/>
  <c r="Q89" i="24"/>
  <c r="AE16" i="31" s="1"/>
  <c r="P89" i="24"/>
  <c r="O89" i="24"/>
  <c r="N89" i="24"/>
  <c r="M89" i="24"/>
  <c r="L89" i="24"/>
  <c r="K89" i="24"/>
  <c r="J89" i="24"/>
  <c r="I89" i="24"/>
  <c r="AE8" i="31" s="1"/>
  <c r="H89" i="24"/>
  <c r="G89" i="24"/>
  <c r="F89" i="24"/>
  <c r="E89" i="24"/>
  <c r="D89" i="24"/>
  <c r="C89" i="24"/>
  <c r="CE88" i="24"/>
  <c r="I377" i="34" s="1"/>
  <c r="CE87" i="24"/>
  <c r="I376" i="34" s="1"/>
  <c r="CE84" i="24"/>
  <c r="I372" i="34" s="1"/>
  <c r="CE82" i="24"/>
  <c r="CE81" i="24"/>
  <c r="CE80" i="24"/>
  <c r="CE79" i="24"/>
  <c r="CE78" i="24"/>
  <c r="CE77" i="24"/>
  <c r="CE76" i="24"/>
  <c r="CE75" i="24"/>
  <c r="CE74" i="24"/>
  <c r="CE73" i="24"/>
  <c r="CE72" i="24"/>
  <c r="CE71" i="24"/>
  <c r="CE70" i="24"/>
  <c r="CD69" i="24"/>
  <c r="E371" i="34" s="1"/>
  <c r="CC69" i="24"/>
  <c r="CB69" i="24"/>
  <c r="CA69" i="24"/>
  <c r="BZ69" i="24"/>
  <c r="BY69" i="24"/>
  <c r="BX69" i="24"/>
  <c r="BW69" i="24"/>
  <c r="BV69" i="24"/>
  <c r="BU69" i="24"/>
  <c r="BT69" i="24"/>
  <c r="BS69" i="24"/>
  <c r="BR69" i="24"/>
  <c r="BQ69" i="24"/>
  <c r="O68" i="31" s="1"/>
  <c r="BP69" i="24"/>
  <c r="BO69" i="24"/>
  <c r="BN69" i="24"/>
  <c r="BM69" i="24"/>
  <c r="BL69" i="24"/>
  <c r="BK69" i="24"/>
  <c r="O62" i="31" s="1"/>
  <c r="BJ69" i="24"/>
  <c r="BI69" i="24"/>
  <c r="BH69" i="24"/>
  <c r="BG69" i="24"/>
  <c r="BF69" i="24"/>
  <c r="BE69" i="24"/>
  <c r="BD69" i="24"/>
  <c r="BC69" i="24"/>
  <c r="BB69" i="24"/>
  <c r="BA69" i="24"/>
  <c r="AZ69" i="24"/>
  <c r="AY69" i="24"/>
  <c r="AX69" i="24"/>
  <c r="AW69" i="24"/>
  <c r="AV69" i="24"/>
  <c r="AU69" i="24"/>
  <c r="AT69" i="24"/>
  <c r="D211" i="34" s="1"/>
  <c r="AS69" i="24"/>
  <c r="AR69" i="24"/>
  <c r="AQ69" i="24"/>
  <c r="AP69" i="24"/>
  <c r="AO69" i="24"/>
  <c r="AN69" i="24"/>
  <c r="AM69" i="24"/>
  <c r="AL69" i="24"/>
  <c r="AK69" i="24"/>
  <c r="AI69" i="24"/>
  <c r="AH69" i="24"/>
  <c r="O33" i="31" s="1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O13" i="31" s="1"/>
  <c r="M69" i="24"/>
  <c r="L69" i="24"/>
  <c r="K69" i="24"/>
  <c r="J69" i="24"/>
  <c r="I69" i="24"/>
  <c r="H69" i="24"/>
  <c r="G69" i="24"/>
  <c r="F69" i="24"/>
  <c r="E69" i="24"/>
  <c r="D69" i="24"/>
  <c r="C69" i="24"/>
  <c r="O2" i="31" s="1"/>
  <c r="CE68" i="24"/>
  <c r="I370" i="34" s="1"/>
  <c r="CE66" i="24"/>
  <c r="I368" i="34" s="1"/>
  <c r="CE65" i="24"/>
  <c r="I367" i="34" s="1"/>
  <c r="CE64" i="24"/>
  <c r="I366" i="34" s="1"/>
  <c r="CE63" i="24"/>
  <c r="I365" i="34" s="1"/>
  <c r="CE61" i="24"/>
  <c r="I363" i="34" s="1"/>
  <c r="CE60" i="24"/>
  <c r="B53" i="24"/>
  <c r="CE51" i="24"/>
  <c r="B49" i="24"/>
  <c r="CE47" i="24"/>
  <c r="CE83" i="24" l="1"/>
  <c r="AC35" i="31"/>
  <c r="AJ69" i="24"/>
  <c r="CO2" i="30"/>
  <c r="C116" i="8"/>
  <c r="C364" i="24"/>
  <c r="G16" i="4"/>
  <c r="AY59" i="24"/>
  <c r="CF91" i="24" s="1"/>
  <c r="BE59" i="24"/>
  <c r="CF90" i="24" s="1"/>
  <c r="AF52" i="24" s="1"/>
  <c r="AF67" i="24" s="1"/>
  <c r="M31" i="31" s="1"/>
  <c r="F56" i="15"/>
  <c r="Z48" i="24"/>
  <c r="Z62" i="24" s="1"/>
  <c r="E108" i="34" s="1"/>
  <c r="BF48" i="24"/>
  <c r="BF62" i="24" s="1"/>
  <c r="H57" i="31" s="1"/>
  <c r="AG65" i="31"/>
  <c r="BH48" i="24"/>
  <c r="BH62" i="24" s="1"/>
  <c r="H59" i="31" s="1"/>
  <c r="G48" i="24"/>
  <c r="G62" i="24" s="1"/>
  <c r="G12" i="34" s="1"/>
  <c r="AM48" i="24"/>
  <c r="AM62" i="24" s="1"/>
  <c r="D172" i="34" s="1"/>
  <c r="BS48" i="24"/>
  <c r="BS62" i="24" s="1"/>
  <c r="H70" i="31" s="1"/>
  <c r="BG48" i="24"/>
  <c r="BG62" i="24" s="1"/>
  <c r="H58" i="31" s="1"/>
  <c r="BP48" i="24"/>
  <c r="BP62" i="24" s="1"/>
  <c r="H67" i="31" s="1"/>
  <c r="I48" i="24"/>
  <c r="I62" i="24" s="1"/>
  <c r="H8" i="31" s="1"/>
  <c r="AO48" i="24"/>
  <c r="AO62" i="24" s="1"/>
  <c r="F172" i="34" s="1"/>
  <c r="BU48" i="24"/>
  <c r="BU62" i="24" s="1"/>
  <c r="H72" i="31" s="1"/>
  <c r="J48" i="24"/>
  <c r="J62" i="24" s="1"/>
  <c r="H9" i="31" s="1"/>
  <c r="AP48" i="24"/>
  <c r="AP62" i="24" s="1"/>
  <c r="H41" i="31" s="1"/>
  <c r="BV48" i="24"/>
  <c r="BV62" i="24" s="1"/>
  <c r="H73" i="31" s="1"/>
  <c r="K48" i="24"/>
  <c r="K62" i="24" s="1"/>
  <c r="H10" i="31" s="1"/>
  <c r="AQ48" i="24"/>
  <c r="AQ62" i="24" s="1"/>
  <c r="H42" i="31" s="1"/>
  <c r="BW48" i="24"/>
  <c r="BW62" i="24" s="1"/>
  <c r="H74" i="31" s="1"/>
  <c r="AJ48" i="24"/>
  <c r="AJ62" i="24" s="1"/>
  <c r="H35" i="31" s="1"/>
  <c r="BZ48" i="24"/>
  <c r="BZ62" i="24" s="1"/>
  <c r="H77" i="31" s="1"/>
  <c r="AD48" i="24"/>
  <c r="AD62" i="24" s="1"/>
  <c r="H29" i="31" s="1"/>
  <c r="AE48" i="24"/>
  <c r="AE62" i="24" s="1"/>
  <c r="H30" i="31" s="1"/>
  <c r="N48" i="24"/>
  <c r="N62" i="24" s="1"/>
  <c r="H13" i="31" s="1"/>
  <c r="CA48" i="24"/>
  <c r="CA62" i="24" s="1"/>
  <c r="I332" i="34" s="1"/>
  <c r="AA48" i="24"/>
  <c r="AA62" i="24" s="1"/>
  <c r="H26" i="31" s="1"/>
  <c r="AB48" i="24"/>
  <c r="AB62" i="24" s="1"/>
  <c r="H27" i="31" s="1"/>
  <c r="L48" i="24"/>
  <c r="L62" i="24" s="1"/>
  <c r="H11" i="31" s="1"/>
  <c r="AT48" i="24"/>
  <c r="AT62" i="24" s="1"/>
  <c r="H45" i="31" s="1"/>
  <c r="O48" i="24"/>
  <c r="O62" i="24" s="1"/>
  <c r="H14" i="31" s="1"/>
  <c r="AU48" i="24"/>
  <c r="AU62" i="24" s="1"/>
  <c r="E204" i="34" s="1"/>
  <c r="AR48" i="24"/>
  <c r="AR62" i="24" s="1"/>
  <c r="H43" i="31" s="1"/>
  <c r="BK48" i="24"/>
  <c r="BK62" i="24" s="1"/>
  <c r="H62" i="31" s="1"/>
  <c r="D48" i="24"/>
  <c r="D62" i="24" s="1"/>
  <c r="H3" i="31" s="1"/>
  <c r="T48" i="24"/>
  <c r="T62" i="24" s="1"/>
  <c r="H19" i="31" s="1"/>
  <c r="AZ48" i="24"/>
  <c r="AZ62" i="24" s="1"/>
  <c r="H51" i="31" s="1"/>
  <c r="W48" i="24"/>
  <c r="W62" i="24" s="1"/>
  <c r="H22" i="31" s="1"/>
  <c r="BC48" i="24"/>
  <c r="BC62" i="24" s="1"/>
  <c r="F236" i="34" s="1"/>
  <c r="BJ48" i="24"/>
  <c r="BJ62" i="24" s="1"/>
  <c r="F268" i="34" s="1"/>
  <c r="Y48" i="24"/>
  <c r="Y62" i="24" s="1"/>
  <c r="H24" i="31" s="1"/>
  <c r="BE48" i="24"/>
  <c r="BE62" i="24" s="1"/>
  <c r="H56" i="31" s="1"/>
  <c r="D708" i="25"/>
  <c r="H48" i="24"/>
  <c r="H62" i="24" s="1"/>
  <c r="H7" i="31" s="1"/>
  <c r="X48" i="24"/>
  <c r="X62" i="24" s="1"/>
  <c r="H23" i="31" s="1"/>
  <c r="AN48" i="24"/>
  <c r="AN62" i="24" s="1"/>
  <c r="E172" i="34" s="1"/>
  <c r="BD48" i="24"/>
  <c r="BD62" i="24" s="1"/>
  <c r="G236" i="34" s="1"/>
  <c r="BT48" i="24"/>
  <c r="BT62" i="24" s="1"/>
  <c r="H71" i="31" s="1"/>
  <c r="BX48" i="24"/>
  <c r="BX62" i="24" s="1"/>
  <c r="F332" i="34" s="1"/>
  <c r="M48" i="24"/>
  <c r="M62" i="24" s="1"/>
  <c r="H12" i="31" s="1"/>
  <c r="AC48" i="24"/>
  <c r="AC62" i="24" s="1"/>
  <c r="H28" i="31" s="1"/>
  <c r="AS48" i="24"/>
  <c r="AS62" i="24" s="1"/>
  <c r="H44" i="31" s="1"/>
  <c r="BI48" i="24"/>
  <c r="BI62" i="24" s="1"/>
  <c r="H60" i="31" s="1"/>
  <c r="BY48" i="24"/>
  <c r="BY62" i="24" s="1"/>
  <c r="G332" i="34" s="1"/>
  <c r="H57" i="15"/>
  <c r="I57" i="15" s="1"/>
  <c r="P48" i="24"/>
  <c r="P62" i="24" s="1"/>
  <c r="I44" i="34" s="1"/>
  <c r="AF48" i="24"/>
  <c r="AF62" i="24" s="1"/>
  <c r="H31" i="31" s="1"/>
  <c r="AV48" i="24"/>
  <c r="AV62" i="24" s="1"/>
  <c r="F204" i="34" s="1"/>
  <c r="BL48" i="24"/>
  <c r="BL62" i="24" s="1"/>
  <c r="H63" i="31" s="1"/>
  <c r="CB48" i="24"/>
  <c r="CB62" i="24" s="1"/>
  <c r="C364" i="34" s="1"/>
  <c r="BM48" i="24"/>
  <c r="BM62" i="24" s="1"/>
  <c r="H64" i="31" s="1"/>
  <c r="AG48" i="24"/>
  <c r="AG62" i="24" s="1"/>
  <c r="H32" i="31" s="1"/>
  <c r="CC48" i="24"/>
  <c r="CC62" i="24" s="1"/>
  <c r="H80" i="31" s="1"/>
  <c r="AH48" i="24"/>
  <c r="AH62" i="24" s="1"/>
  <c r="F140" i="34" s="1"/>
  <c r="Q48" i="24"/>
  <c r="Q62" i="24" s="1"/>
  <c r="H16" i="31" s="1"/>
  <c r="AW48" i="24"/>
  <c r="AW62" i="24" s="1"/>
  <c r="G204" i="34" s="1"/>
  <c r="R48" i="24"/>
  <c r="R62" i="24" s="1"/>
  <c r="D76" i="34" s="1"/>
  <c r="AX48" i="24"/>
  <c r="AX62" i="24" s="1"/>
  <c r="H204" i="34" s="1"/>
  <c r="BN48" i="24"/>
  <c r="BN62" i="24" s="1"/>
  <c r="H65" i="31" s="1"/>
  <c r="CD48" i="24"/>
  <c r="C48" i="24"/>
  <c r="C62" i="24" s="1"/>
  <c r="S48" i="24"/>
  <c r="S62" i="24" s="1"/>
  <c r="H18" i="31" s="1"/>
  <c r="AI48" i="24"/>
  <c r="AI62" i="24" s="1"/>
  <c r="H34" i="31" s="1"/>
  <c r="AY48" i="24"/>
  <c r="AY62" i="24" s="1"/>
  <c r="H50" i="31" s="1"/>
  <c r="BO48" i="24"/>
  <c r="BO62" i="24" s="1"/>
  <c r="H66" i="31" s="1"/>
  <c r="E48" i="24"/>
  <c r="E62" i="24" s="1"/>
  <c r="H4" i="31" s="1"/>
  <c r="U48" i="24"/>
  <c r="U62" i="24" s="1"/>
  <c r="H20" i="31" s="1"/>
  <c r="AK48" i="24"/>
  <c r="AK62" i="24" s="1"/>
  <c r="H36" i="31" s="1"/>
  <c r="BA48" i="24"/>
  <c r="BA62" i="24" s="1"/>
  <c r="H52" i="31" s="1"/>
  <c r="BQ48" i="24"/>
  <c r="BQ62" i="24" s="1"/>
  <c r="F300" i="34" s="1"/>
  <c r="F48" i="24"/>
  <c r="F62" i="24" s="1"/>
  <c r="H5" i="31" s="1"/>
  <c r="V48" i="24"/>
  <c r="V62" i="24" s="1"/>
  <c r="H21" i="31" s="1"/>
  <c r="AL48" i="24"/>
  <c r="AL62" i="24" s="1"/>
  <c r="H37" i="31" s="1"/>
  <c r="BB48" i="24"/>
  <c r="BB62" i="24" s="1"/>
  <c r="E236" i="34" s="1"/>
  <c r="BR48" i="24"/>
  <c r="BR62" i="24" s="1"/>
  <c r="H69" i="31" s="1"/>
  <c r="F42" i="15"/>
  <c r="F48" i="15"/>
  <c r="F64" i="15"/>
  <c r="F18" i="15"/>
  <c r="F23" i="15"/>
  <c r="F44" i="15"/>
  <c r="H49" i="15"/>
  <c r="F46" i="15"/>
  <c r="D383" i="24"/>
  <c r="D12" i="33" s="1"/>
  <c r="D702" i="25"/>
  <c r="F16" i="15"/>
  <c r="F30" i="15"/>
  <c r="F54" i="15"/>
  <c r="F36" i="15"/>
  <c r="F50" i="15"/>
  <c r="F25" i="15"/>
  <c r="F39" i="15"/>
  <c r="F52" i="15"/>
  <c r="G17" i="4"/>
  <c r="D628" i="25"/>
  <c r="D416" i="24"/>
  <c r="E414" i="24" s="1"/>
  <c r="F45" i="15"/>
  <c r="D681" i="25"/>
  <c r="I612" i="24"/>
  <c r="G10" i="4"/>
  <c r="J612" i="24"/>
  <c r="F69" i="15"/>
  <c r="G18" i="4"/>
  <c r="D682" i="25"/>
  <c r="L612" i="24"/>
  <c r="D697" i="25"/>
  <c r="H27" i="15"/>
  <c r="I27" i="15" s="1"/>
  <c r="F33" i="15"/>
  <c r="D670" i="25"/>
  <c r="D698" i="25"/>
  <c r="D621" i="25"/>
  <c r="D713" i="25"/>
  <c r="G19" i="4"/>
  <c r="F58" i="15"/>
  <c r="D686" i="25"/>
  <c r="H38" i="15"/>
  <c r="I38" i="15" s="1"/>
  <c r="F43" i="15"/>
  <c r="D714" i="25"/>
  <c r="G44" i="34"/>
  <c r="H76" i="34"/>
  <c r="C22" i="8"/>
  <c r="D308" i="24"/>
  <c r="F26" i="6"/>
  <c r="E233" i="24"/>
  <c r="F32" i="6" s="1"/>
  <c r="O16" i="31"/>
  <c r="C83" i="34"/>
  <c r="I275" i="34"/>
  <c r="O64" i="31"/>
  <c r="D371" i="34"/>
  <c r="O80" i="31"/>
  <c r="O48" i="31"/>
  <c r="G211" i="34"/>
  <c r="O32" i="31"/>
  <c r="E147" i="34"/>
  <c r="CE69" i="24"/>
  <c r="I371" i="34" s="1"/>
  <c r="AE13" i="31"/>
  <c r="G58" i="34"/>
  <c r="CE89" i="24"/>
  <c r="AE29" i="31"/>
  <c r="I122" i="34"/>
  <c r="D218" i="34"/>
  <c r="AE45" i="31"/>
  <c r="H78" i="31"/>
  <c r="O17" i="31"/>
  <c r="D83" i="34"/>
  <c r="H211" i="34"/>
  <c r="O49" i="31"/>
  <c r="C307" i="34"/>
  <c r="O65" i="31"/>
  <c r="CD85" i="24"/>
  <c r="AE14" i="31"/>
  <c r="H58" i="34"/>
  <c r="AE30" i="31"/>
  <c r="C154" i="34"/>
  <c r="AE46" i="31"/>
  <c r="E218" i="34"/>
  <c r="O34" i="31"/>
  <c r="G147" i="34"/>
  <c r="O50" i="31"/>
  <c r="I211" i="34"/>
  <c r="O66" i="31"/>
  <c r="D307" i="34"/>
  <c r="AE15" i="31"/>
  <c r="I58" i="34"/>
  <c r="AE31" i="31"/>
  <c r="D154" i="34"/>
  <c r="AE47" i="31"/>
  <c r="F218" i="34"/>
  <c r="H122" i="34"/>
  <c r="F147" i="34"/>
  <c r="AE32" i="31"/>
  <c r="E154" i="34"/>
  <c r="O19" i="31"/>
  <c r="F83" i="34"/>
  <c r="AE17" i="31"/>
  <c r="D90" i="34"/>
  <c r="AE33" i="31"/>
  <c r="F154" i="34"/>
  <c r="O20" i="31"/>
  <c r="G83" i="34"/>
  <c r="C268" i="34"/>
  <c r="O5" i="31"/>
  <c r="F19" i="34"/>
  <c r="H83" i="34"/>
  <c r="O21" i="31"/>
  <c r="O37" i="31"/>
  <c r="C179" i="34"/>
  <c r="O53" i="31"/>
  <c r="E243" i="34"/>
  <c r="G307" i="34"/>
  <c r="O69" i="31"/>
  <c r="AE2" i="31"/>
  <c r="C26" i="34"/>
  <c r="AE18" i="31"/>
  <c r="E90" i="34"/>
  <c r="AE34" i="31"/>
  <c r="G154" i="34"/>
  <c r="C615" i="24"/>
  <c r="F21" i="15"/>
  <c r="F28" i="15"/>
  <c r="F34" i="15"/>
  <c r="H47" i="15"/>
  <c r="I47" i="15" s="1"/>
  <c r="O52" i="31"/>
  <c r="D243" i="34"/>
  <c r="O6" i="31"/>
  <c r="G19" i="34"/>
  <c r="O22" i="31"/>
  <c r="I83" i="34"/>
  <c r="O38" i="31"/>
  <c r="D179" i="34"/>
  <c r="O54" i="31"/>
  <c r="F243" i="34"/>
  <c r="H307" i="34"/>
  <c r="O70" i="31"/>
  <c r="AE3" i="31"/>
  <c r="D26" i="34"/>
  <c r="AE19" i="31"/>
  <c r="F90" i="34"/>
  <c r="AE35" i="31"/>
  <c r="H154" i="34"/>
  <c r="H55" i="15"/>
  <c r="I55" i="15" s="1"/>
  <c r="I26" i="34"/>
  <c r="G51" i="34"/>
  <c r="O51" i="31"/>
  <c r="C243" i="34"/>
  <c r="O7" i="31"/>
  <c r="H19" i="34"/>
  <c r="O23" i="31"/>
  <c r="C115" i="34"/>
  <c r="O39" i="31"/>
  <c r="E179" i="34"/>
  <c r="O55" i="31"/>
  <c r="G243" i="34"/>
  <c r="O71" i="31"/>
  <c r="I307" i="34"/>
  <c r="AE4" i="31"/>
  <c r="E26" i="34"/>
  <c r="AE20" i="31"/>
  <c r="G90" i="34"/>
  <c r="AE36" i="31"/>
  <c r="I154" i="34"/>
  <c r="F19" i="15"/>
  <c r="O8" i="31"/>
  <c r="I19" i="34"/>
  <c r="O24" i="31"/>
  <c r="D115" i="34"/>
  <c r="O40" i="31"/>
  <c r="F179" i="34"/>
  <c r="O56" i="31"/>
  <c r="H243" i="34"/>
  <c r="O72" i="31"/>
  <c r="C339" i="34"/>
  <c r="F26" i="34"/>
  <c r="AE5" i="31"/>
  <c r="H90" i="34"/>
  <c r="AE21" i="31"/>
  <c r="AE37" i="31"/>
  <c r="C186" i="34"/>
  <c r="F26" i="15"/>
  <c r="F37" i="15"/>
  <c r="O45" i="31"/>
  <c r="C51" i="34"/>
  <c r="O9" i="31"/>
  <c r="O25" i="31"/>
  <c r="E115" i="34"/>
  <c r="O41" i="31"/>
  <c r="G179" i="34"/>
  <c r="O57" i="31"/>
  <c r="I243" i="34"/>
  <c r="D339" i="34"/>
  <c r="O73" i="31"/>
  <c r="AE6" i="31"/>
  <c r="G26" i="34"/>
  <c r="AE22" i="31"/>
  <c r="I90" i="34"/>
  <c r="AE38" i="31"/>
  <c r="D186" i="34"/>
  <c r="F17" i="15"/>
  <c r="I76" i="34"/>
  <c r="O67" i="31"/>
  <c r="E307" i="34"/>
  <c r="O10" i="31"/>
  <c r="D51" i="34"/>
  <c r="O26" i="31"/>
  <c r="F115" i="34"/>
  <c r="O42" i="31"/>
  <c r="H179" i="34"/>
  <c r="O58" i="31"/>
  <c r="C275" i="34"/>
  <c r="O74" i="31"/>
  <c r="E339" i="34"/>
  <c r="AE7" i="31"/>
  <c r="H26" i="34"/>
  <c r="AE23" i="31"/>
  <c r="C122" i="34"/>
  <c r="AE39" i="31"/>
  <c r="E186" i="34"/>
  <c r="G28" i="4"/>
  <c r="E28" i="4"/>
  <c r="CF2" i="36"/>
  <c r="D5" i="7"/>
  <c r="D341" i="24"/>
  <c r="C87" i="8" s="1"/>
  <c r="F24" i="15"/>
  <c r="O4" i="31"/>
  <c r="E19" i="34"/>
  <c r="BK2" i="30"/>
  <c r="I362" i="34"/>
  <c r="O11" i="31"/>
  <c r="E51" i="34"/>
  <c r="O27" i="31"/>
  <c r="G115" i="34"/>
  <c r="O43" i="31"/>
  <c r="I179" i="34"/>
  <c r="O59" i="31"/>
  <c r="D275" i="34"/>
  <c r="O75" i="31"/>
  <c r="F339" i="34"/>
  <c r="AE24" i="31"/>
  <c r="D122" i="34"/>
  <c r="AE40" i="31"/>
  <c r="F186" i="34"/>
  <c r="D612" i="24"/>
  <c r="F15" i="15"/>
  <c r="F29" i="15"/>
  <c r="H53" i="15"/>
  <c r="I53" i="15" s="1"/>
  <c r="G275" i="34"/>
  <c r="O35" i="31"/>
  <c r="H147" i="34"/>
  <c r="O12" i="31"/>
  <c r="F51" i="34"/>
  <c r="O28" i="31"/>
  <c r="H115" i="34"/>
  <c r="O60" i="31"/>
  <c r="E275" i="34"/>
  <c r="O76" i="31"/>
  <c r="G339" i="34"/>
  <c r="AE9" i="31"/>
  <c r="C58" i="34"/>
  <c r="E122" i="34"/>
  <c r="AE25" i="31"/>
  <c r="AE41" i="31"/>
  <c r="G186" i="34"/>
  <c r="F22" i="15"/>
  <c r="F35" i="15"/>
  <c r="H59" i="15"/>
  <c r="I59" i="15" s="1"/>
  <c r="O18" i="31"/>
  <c r="E83" i="34"/>
  <c r="O44" i="31"/>
  <c r="C211" i="34"/>
  <c r="O29" i="31"/>
  <c r="I115" i="34"/>
  <c r="F275" i="34"/>
  <c r="O61" i="31"/>
  <c r="H339" i="34"/>
  <c r="O77" i="31"/>
  <c r="AE10" i="31"/>
  <c r="D58" i="34"/>
  <c r="AE26" i="31"/>
  <c r="F122" i="34"/>
  <c r="AE42" i="31"/>
  <c r="H186" i="34"/>
  <c r="E220" i="24"/>
  <c r="F16" i="6" s="1"/>
  <c r="C113" i="8"/>
  <c r="F612" i="24"/>
  <c r="F41" i="15"/>
  <c r="O3" i="31"/>
  <c r="D19" i="34"/>
  <c r="O36" i="31"/>
  <c r="I147" i="34"/>
  <c r="O14" i="31"/>
  <c r="H51" i="34"/>
  <c r="O30" i="31"/>
  <c r="C147" i="34"/>
  <c r="O46" i="31"/>
  <c r="E211" i="34"/>
  <c r="I339" i="34"/>
  <c r="O78" i="31"/>
  <c r="AE11" i="31"/>
  <c r="E58" i="34"/>
  <c r="AE27" i="31"/>
  <c r="G122" i="34"/>
  <c r="AE43" i="31"/>
  <c r="I186" i="34"/>
  <c r="D258" i="24"/>
  <c r="D27" i="7" s="1"/>
  <c r="G612" i="24"/>
  <c r="F20" i="15"/>
  <c r="C90" i="34"/>
  <c r="F307" i="34"/>
  <c r="O15" i="31"/>
  <c r="I51" i="34"/>
  <c r="O31" i="31"/>
  <c r="D147" i="34"/>
  <c r="O47" i="31"/>
  <c r="F211" i="34"/>
  <c r="O63" i="31"/>
  <c r="H275" i="34"/>
  <c r="C371" i="34"/>
  <c r="O79" i="31"/>
  <c r="AE12" i="31"/>
  <c r="F58" i="34"/>
  <c r="AE44" i="31"/>
  <c r="C218" i="34"/>
  <c r="H612" i="24"/>
  <c r="H51" i="15"/>
  <c r="I51" i="15" s="1"/>
  <c r="C19" i="34"/>
  <c r="C716" i="25"/>
  <c r="F63" i="15"/>
  <c r="F65" i="15"/>
  <c r="D618" i="25"/>
  <c r="D647" i="25"/>
  <c r="C649" i="25"/>
  <c r="M717" i="25" s="1"/>
  <c r="D679" i="25"/>
  <c r="D695" i="25"/>
  <c r="D711" i="25"/>
  <c r="D619" i="25"/>
  <c r="D629" i="25"/>
  <c r="D669" i="25"/>
  <c r="D685" i="25"/>
  <c r="D701" i="25"/>
  <c r="D626" i="25"/>
  <c r="D672" i="25"/>
  <c r="D688" i="25"/>
  <c r="D704" i="25"/>
  <c r="D620" i="25"/>
  <c r="D675" i="25"/>
  <c r="D691" i="25"/>
  <c r="D707" i="25"/>
  <c r="D678" i="25"/>
  <c r="D694" i="25"/>
  <c r="D710" i="25"/>
  <c r="D632" i="25"/>
  <c r="D634" i="25"/>
  <c r="D636" i="25"/>
  <c r="D638" i="25"/>
  <c r="D640" i="25"/>
  <c r="D642" i="25"/>
  <c r="D644" i="25"/>
  <c r="D684" i="25"/>
  <c r="D700" i="25"/>
  <c r="D717" i="25"/>
  <c r="D622" i="25"/>
  <c r="D627" i="25"/>
  <c r="D630" i="25"/>
  <c r="D646" i="25"/>
  <c r="D648" i="25"/>
  <c r="D671" i="25"/>
  <c r="D687" i="25"/>
  <c r="D703" i="25"/>
  <c r="D674" i="25"/>
  <c r="D690" i="25"/>
  <c r="D706" i="25"/>
  <c r="D623" i="25"/>
  <c r="D677" i="25"/>
  <c r="D693" i="25"/>
  <c r="D709" i="25"/>
  <c r="D680" i="25"/>
  <c r="D696" i="25"/>
  <c r="D712" i="25"/>
  <c r="D624" i="25"/>
  <c r="D683" i="25"/>
  <c r="D699" i="25"/>
  <c r="D617" i="25"/>
  <c r="D673" i="25"/>
  <c r="D689" i="25"/>
  <c r="D705" i="25"/>
  <c r="D625" i="25"/>
  <c r="D631" i="25"/>
  <c r="D633" i="25"/>
  <c r="D635" i="25"/>
  <c r="D637" i="25"/>
  <c r="D639" i="25"/>
  <c r="D641" i="25"/>
  <c r="D643" i="25"/>
  <c r="D645" i="25"/>
  <c r="D676" i="25"/>
  <c r="D692" i="25"/>
  <c r="H25" i="31" l="1"/>
  <c r="G268" i="34"/>
  <c r="H54" i="31"/>
  <c r="H6" i="31"/>
  <c r="H53" i="31"/>
  <c r="C204" i="34"/>
  <c r="I236" i="34"/>
  <c r="H76" i="31"/>
  <c r="E332" i="34"/>
  <c r="D268" i="34"/>
  <c r="F76" i="34"/>
  <c r="H49" i="31"/>
  <c r="H38" i="31"/>
  <c r="C172" i="34"/>
  <c r="E56" i="31"/>
  <c r="E69" i="15"/>
  <c r="H233" i="34"/>
  <c r="I201" i="34"/>
  <c r="E63" i="15"/>
  <c r="E50" i="31"/>
  <c r="BO2" i="30"/>
  <c r="C118" i="8"/>
  <c r="C117" i="8"/>
  <c r="BN2" i="30"/>
  <c r="D366" i="24"/>
  <c r="H12" i="34"/>
  <c r="E76" i="34"/>
  <c r="G108" i="34"/>
  <c r="C140" i="34"/>
  <c r="H332" i="34"/>
  <c r="H44" i="34"/>
  <c r="C44" i="34"/>
  <c r="I268" i="34"/>
  <c r="D140" i="34"/>
  <c r="H47" i="31"/>
  <c r="H300" i="34"/>
  <c r="D364" i="34"/>
  <c r="H39" i="31"/>
  <c r="H79" i="31"/>
  <c r="H40" i="31"/>
  <c r="H55" i="31"/>
  <c r="C108" i="34"/>
  <c r="H15" i="31"/>
  <c r="E44" i="34"/>
  <c r="G76" i="34"/>
  <c r="H61" i="31"/>
  <c r="D108" i="34"/>
  <c r="I12" i="34"/>
  <c r="I204" i="34"/>
  <c r="I108" i="34"/>
  <c r="F12" i="34"/>
  <c r="H75" i="31"/>
  <c r="D54" i="33"/>
  <c r="E300" i="34"/>
  <c r="I172" i="34"/>
  <c r="D204" i="34"/>
  <c r="H236" i="34"/>
  <c r="F108" i="34"/>
  <c r="D332" i="34"/>
  <c r="C332" i="34"/>
  <c r="H46" i="31"/>
  <c r="C52" i="24"/>
  <c r="C67" i="24" s="1"/>
  <c r="M2" i="31" s="1"/>
  <c r="H33" i="31"/>
  <c r="D12" i="34"/>
  <c r="BJ52" i="24"/>
  <c r="BJ67" i="24" s="1"/>
  <c r="BJ85" i="24" s="1"/>
  <c r="C74" i="15" s="1"/>
  <c r="G74" i="15" s="1"/>
  <c r="AD52" i="24"/>
  <c r="AD67" i="24" s="1"/>
  <c r="I113" i="34" s="1"/>
  <c r="H17" i="31"/>
  <c r="BP52" i="24"/>
  <c r="BP67" i="24" s="1"/>
  <c r="BP85" i="24" s="1"/>
  <c r="C80" i="15" s="1"/>
  <c r="G80" i="15" s="1"/>
  <c r="H172" i="34"/>
  <c r="H48" i="31"/>
  <c r="T52" i="24"/>
  <c r="T67" i="24" s="1"/>
  <c r="M19" i="31" s="1"/>
  <c r="C236" i="34"/>
  <c r="E140" i="34"/>
  <c r="CB52" i="24"/>
  <c r="CB67" i="24" s="1"/>
  <c r="C369" i="34" s="1"/>
  <c r="I300" i="34"/>
  <c r="H68" i="31"/>
  <c r="H140" i="34"/>
  <c r="G140" i="34"/>
  <c r="D300" i="34"/>
  <c r="C76" i="34"/>
  <c r="G172" i="34"/>
  <c r="D44" i="34"/>
  <c r="D145" i="34"/>
  <c r="E52" i="24"/>
  <c r="E67" i="24" s="1"/>
  <c r="E85" i="24" s="1"/>
  <c r="E21" i="34" s="1"/>
  <c r="AC52" i="24"/>
  <c r="AC67" i="24" s="1"/>
  <c r="AC85" i="24" s="1"/>
  <c r="H117" i="34" s="1"/>
  <c r="BC52" i="24"/>
  <c r="BC67" i="24" s="1"/>
  <c r="AX52" i="24"/>
  <c r="AX67" i="24" s="1"/>
  <c r="R52" i="24"/>
  <c r="R67" i="24" s="1"/>
  <c r="L52" i="24"/>
  <c r="L67" i="24" s="1"/>
  <c r="BN52" i="24"/>
  <c r="BN67" i="24" s="1"/>
  <c r="BN85" i="24" s="1"/>
  <c r="C309" i="34" s="1"/>
  <c r="AH52" i="24"/>
  <c r="AH67" i="24" s="1"/>
  <c r="AS52" i="24"/>
  <c r="AS67" i="24" s="1"/>
  <c r="BH52" i="24"/>
  <c r="BH67" i="24" s="1"/>
  <c r="BS52" i="24"/>
  <c r="BS67" i="24" s="1"/>
  <c r="CD52" i="24"/>
  <c r="CA52" i="24"/>
  <c r="CA67" i="24" s="1"/>
  <c r="BK52" i="24"/>
  <c r="BK67" i="24" s="1"/>
  <c r="AE52" i="24"/>
  <c r="AE67" i="24" s="1"/>
  <c r="O52" i="24"/>
  <c r="O67" i="24" s="1"/>
  <c r="BY52" i="24"/>
  <c r="BY67" i="24" s="1"/>
  <c r="BE52" i="24"/>
  <c r="BE67" i="24" s="1"/>
  <c r="G52" i="24"/>
  <c r="G67" i="24" s="1"/>
  <c r="AU52" i="24"/>
  <c r="AU67" i="24" s="1"/>
  <c r="BX52" i="24"/>
  <c r="BX67" i="24" s="1"/>
  <c r="I52" i="24"/>
  <c r="I67" i="24" s="1"/>
  <c r="M52" i="24"/>
  <c r="M67" i="24" s="1"/>
  <c r="M85" i="24" s="1"/>
  <c r="AB52" i="24"/>
  <c r="AB67" i="24" s="1"/>
  <c r="Y52" i="24"/>
  <c r="Y67" i="24" s="1"/>
  <c r="BI52" i="24"/>
  <c r="BI67" i="24" s="1"/>
  <c r="AR52" i="24"/>
  <c r="AR67" i="24" s="1"/>
  <c r="BU52" i="24"/>
  <c r="BU67" i="24" s="1"/>
  <c r="BF52" i="24"/>
  <c r="BF67" i="24" s="1"/>
  <c r="AP52" i="24"/>
  <c r="AP67" i="24" s="1"/>
  <c r="Z52" i="24"/>
  <c r="Z67" i="24" s="1"/>
  <c r="BV52" i="24"/>
  <c r="BV67" i="24" s="1"/>
  <c r="J52" i="24"/>
  <c r="J67" i="24" s="1"/>
  <c r="BT52" i="24"/>
  <c r="BT67" i="24" s="1"/>
  <c r="BD52" i="24"/>
  <c r="BD67" i="24" s="1"/>
  <c r="AN52" i="24"/>
  <c r="AN67" i="24" s="1"/>
  <c r="X52" i="24"/>
  <c r="X67" i="24" s="1"/>
  <c r="H52" i="24"/>
  <c r="H67" i="24" s="1"/>
  <c r="W52" i="24"/>
  <c r="W67" i="24" s="1"/>
  <c r="BQ52" i="24"/>
  <c r="BQ67" i="24" s="1"/>
  <c r="BQ85" i="24" s="1"/>
  <c r="C81" i="15" s="1"/>
  <c r="G81" i="15" s="1"/>
  <c r="BA52" i="24"/>
  <c r="BA67" i="24" s="1"/>
  <c r="AK52" i="24"/>
  <c r="AK67" i="24" s="1"/>
  <c r="U52" i="24"/>
  <c r="U67" i="24" s="1"/>
  <c r="AO52" i="24"/>
  <c r="AO67" i="24" s="1"/>
  <c r="AM52" i="24"/>
  <c r="AM67" i="24" s="1"/>
  <c r="AV52" i="24"/>
  <c r="AV67" i="24" s="1"/>
  <c r="AT52" i="24"/>
  <c r="AT67" i="24" s="1"/>
  <c r="AZ52" i="24"/>
  <c r="AZ67" i="24" s="1"/>
  <c r="P52" i="24"/>
  <c r="P67" i="24" s="1"/>
  <c r="N52" i="24"/>
  <c r="N67" i="24" s="1"/>
  <c r="E268" i="34"/>
  <c r="AJ52" i="24"/>
  <c r="AJ67" i="24" s="1"/>
  <c r="D52" i="24"/>
  <c r="D67" i="24" s="1"/>
  <c r="CC52" i="24"/>
  <c r="CC67" i="24" s="1"/>
  <c r="BR52" i="24"/>
  <c r="BR67" i="24" s="1"/>
  <c r="BR85" i="24" s="1"/>
  <c r="E12" i="34"/>
  <c r="C300" i="34"/>
  <c r="BM52" i="24"/>
  <c r="BM67" i="24" s="1"/>
  <c r="BB52" i="24"/>
  <c r="BB67" i="24" s="1"/>
  <c r="AW52" i="24"/>
  <c r="AW67" i="24" s="1"/>
  <c r="AL52" i="24"/>
  <c r="AL67" i="24" s="1"/>
  <c r="CE48" i="24"/>
  <c r="AG52" i="24"/>
  <c r="AG67" i="24" s="1"/>
  <c r="V52" i="24"/>
  <c r="V67" i="24" s="1"/>
  <c r="H108" i="34"/>
  <c r="AF85" i="24"/>
  <c r="C44" i="15" s="1"/>
  <c r="G44" i="15" s="1"/>
  <c r="Q52" i="24"/>
  <c r="Q67" i="24" s="1"/>
  <c r="BL52" i="24"/>
  <c r="BL67" i="24" s="1"/>
  <c r="BL85" i="24" s="1"/>
  <c r="H277" i="34" s="1"/>
  <c r="BW52" i="24"/>
  <c r="BW67" i="24" s="1"/>
  <c r="F52" i="24"/>
  <c r="F67" i="24" s="1"/>
  <c r="BG52" i="24"/>
  <c r="BG67" i="24" s="1"/>
  <c r="I140" i="34"/>
  <c r="H268" i="34"/>
  <c r="BO52" i="24"/>
  <c r="BO67" i="24" s="1"/>
  <c r="AQ52" i="24"/>
  <c r="AQ67" i="24" s="1"/>
  <c r="F44" i="34"/>
  <c r="G300" i="34"/>
  <c r="AY52" i="24"/>
  <c r="AY67" i="24" s="1"/>
  <c r="AA52" i="24"/>
  <c r="AA67" i="24" s="1"/>
  <c r="D236" i="34"/>
  <c r="AI52" i="24"/>
  <c r="AI67" i="24" s="1"/>
  <c r="K52" i="24"/>
  <c r="K67" i="24" s="1"/>
  <c r="S52" i="24"/>
  <c r="S67" i="24" s="1"/>
  <c r="BZ52" i="24"/>
  <c r="BZ67" i="24" s="1"/>
  <c r="C167" i="8"/>
  <c r="C137" i="8"/>
  <c r="E380" i="24"/>
  <c r="H2" i="31"/>
  <c r="C12" i="34"/>
  <c r="CE62" i="24"/>
  <c r="I364" i="34" s="1"/>
  <c r="C50" i="8"/>
  <c r="D352" i="24"/>
  <c r="C103" i="8" s="1"/>
  <c r="I378" i="34"/>
  <c r="K612" i="24"/>
  <c r="E613" i="25"/>
  <c r="D716" i="25"/>
  <c r="E624" i="25"/>
  <c r="D350" i="24"/>
  <c r="E373" i="34"/>
  <c r="C94" i="15"/>
  <c r="G94" i="15" s="1"/>
  <c r="C120" i="8" l="1"/>
  <c r="D367" i="24"/>
  <c r="E305" i="34"/>
  <c r="M67" i="31"/>
  <c r="M29" i="31"/>
  <c r="F277" i="34"/>
  <c r="C617" i="24"/>
  <c r="M61" i="31"/>
  <c r="C17" i="34"/>
  <c r="C85" i="24"/>
  <c r="C15" i="15" s="1"/>
  <c r="G15" i="15" s="1"/>
  <c r="CE67" i="24"/>
  <c r="I369" i="34" s="1"/>
  <c r="C621" i="24"/>
  <c r="E309" i="34"/>
  <c r="F273" i="34"/>
  <c r="AD85" i="24"/>
  <c r="C42" i="15" s="1"/>
  <c r="G42" i="15" s="1"/>
  <c r="CB85" i="24"/>
  <c r="T85" i="24"/>
  <c r="C32" i="15" s="1"/>
  <c r="G32" i="15" s="1"/>
  <c r="M79" i="31"/>
  <c r="F81" i="34"/>
  <c r="C694" i="24"/>
  <c r="C41" i="15"/>
  <c r="G41" i="15" s="1"/>
  <c r="C678" i="24"/>
  <c r="C25" i="15"/>
  <c r="G25" i="15" s="1"/>
  <c r="F53" i="34"/>
  <c r="C619" i="24"/>
  <c r="C78" i="15"/>
  <c r="G78" i="15" s="1"/>
  <c r="C17" i="15"/>
  <c r="C637" i="24"/>
  <c r="C670" i="24"/>
  <c r="CE52" i="24"/>
  <c r="C82" i="15"/>
  <c r="G82" i="15" s="1"/>
  <c r="C626" i="24"/>
  <c r="G309" i="34"/>
  <c r="M62" i="31"/>
  <c r="G273" i="34"/>
  <c r="BK85" i="24"/>
  <c r="AQ85" i="24"/>
  <c r="M42" i="31"/>
  <c r="H177" i="34"/>
  <c r="M80" i="31"/>
  <c r="D369" i="34"/>
  <c r="CC85" i="24"/>
  <c r="AM85" i="24"/>
  <c r="M38" i="31"/>
  <c r="D177" i="34"/>
  <c r="M57" i="31"/>
  <c r="I241" i="34"/>
  <c r="BF85" i="24"/>
  <c r="CA85" i="24"/>
  <c r="M78" i="31"/>
  <c r="I337" i="34"/>
  <c r="H337" i="34"/>
  <c r="M77" i="31"/>
  <c r="BZ85" i="24"/>
  <c r="G81" i="34"/>
  <c r="M20" i="31"/>
  <c r="U85" i="24"/>
  <c r="M43" i="31"/>
  <c r="I177" i="34"/>
  <c r="AR85" i="24"/>
  <c r="H305" i="34"/>
  <c r="M70" i="31"/>
  <c r="BS85" i="24"/>
  <c r="S85" i="24"/>
  <c r="M18" i="31"/>
  <c r="E81" i="34"/>
  <c r="H81" i="34"/>
  <c r="V85" i="24"/>
  <c r="M21" i="31"/>
  <c r="M36" i="31"/>
  <c r="I145" i="34"/>
  <c r="M60" i="31"/>
  <c r="E273" i="34"/>
  <c r="BH85" i="24"/>
  <c r="D273" i="34"/>
  <c r="M59" i="31"/>
  <c r="M10" i="31"/>
  <c r="D49" i="34"/>
  <c r="K85" i="24"/>
  <c r="E145" i="34"/>
  <c r="AG85" i="24"/>
  <c r="M32" i="31"/>
  <c r="D241" i="34"/>
  <c r="M52" i="31"/>
  <c r="M24" i="31"/>
  <c r="D113" i="34"/>
  <c r="Y85" i="24"/>
  <c r="AS85" i="24"/>
  <c r="M44" i="31"/>
  <c r="C209" i="34"/>
  <c r="M3" i="31"/>
  <c r="D17" i="34"/>
  <c r="D85" i="24"/>
  <c r="AI85" i="24"/>
  <c r="M34" i="31"/>
  <c r="G145" i="34"/>
  <c r="AJ85" i="24"/>
  <c r="H145" i="34"/>
  <c r="M35" i="31"/>
  <c r="F305" i="34"/>
  <c r="M68" i="31"/>
  <c r="M27" i="31"/>
  <c r="G113" i="34"/>
  <c r="AB85" i="24"/>
  <c r="AH85" i="24"/>
  <c r="M33" i="31"/>
  <c r="F145" i="34"/>
  <c r="D305" i="34"/>
  <c r="M66" i="31"/>
  <c r="BO85" i="24"/>
  <c r="M22" i="31"/>
  <c r="I81" i="34"/>
  <c r="W85" i="24"/>
  <c r="F49" i="34"/>
  <c r="M12" i="31"/>
  <c r="M65" i="31"/>
  <c r="C305" i="34"/>
  <c r="BG85" i="24"/>
  <c r="M58" i="31"/>
  <c r="C273" i="34"/>
  <c r="M37" i="31"/>
  <c r="C177" i="34"/>
  <c r="AL85" i="24"/>
  <c r="H85" i="24"/>
  <c r="M7" i="31"/>
  <c r="H17" i="34"/>
  <c r="M8" i="31"/>
  <c r="I17" i="34"/>
  <c r="I85" i="24"/>
  <c r="E49" i="34"/>
  <c r="M11" i="31"/>
  <c r="L85" i="24"/>
  <c r="F209" i="34"/>
  <c r="M47" i="31"/>
  <c r="AW85" i="24"/>
  <c r="M48" i="31"/>
  <c r="G209" i="34"/>
  <c r="X85" i="24"/>
  <c r="M23" i="31"/>
  <c r="C113" i="34"/>
  <c r="M75" i="31"/>
  <c r="F337" i="34"/>
  <c r="BX85" i="24"/>
  <c r="D81" i="34"/>
  <c r="R85" i="24"/>
  <c r="M17" i="31"/>
  <c r="G177" i="34"/>
  <c r="M41" i="31"/>
  <c r="AP85" i="24"/>
  <c r="AK85" i="24"/>
  <c r="E241" i="34"/>
  <c r="M53" i="31"/>
  <c r="BB85" i="24"/>
  <c r="N85" i="24"/>
  <c r="M13" i="31"/>
  <c r="G49" i="34"/>
  <c r="AN85" i="24"/>
  <c r="E177" i="34"/>
  <c r="M39" i="31"/>
  <c r="AU85" i="24"/>
  <c r="E209" i="34"/>
  <c r="M46" i="31"/>
  <c r="AX85" i="24"/>
  <c r="M49" i="31"/>
  <c r="H209" i="34"/>
  <c r="M45" i="31"/>
  <c r="AT85" i="24"/>
  <c r="D209" i="34"/>
  <c r="M40" i="31"/>
  <c r="AO85" i="24"/>
  <c r="F177" i="34"/>
  <c r="C76" i="15"/>
  <c r="G76" i="15" s="1"/>
  <c r="M26" i="31"/>
  <c r="AA85" i="24"/>
  <c r="F113" i="34"/>
  <c r="M5" i="31"/>
  <c r="F85" i="24"/>
  <c r="F17" i="34"/>
  <c r="BM85" i="24"/>
  <c r="I273" i="34"/>
  <c r="M64" i="31"/>
  <c r="M15" i="31"/>
  <c r="I49" i="34"/>
  <c r="P85" i="24"/>
  <c r="BD85" i="24"/>
  <c r="G241" i="34"/>
  <c r="M55" i="31"/>
  <c r="M6" i="31"/>
  <c r="G17" i="34"/>
  <c r="G85" i="24"/>
  <c r="BC85" i="24"/>
  <c r="M54" i="31"/>
  <c r="F241" i="34"/>
  <c r="M30" i="31"/>
  <c r="C145" i="34"/>
  <c r="AE85" i="24"/>
  <c r="C623" i="24"/>
  <c r="D149" i="34"/>
  <c r="M50" i="31"/>
  <c r="I209" i="34"/>
  <c r="AY85" i="24"/>
  <c r="BW85" i="24"/>
  <c r="M74" i="31"/>
  <c r="E337" i="34"/>
  <c r="M51" i="31"/>
  <c r="C241" i="34"/>
  <c r="AZ85" i="24"/>
  <c r="I305" i="34"/>
  <c r="M71" i="31"/>
  <c r="BT85" i="24"/>
  <c r="BE85" i="24"/>
  <c r="M56" i="31"/>
  <c r="H241" i="34"/>
  <c r="H113" i="34"/>
  <c r="M28" i="31"/>
  <c r="Z85" i="24"/>
  <c r="M25" i="31"/>
  <c r="E113" i="34"/>
  <c r="C337" i="34"/>
  <c r="M72" i="31"/>
  <c r="BU85" i="24"/>
  <c r="M63" i="31"/>
  <c r="H273" i="34"/>
  <c r="J85" i="24"/>
  <c r="M9" i="31"/>
  <c r="C49" i="34"/>
  <c r="BY85" i="24"/>
  <c r="G337" i="34"/>
  <c r="M76" i="31"/>
  <c r="E17" i="34"/>
  <c r="M4" i="31"/>
  <c r="M69" i="31"/>
  <c r="G305" i="34"/>
  <c r="C697" i="24"/>
  <c r="F309" i="34"/>
  <c r="BA85" i="24"/>
  <c r="M16" i="31"/>
  <c r="Q85" i="24"/>
  <c r="C81" i="34"/>
  <c r="BI85" i="24"/>
  <c r="M73" i="31"/>
  <c r="D337" i="34"/>
  <c r="BV85" i="24"/>
  <c r="M14" i="31"/>
  <c r="O85" i="24"/>
  <c r="H49" i="34"/>
  <c r="AV85" i="24"/>
  <c r="E705" i="25"/>
  <c r="E689" i="25"/>
  <c r="E673" i="25"/>
  <c r="E702" i="25"/>
  <c r="E686" i="25"/>
  <c r="E670" i="25"/>
  <c r="E628" i="25"/>
  <c r="E712" i="25"/>
  <c r="E696" i="25"/>
  <c r="E680" i="25"/>
  <c r="E709" i="25"/>
  <c r="E693" i="25"/>
  <c r="E677" i="25"/>
  <c r="E706" i="25"/>
  <c r="E690" i="25"/>
  <c r="E674" i="25"/>
  <c r="E703" i="25"/>
  <c r="E687" i="25"/>
  <c r="E671" i="25"/>
  <c r="E648" i="25"/>
  <c r="E646" i="25"/>
  <c r="E630" i="25"/>
  <c r="E627" i="25"/>
  <c r="E717" i="25"/>
  <c r="E700" i="25"/>
  <c r="E684" i="25"/>
  <c r="E644" i="25"/>
  <c r="E642" i="25"/>
  <c r="E640" i="25"/>
  <c r="E638" i="25"/>
  <c r="E636" i="25"/>
  <c r="E634" i="25"/>
  <c r="E632" i="25"/>
  <c r="E713" i="25"/>
  <c r="E697" i="25"/>
  <c r="E681" i="25"/>
  <c r="E707" i="25"/>
  <c r="E691" i="25"/>
  <c r="E675" i="25"/>
  <c r="E704" i="25"/>
  <c r="E688" i="25"/>
  <c r="E672" i="25"/>
  <c r="E626" i="25"/>
  <c r="E701" i="25"/>
  <c r="E685" i="25"/>
  <c r="E669" i="25"/>
  <c r="E629" i="25"/>
  <c r="E714" i="25"/>
  <c r="E698" i="25"/>
  <c r="E682" i="25"/>
  <c r="E708" i="25"/>
  <c r="E692" i="25"/>
  <c r="E676" i="25"/>
  <c r="E645" i="25"/>
  <c r="E643" i="25"/>
  <c r="E641" i="25"/>
  <c r="E639" i="25"/>
  <c r="E637" i="25"/>
  <c r="E635" i="25"/>
  <c r="E633" i="25"/>
  <c r="E631" i="25"/>
  <c r="E625" i="25"/>
  <c r="E695" i="25"/>
  <c r="E647" i="25"/>
  <c r="E678" i="25"/>
  <c r="E711" i="25"/>
  <c r="E683" i="25"/>
  <c r="E694" i="25"/>
  <c r="E699" i="25"/>
  <c r="E710" i="25"/>
  <c r="E679" i="25"/>
  <c r="C21" i="34"/>
  <c r="C668" i="24"/>
  <c r="C121" i="8" l="1"/>
  <c r="D384" i="24"/>
  <c r="I117" i="34"/>
  <c r="C695" i="24"/>
  <c r="CE85" i="24"/>
  <c r="I373" i="34" s="1"/>
  <c r="G17" i="15"/>
  <c r="H17" i="15" s="1"/>
  <c r="I17" i="15" s="1"/>
  <c r="F85" i="34"/>
  <c r="C685" i="24"/>
  <c r="C373" i="34"/>
  <c r="C92" i="15"/>
  <c r="G92" i="15" s="1"/>
  <c r="C622" i="24"/>
  <c r="C79" i="15"/>
  <c r="G79" i="15" s="1"/>
  <c r="D309" i="34"/>
  <c r="C627" i="24"/>
  <c r="C87" i="15"/>
  <c r="G87" i="15" s="1"/>
  <c r="E341" i="34"/>
  <c r="C643" i="24"/>
  <c r="F181" i="34"/>
  <c r="C53" i="15"/>
  <c r="G53" i="15" s="1"/>
  <c r="C706" i="24"/>
  <c r="G53" i="34"/>
  <c r="C26" i="15"/>
  <c r="C679" i="24"/>
  <c r="C117" i="34"/>
  <c r="C689" i="24"/>
  <c r="C36" i="15"/>
  <c r="G36" i="15" s="1"/>
  <c r="C20" i="15"/>
  <c r="G20" i="15" s="1"/>
  <c r="H21" i="34"/>
  <c r="C673" i="24"/>
  <c r="C56" i="15"/>
  <c r="G56" i="15" s="1"/>
  <c r="C709" i="24"/>
  <c r="I181" i="34"/>
  <c r="I53" i="34"/>
  <c r="C28" i="15"/>
  <c r="C681" i="24"/>
  <c r="C636" i="24"/>
  <c r="D277" i="34"/>
  <c r="C72" i="15"/>
  <c r="G72" i="15" s="1"/>
  <c r="C93" i="15"/>
  <c r="G93" i="15" s="1"/>
  <c r="D373" i="34"/>
  <c r="C620" i="24"/>
  <c r="G213" i="34"/>
  <c r="C631" i="24"/>
  <c r="C61" i="15"/>
  <c r="C699" i="24"/>
  <c r="F149" i="34"/>
  <c r="C46" i="15"/>
  <c r="C33" i="15"/>
  <c r="G85" i="34"/>
  <c r="C686" i="24"/>
  <c r="C49" i="15"/>
  <c r="G49" i="15" s="1"/>
  <c r="C702" i="24"/>
  <c r="I149" i="34"/>
  <c r="G117" i="34"/>
  <c r="C693" i="24"/>
  <c r="C40" i="15"/>
  <c r="G40" i="15" s="1"/>
  <c r="C57" i="15"/>
  <c r="G57" i="15" s="1"/>
  <c r="C710" i="24"/>
  <c r="C213" i="34"/>
  <c r="C630" i="24"/>
  <c r="C65" i="15"/>
  <c r="D245" i="34"/>
  <c r="I213" i="34"/>
  <c r="C63" i="15"/>
  <c r="C625" i="24"/>
  <c r="C37" i="15"/>
  <c r="C690" i="24"/>
  <c r="D117" i="34"/>
  <c r="C58" i="15"/>
  <c r="G58" i="15" s="1"/>
  <c r="D213" i="34"/>
  <c r="C711" i="24"/>
  <c r="C71" i="15"/>
  <c r="G71" i="15" s="1"/>
  <c r="C277" i="34"/>
  <c r="C618" i="24"/>
  <c r="H341" i="34"/>
  <c r="C646" i="24"/>
  <c r="C90" i="15"/>
  <c r="G90" i="15" s="1"/>
  <c r="C16" i="15"/>
  <c r="G16" i="15" s="1"/>
  <c r="D21" i="34"/>
  <c r="C669" i="24"/>
  <c r="C77" i="15"/>
  <c r="G77" i="15" s="1"/>
  <c r="I277" i="34"/>
  <c r="C638" i="24"/>
  <c r="H213" i="34"/>
  <c r="C616" i="24"/>
  <c r="C62" i="15"/>
  <c r="C55" i="15"/>
  <c r="G55" i="15" s="1"/>
  <c r="H181" i="34"/>
  <c r="C708" i="24"/>
  <c r="G245" i="34"/>
  <c r="C624" i="24"/>
  <c r="C68" i="15"/>
  <c r="G68" i="15" s="1"/>
  <c r="F213" i="34"/>
  <c r="C60" i="15"/>
  <c r="C713" i="24"/>
  <c r="H53" i="34"/>
  <c r="C27" i="15"/>
  <c r="G27" i="15" s="1"/>
  <c r="C680" i="24"/>
  <c r="D341" i="34"/>
  <c r="C86" i="15"/>
  <c r="G86" i="15" s="1"/>
  <c r="C642" i="24"/>
  <c r="C640" i="24"/>
  <c r="I309" i="34"/>
  <c r="C84" i="15"/>
  <c r="G84" i="15" s="1"/>
  <c r="C677" i="24"/>
  <c r="C24" i="15"/>
  <c r="E53" i="34"/>
  <c r="H85" i="34"/>
  <c r="C687" i="24"/>
  <c r="C34" i="15"/>
  <c r="C635" i="24"/>
  <c r="G277" i="34"/>
  <c r="C75" i="15"/>
  <c r="G75" i="15" s="1"/>
  <c r="C50" i="15"/>
  <c r="G50" i="15" s="1"/>
  <c r="C181" i="34"/>
  <c r="C703" i="24"/>
  <c r="C149" i="34"/>
  <c r="C696" i="24"/>
  <c r="C43" i="15"/>
  <c r="C671" i="24"/>
  <c r="F21" i="34"/>
  <c r="C18" i="15"/>
  <c r="G18" i="15" s="1"/>
  <c r="E277" i="34"/>
  <c r="C73" i="15"/>
  <c r="G73" i="15" s="1"/>
  <c r="C634" i="24"/>
  <c r="E213" i="34"/>
  <c r="C712" i="24"/>
  <c r="C59" i="15"/>
  <c r="G59" i="15" s="1"/>
  <c r="C700" i="24"/>
  <c r="C47" i="15"/>
  <c r="G47" i="15" s="1"/>
  <c r="G149" i="34"/>
  <c r="C704" i="24"/>
  <c r="D181" i="34"/>
  <c r="C51" i="15"/>
  <c r="G51" i="15" s="1"/>
  <c r="C614" i="24"/>
  <c r="H245" i="34"/>
  <c r="C69" i="15"/>
  <c r="C30" i="15"/>
  <c r="G30" i="15" s="1"/>
  <c r="D85" i="34"/>
  <c r="C683" i="24"/>
  <c r="C22" i="15"/>
  <c r="G22" i="15" s="1"/>
  <c r="C53" i="34"/>
  <c r="C675" i="24"/>
  <c r="C628" i="24"/>
  <c r="C64" i="15"/>
  <c r="C245" i="34"/>
  <c r="C633" i="24"/>
  <c r="F245" i="34"/>
  <c r="C67" i="15"/>
  <c r="G67" i="15" s="1"/>
  <c r="C644" i="24"/>
  <c r="F341" i="34"/>
  <c r="C88" i="15"/>
  <c r="G88" i="15" s="1"/>
  <c r="C674" i="24"/>
  <c r="C21" i="15"/>
  <c r="G21" i="15" s="1"/>
  <c r="I21" i="34"/>
  <c r="C688" i="24"/>
  <c r="I85" i="34"/>
  <c r="C35" i="15"/>
  <c r="G35" i="15" s="1"/>
  <c r="H149" i="34"/>
  <c r="C48" i="15"/>
  <c r="C701" i="24"/>
  <c r="C45" i="15"/>
  <c r="E149" i="34"/>
  <c r="C698" i="24"/>
  <c r="I341" i="34"/>
  <c r="C91" i="15"/>
  <c r="G91" i="15" s="1"/>
  <c r="C647" i="24"/>
  <c r="C632" i="24"/>
  <c r="C66" i="15"/>
  <c r="G66" i="15" s="1"/>
  <c r="E245" i="34"/>
  <c r="E117" i="34"/>
  <c r="C691" i="24"/>
  <c r="C38" i="15"/>
  <c r="G38" i="15" s="1"/>
  <c r="C707" i="24"/>
  <c r="C54" i="15"/>
  <c r="G54" i="15" s="1"/>
  <c r="G181" i="34"/>
  <c r="C85" i="34"/>
  <c r="C682" i="24"/>
  <c r="C29" i="15"/>
  <c r="G29" i="15" s="1"/>
  <c r="G21" i="34"/>
  <c r="C672" i="24"/>
  <c r="C19" i="15"/>
  <c r="G19" i="15" s="1"/>
  <c r="C692" i="24"/>
  <c r="C39" i="15"/>
  <c r="G39" i="15" s="1"/>
  <c r="F117" i="34"/>
  <c r="C31" i="15"/>
  <c r="G31" i="15" s="1"/>
  <c r="E85" i="34"/>
  <c r="C684" i="24"/>
  <c r="C70" i="15"/>
  <c r="G70" i="15" s="1"/>
  <c r="I245" i="34"/>
  <c r="C629" i="24"/>
  <c r="G341" i="34"/>
  <c r="C89" i="15"/>
  <c r="G89" i="15" s="1"/>
  <c r="C645" i="24"/>
  <c r="C641" i="24"/>
  <c r="C85" i="15"/>
  <c r="G85" i="15" s="1"/>
  <c r="C341" i="34"/>
  <c r="C52" i="15"/>
  <c r="G52" i="15" s="1"/>
  <c r="E181" i="34"/>
  <c r="C705" i="24"/>
  <c r="D53" i="34"/>
  <c r="C23" i="15"/>
  <c r="G23" i="15" s="1"/>
  <c r="C676" i="24"/>
  <c r="C639" i="24"/>
  <c r="C83" i="15"/>
  <c r="G83" i="15" s="1"/>
  <c r="H309" i="34"/>
  <c r="E716" i="25"/>
  <c r="F625" i="25"/>
  <c r="C138" i="8" l="1"/>
  <c r="D417" i="24"/>
  <c r="C716" i="24"/>
  <c r="C715" i="24"/>
  <c r="G69" i="15"/>
  <c r="H69" i="15" s="1"/>
  <c r="I69" i="15" s="1"/>
  <c r="G24" i="15"/>
  <c r="H24" i="15" s="1"/>
  <c r="I24" i="15" s="1"/>
  <c r="G43" i="15"/>
  <c r="H43" i="15" s="1"/>
  <c r="I43" i="15" s="1"/>
  <c r="C648" i="24"/>
  <c r="M716" i="24" s="1"/>
  <c r="D615" i="24"/>
  <c r="G64" i="15"/>
  <c r="H64" i="15"/>
  <c r="I64" i="15" s="1"/>
  <c r="G37" i="15"/>
  <c r="H37" i="15"/>
  <c r="G28" i="15"/>
  <c r="H28" i="15"/>
  <c r="I28" i="15" s="1"/>
  <c r="G48" i="15"/>
  <c r="H48" i="15" s="1"/>
  <c r="G26" i="15"/>
  <c r="H26" i="15" s="1"/>
  <c r="G45" i="15"/>
  <c r="H45" i="15" s="1"/>
  <c r="G63" i="15"/>
  <c r="H63" i="15" s="1"/>
  <c r="I63" i="15" s="1"/>
  <c r="G33" i="15"/>
  <c r="H33" i="15" s="1"/>
  <c r="I33" i="15" s="1"/>
  <c r="G46" i="15"/>
  <c r="H46" i="15" s="1"/>
  <c r="G34" i="15"/>
  <c r="H34" i="15" s="1"/>
  <c r="I34" i="15" s="1"/>
  <c r="H65" i="15"/>
  <c r="I65" i="15" s="1"/>
  <c r="G65" i="15"/>
  <c r="F702" i="25"/>
  <c r="F686" i="25"/>
  <c r="F670" i="25"/>
  <c r="F628" i="25"/>
  <c r="F699" i="25"/>
  <c r="F683" i="25"/>
  <c r="F709" i="25"/>
  <c r="F693" i="25"/>
  <c r="F677" i="25"/>
  <c r="F706" i="25"/>
  <c r="F690" i="25"/>
  <c r="F674" i="25"/>
  <c r="F703" i="25"/>
  <c r="F687" i="25"/>
  <c r="F671" i="25"/>
  <c r="F648" i="25"/>
  <c r="F646" i="25"/>
  <c r="F630" i="25"/>
  <c r="F627" i="25"/>
  <c r="F717" i="25"/>
  <c r="F700" i="25"/>
  <c r="F684" i="25"/>
  <c r="F644" i="25"/>
  <c r="F642" i="25"/>
  <c r="F640" i="25"/>
  <c r="F638" i="25"/>
  <c r="F636" i="25"/>
  <c r="F634" i="25"/>
  <c r="F632" i="25"/>
  <c r="F713" i="25"/>
  <c r="F697" i="25"/>
  <c r="F681" i="25"/>
  <c r="F710" i="25"/>
  <c r="F694" i="25"/>
  <c r="F678" i="25"/>
  <c r="F704" i="25"/>
  <c r="F688" i="25"/>
  <c r="F672" i="25"/>
  <c r="F626" i="25"/>
  <c r="F701" i="25"/>
  <c r="F685" i="25"/>
  <c r="F669" i="25"/>
  <c r="F629" i="25"/>
  <c r="F714" i="25"/>
  <c r="F698" i="25"/>
  <c r="F682" i="25"/>
  <c r="F711" i="25"/>
  <c r="F695" i="25"/>
  <c r="F679" i="25"/>
  <c r="F647" i="25"/>
  <c r="F705" i="25"/>
  <c r="F689" i="25"/>
  <c r="F673" i="25"/>
  <c r="F712" i="25"/>
  <c r="F639" i="25"/>
  <c r="F631" i="25"/>
  <c r="F645" i="25"/>
  <c r="F637" i="25"/>
  <c r="F676" i="25"/>
  <c r="F692" i="25"/>
  <c r="F643" i="25"/>
  <c r="F635" i="25"/>
  <c r="F675" i="25"/>
  <c r="F708" i="25"/>
  <c r="F680" i="25"/>
  <c r="F691" i="25"/>
  <c r="F696" i="25"/>
  <c r="F641" i="25"/>
  <c r="F633" i="25"/>
  <c r="F707" i="25"/>
  <c r="D420" i="24" l="1"/>
  <c r="D421" i="24" s="1"/>
  <c r="C168" i="8"/>
  <c r="D625" i="24"/>
  <c r="D644" i="24"/>
  <c r="D704" i="24"/>
  <c r="D647" i="24"/>
  <c r="D679" i="24"/>
  <c r="D694" i="24"/>
  <c r="D620" i="24"/>
  <c r="D640" i="24"/>
  <c r="D629" i="24"/>
  <c r="D628" i="24"/>
  <c r="D621" i="24"/>
  <c r="D634" i="24"/>
  <c r="D716" i="24"/>
  <c r="D698" i="24"/>
  <c r="D712" i="24"/>
  <c r="D711" i="24"/>
  <c r="D708" i="24"/>
  <c r="D673" i="24"/>
  <c r="D688" i="24"/>
  <c r="D642" i="24"/>
  <c r="D645" i="24"/>
  <c r="D674" i="24"/>
  <c r="D689" i="24"/>
  <c r="D695" i="24"/>
  <c r="D636" i="24"/>
  <c r="D710" i="24"/>
  <c r="D618" i="24"/>
  <c r="D681" i="24"/>
  <c r="D622" i="24"/>
  <c r="D639" i="24"/>
  <c r="D637" i="24"/>
  <c r="D684" i="24"/>
  <c r="D668" i="24"/>
  <c r="D638" i="24"/>
  <c r="D675" i="24"/>
  <c r="D626" i="24"/>
  <c r="D690" i="24"/>
  <c r="D623" i="24"/>
  <c r="D678" i="24"/>
  <c r="D632" i="24"/>
  <c r="D697" i="24"/>
  <c r="D683" i="24"/>
  <c r="D676" i="24"/>
  <c r="D630" i="24"/>
  <c r="D707" i="24"/>
  <c r="D616" i="24"/>
  <c r="D646" i="24"/>
  <c r="D631" i="24"/>
  <c r="D682" i="24"/>
  <c r="D696" i="24"/>
  <c r="D709" i="24"/>
  <c r="D677" i="24"/>
  <c r="D643" i="24"/>
  <c r="D624" i="24"/>
  <c r="D641" i="24"/>
  <c r="D619" i="24"/>
  <c r="D672" i="24"/>
  <c r="D713" i="24"/>
  <c r="D617" i="24"/>
  <c r="D702" i="24"/>
  <c r="D706" i="24"/>
  <c r="D692" i="24"/>
  <c r="D699" i="24"/>
  <c r="D693" i="24"/>
  <c r="D670" i="24"/>
  <c r="D686" i="24"/>
  <c r="D680" i="24"/>
  <c r="D635" i="24"/>
  <c r="D633" i="24"/>
  <c r="D701" i="24"/>
  <c r="D700" i="24"/>
  <c r="D671" i="24"/>
  <c r="D669" i="24"/>
  <c r="D703" i="24"/>
  <c r="D627" i="24"/>
  <c r="D687" i="24"/>
  <c r="D685" i="24"/>
  <c r="D691" i="24"/>
  <c r="D705" i="24"/>
  <c r="F716" i="25"/>
  <c r="G626" i="25"/>
  <c r="C172" i="8" l="1"/>
  <c r="D424" i="24"/>
  <c r="C177" i="8" s="1"/>
  <c r="DF2" i="30"/>
  <c r="C170" i="8"/>
  <c r="D715" i="24"/>
  <c r="E623" i="24"/>
  <c r="E612" i="24"/>
  <c r="G699" i="25"/>
  <c r="G683" i="25"/>
  <c r="G712" i="25"/>
  <c r="G696" i="25"/>
  <c r="G680" i="25"/>
  <c r="G706" i="25"/>
  <c r="G690" i="25"/>
  <c r="G674" i="25"/>
  <c r="G703" i="25"/>
  <c r="G687" i="25"/>
  <c r="G671" i="25"/>
  <c r="G648" i="25"/>
  <c r="G646" i="25"/>
  <c r="G630" i="25"/>
  <c r="G627" i="25"/>
  <c r="G717" i="25"/>
  <c r="G700" i="25"/>
  <c r="G684" i="25"/>
  <c r="G644" i="25"/>
  <c r="G642" i="25"/>
  <c r="G640" i="25"/>
  <c r="G638" i="25"/>
  <c r="G636" i="25"/>
  <c r="G634" i="25"/>
  <c r="G632" i="25"/>
  <c r="G713" i="25"/>
  <c r="G697" i="25"/>
  <c r="G681" i="25"/>
  <c r="G710" i="25"/>
  <c r="G694" i="25"/>
  <c r="G678" i="25"/>
  <c r="G707" i="25"/>
  <c r="G691" i="25"/>
  <c r="G675" i="25"/>
  <c r="G701" i="25"/>
  <c r="G685" i="25"/>
  <c r="G669" i="25"/>
  <c r="G629" i="25"/>
  <c r="G714" i="25"/>
  <c r="G698" i="25"/>
  <c r="G682" i="25"/>
  <c r="G711" i="25"/>
  <c r="G695" i="25"/>
  <c r="G679" i="25"/>
  <c r="G647" i="25"/>
  <c r="G708" i="25"/>
  <c r="G692" i="25"/>
  <c r="G676" i="25"/>
  <c r="G645" i="25"/>
  <c r="G643" i="25"/>
  <c r="G641" i="25"/>
  <c r="G639" i="25"/>
  <c r="G637" i="25"/>
  <c r="G635" i="25"/>
  <c r="G633" i="25"/>
  <c r="G631" i="25"/>
  <c r="G702" i="25"/>
  <c r="G686" i="25"/>
  <c r="G670" i="25"/>
  <c r="G628" i="25"/>
  <c r="G673" i="25"/>
  <c r="G689" i="25"/>
  <c r="G672" i="25"/>
  <c r="G705" i="25"/>
  <c r="G688" i="25"/>
  <c r="G677" i="25"/>
  <c r="G704" i="25"/>
  <c r="G693" i="25"/>
  <c r="G709" i="25"/>
  <c r="G716" i="25" l="1"/>
  <c r="E695" i="24"/>
  <c r="E628" i="24"/>
  <c r="E630" i="24"/>
  <c r="E697" i="24"/>
  <c r="E633" i="24"/>
  <c r="E679" i="24"/>
  <c r="E680" i="24"/>
  <c r="E672" i="24"/>
  <c r="E700" i="24"/>
  <c r="E669" i="24"/>
  <c r="E708" i="24"/>
  <c r="E647" i="24"/>
  <c r="E693" i="24"/>
  <c r="E642" i="24"/>
  <c r="E625" i="24"/>
  <c r="E643" i="24"/>
  <c r="E636" i="24"/>
  <c r="E674" i="24"/>
  <c r="E677" i="24"/>
  <c r="E624" i="24"/>
  <c r="E692" i="24"/>
  <c r="E631" i="24"/>
  <c r="E646" i="24"/>
  <c r="E704" i="24"/>
  <c r="E716" i="24"/>
  <c r="E706" i="24"/>
  <c r="E686" i="24"/>
  <c r="E684" i="24"/>
  <c r="E710" i="24"/>
  <c r="E670" i="24"/>
  <c r="E703" i="24"/>
  <c r="E689" i="24"/>
  <c r="E637" i="24"/>
  <c r="E699" i="24"/>
  <c r="E696" i="24"/>
  <c r="E709" i="24"/>
  <c r="E687" i="24"/>
  <c r="E705" i="24"/>
  <c r="E682" i="24"/>
  <c r="E673" i="24"/>
  <c r="E701" i="24"/>
  <c r="E645" i="24"/>
  <c r="E683" i="24"/>
  <c r="E629" i="24"/>
  <c r="E641" i="24"/>
  <c r="E707" i="24"/>
  <c r="E668" i="24"/>
  <c r="E713" i="24"/>
  <c r="E690" i="24"/>
  <c r="E675" i="24"/>
  <c r="E634" i="24"/>
  <c r="E711" i="24"/>
  <c r="E691" i="24"/>
  <c r="E678" i="24"/>
  <c r="E639" i="24"/>
  <c r="E627" i="24"/>
  <c r="E694" i="24"/>
  <c r="E644" i="24"/>
  <c r="E626" i="24"/>
  <c r="E676" i="24"/>
  <c r="E632" i="24"/>
  <c r="E671" i="24"/>
  <c r="E712" i="24"/>
  <c r="E685" i="24"/>
  <c r="E640" i="24"/>
  <c r="E702" i="24"/>
  <c r="E698" i="24"/>
  <c r="E688" i="24"/>
  <c r="E681" i="24"/>
  <c r="E635" i="24"/>
  <c r="E638" i="24"/>
  <c r="H629" i="25"/>
  <c r="E715" i="24" l="1"/>
  <c r="F624" i="24"/>
  <c r="H712" i="25"/>
  <c r="H696" i="25"/>
  <c r="H680" i="25"/>
  <c r="H709" i="25"/>
  <c r="H693" i="25"/>
  <c r="H677" i="25"/>
  <c r="H703" i="25"/>
  <c r="H687" i="25"/>
  <c r="H671" i="25"/>
  <c r="H648" i="25"/>
  <c r="H646" i="25"/>
  <c r="H630" i="25"/>
  <c r="H717" i="25"/>
  <c r="H700" i="25"/>
  <c r="H684" i="25"/>
  <c r="H644" i="25"/>
  <c r="H642" i="25"/>
  <c r="H640" i="25"/>
  <c r="H638" i="25"/>
  <c r="H636" i="25"/>
  <c r="H634" i="25"/>
  <c r="H632" i="25"/>
  <c r="H713" i="25"/>
  <c r="H697" i="25"/>
  <c r="H681" i="25"/>
  <c r="H710" i="25"/>
  <c r="H694" i="25"/>
  <c r="H678" i="25"/>
  <c r="H707" i="25"/>
  <c r="H691" i="25"/>
  <c r="H675" i="25"/>
  <c r="H704" i="25"/>
  <c r="H688" i="25"/>
  <c r="H672" i="25"/>
  <c r="H714" i="25"/>
  <c r="H698" i="25"/>
  <c r="H682" i="25"/>
  <c r="H711" i="25"/>
  <c r="H695" i="25"/>
  <c r="H679" i="25"/>
  <c r="H647" i="25"/>
  <c r="H708" i="25"/>
  <c r="H692" i="25"/>
  <c r="H676" i="25"/>
  <c r="H645" i="25"/>
  <c r="H643" i="25"/>
  <c r="H641" i="25"/>
  <c r="H639" i="25"/>
  <c r="H637" i="25"/>
  <c r="H635" i="25"/>
  <c r="H633" i="25"/>
  <c r="H631" i="25"/>
  <c r="H705" i="25"/>
  <c r="H689" i="25"/>
  <c r="H673" i="25"/>
  <c r="H699" i="25"/>
  <c r="H683" i="25"/>
  <c r="H701" i="25"/>
  <c r="H690" i="25"/>
  <c r="H706" i="25"/>
  <c r="H670" i="25"/>
  <c r="H686" i="25"/>
  <c r="H669" i="25"/>
  <c r="H702" i="25"/>
  <c r="H685" i="25"/>
  <c r="H674" i="25"/>
  <c r="F671" i="24" l="1"/>
  <c r="F636" i="24"/>
  <c r="F631" i="24"/>
  <c r="F704" i="24"/>
  <c r="F642" i="24"/>
  <c r="F697" i="24"/>
  <c r="F686" i="24"/>
  <c r="F691" i="24"/>
  <c r="F639" i="24"/>
  <c r="F692" i="24"/>
  <c r="F670" i="24"/>
  <c r="F643" i="24"/>
  <c r="F688" i="24"/>
  <c r="F700" i="24"/>
  <c r="F711" i="24"/>
  <c r="F709" i="24"/>
  <c r="F685" i="24"/>
  <c r="F674" i="24"/>
  <c r="F680" i="24"/>
  <c r="F701" i="24"/>
  <c r="F669" i="24"/>
  <c r="F668" i="24"/>
  <c r="F645" i="24"/>
  <c r="F689" i="24"/>
  <c r="F629" i="24"/>
  <c r="F693" i="24"/>
  <c r="F713" i="24"/>
  <c r="F647" i="24"/>
  <c r="F638" i="24"/>
  <c r="F641" i="24"/>
  <c r="F710" i="24"/>
  <c r="F698" i="24"/>
  <c r="F634" i="24"/>
  <c r="F683" i="24"/>
  <c r="F625" i="24"/>
  <c r="F640" i="24"/>
  <c r="F695" i="24"/>
  <c r="F694" i="24"/>
  <c r="F637" i="24"/>
  <c r="F687" i="24"/>
  <c r="F675" i="24"/>
  <c r="F676" i="24"/>
  <c r="F681" i="24"/>
  <c r="F630" i="24"/>
  <c r="F646" i="24"/>
  <c r="F633" i="24"/>
  <c r="F627" i="24"/>
  <c r="F707" i="24"/>
  <c r="F673" i="24"/>
  <c r="F712" i="24"/>
  <c r="F702" i="24"/>
  <c r="F632" i="24"/>
  <c r="F672" i="24"/>
  <c r="F716" i="24"/>
  <c r="F684" i="24"/>
  <c r="F677" i="24"/>
  <c r="F678" i="24"/>
  <c r="F705" i="24"/>
  <c r="F690" i="24"/>
  <c r="F682" i="24"/>
  <c r="F703" i="24"/>
  <c r="F635" i="24"/>
  <c r="F626" i="24"/>
  <c r="F706" i="24"/>
  <c r="F644" i="24"/>
  <c r="F696" i="24"/>
  <c r="F699" i="24"/>
  <c r="F628" i="24"/>
  <c r="F708" i="24"/>
  <c r="F679" i="24"/>
  <c r="H716" i="25"/>
  <c r="I630" i="25"/>
  <c r="F715" i="24" l="1"/>
  <c r="G625" i="24"/>
  <c r="I709" i="25"/>
  <c r="I693" i="25"/>
  <c r="I677" i="25"/>
  <c r="I706" i="25"/>
  <c r="I690" i="25"/>
  <c r="I674" i="25"/>
  <c r="I717" i="25"/>
  <c r="I700" i="25"/>
  <c r="I684" i="25"/>
  <c r="I644" i="25"/>
  <c r="I642" i="25"/>
  <c r="I640" i="25"/>
  <c r="I638" i="25"/>
  <c r="I636" i="25"/>
  <c r="I634" i="25"/>
  <c r="I632" i="25"/>
  <c r="I713" i="25"/>
  <c r="I697" i="25"/>
  <c r="I681" i="25"/>
  <c r="I710" i="25"/>
  <c r="I694" i="25"/>
  <c r="I678" i="25"/>
  <c r="I707" i="25"/>
  <c r="I691" i="25"/>
  <c r="I675" i="25"/>
  <c r="I704" i="25"/>
  <c r="I688" i="25"/>
  <c r="I672" i="25"/>
  <c r="I701" i="25"/>
  <c r="I685" i="25"/>
  <c r="I669" i="25"/>
  <c r="I711" i="25"/>
  <c r="I695" i="25"/>
  <c r="I679" i="25"/>
  <c r="I647" i="25"/>
  <c r="I708" i="25"/>
  <c r="I692" i="25"/>
  <c r="I676" i="25"/>
  <c r="I645" i="25"/>
  <c r="I643" i="25"/>
  <c r="I641" i="25"/>
  <c r="I639" i="25"/>
  <c r="I637" i="25"/>
  <c r="I635" i="25"/>
  <c r="I633" i="25"/>
  <c r="I631" i="25"/>
  <c r="I705" i="25"/>
  <c r="I689" i="25"/>
  <c r="I673" i="25"/>
  <c r="I702" i="25"/>
  <c r="I686" i="25"/>
  <c r="I670" i="25"/>
  <c r="I712" i="25"/>
  <c r="I696" i="25"/>
  <c r="I680" i="25"/>
  <c r="I683" i="25"/>
  <c r="I646" i="25"/>
  <c r="I699" i="25"/>
  <c r="I682" i="25"/>
  <c r="I671" i="25"/>
  <c r="I698" i="25"/>
  <c r="I687" i="25"/>
  <c r="I714" i="25"/>
  <c r="I703" i="25"/>
  <c r="I648" i="25"/>
  <c r="G693" i="24" l="1"/>
  <c r="G635" i="24"/>
  <c r="G632" i="24"/>
  <c r="G684" i="24"/>
  <c r="G701" i="24"/>
  <c r="G682" i="24"/>
  <c r="G680" i="24"/>
  <c r="G698" i="24"/>
  <c r="G691" i="24"/>
  <c r="G670" i="24"/>
  <c r="G712" i="24"/>
  <c r="G636" i="24"/>
  <c r="G644" i="24"/>
  <c r="G707" i="24"/>
  <c r="G706" i="24"/>
  <c r="G630" i="24"/>
  <c r="G694" i="24"/>
  <c r="G678" i="24"/>
  <c r="G702" i="24"/>
  <c r="G676" i="24"/>
  <c r="G690" i="24"/>
  <c r="G675" i="24"/>
  <c r="G639" i="24"/>
  <c r="G679" i="24"/>
  <c r="G673" i="24"/>
  <c r="G685" i="24"/>
  <c r="G671" i="24"/>
  <c r="G708" i="24"/>
  <c r="G700" i="24"/>
  <c r="G672" i="24"/>
  <c r="G642" i="24"/>
  <c r="G687" i="24"/>
  <c r="G704" i="24"/>
  <c r="G681" i="24"/>
  <c r="G716" i="24"/>
  <c r="G713" i="24"/>
  <c r="G637" i="24"/>
  <c r="G631" i="24"/>
  <c r="G695" i="24"/>
  <c r="G645" i="24"/>
  <c r="G677" i="24"/>
  <c r="G697" i="24"/>
  <c r="G699" i="24"/>
  <c r="G646" i="24"/>
  <c r="G633" i="24"/>
  <c r="G674" i="24"/>
  <c r="G668" i="24"/>
  <c r="G628" i="24"/>
  <c r="H628" i="24" s="1"/>
  <c r="G640" i="24"/>
  <c r="G626" i="24"/>
  <c r="G634" i="24"/>
  <c r="G643" i="24"/>
  <c r="G641" i="24"/>
  <c r="G669" i="24"/>
  <c r="G686" i="24"/>
  <c r="G710" i="24"/>
  <c r="G627" i="24"/>
  <c r="G711" i="24"/>
  <c r="G689" i="24"/>
  <c r="G705" i="24"/>
  <c r="G709" i="24"/>
  <c r="G696" i="24"/>
  <c r="G692" i="24"/>
  <c r="G647" i="24"/>
  <c r="G703" i="24"/>
  <c r="G683" i="24"/>
  <c r="G688" i="24"/>
  <c r="G638" i="24"/>
  <c r="G629" i="24"/>
  <c r="I716" i="25"/>
  <c r="J631" i="25"/>
  <c r="H707" i="24" l="1"/>
  <c r="H698" i="24"/>
  <c r="H708" i="24"/>
  <c r="H710" i="24"/>
  <c r="H675" i="24"/>
  <c r="H693" i="24"/>
  <c r="H641" i="24"/>
  <c r="H687" i="24"/>
  <c r="H699" i="24"/>
  <c r="H681" i="24"/>
  <c r="H672" i="24"/>
  <c r="H716" i="24"/>
  <c r="H692" i="24"/>
  <c r="H632" i="24"/>
  <c r="H690" i="24"/>
  <c r="H688" i="24"/>
  <c r="H691" i="24"/>
  <c r="H677" i="24"/>
  <c r="H702" i="24"/>
  <c r="H705" i="24"/>
  <c r="H646" i="24"/>
  <c r="H701" i="24"/>
  <c r="H642" i="24"/>
  <c r="H685" i="24"/>
  <c r="H682" i="24"/>
  <c r="H671" i="24"/>
  <c r="H670" i="24"/>
  <c r="H673" i="24"/>
  <c r="H686" i="24"/>
  <c r="H645" i="24"/>
  <c r="H713" i="24"/>
  <c r="H644" i="24"/>
  <c r="H679" i="24"/>
  <c r="H636" i="24"/>
  <c r="H680" i="24"/>
  <c r="H637" i="24"/>
  <c r="H635" i="24"/>
  <c r="H647" i="24"/>
  <c r="H678" i="24"/>
  <c r="H684" i="24"/>
  <c r="H669" i="24"/>
  <c r="H630" i="24"/>
  <c r="H643" i="24"/>
  <c r="H700" i="24"/>
  <c r="H696" i="24"/>
  <c r="H697" i="24"/>
  <c r="H694" i="24"/>
  <c r="H634" i="24"/>
  <c r="H703" i="24"/>
  <c r="H695" i="24"/>
  <c r="H674" i="24"/>
  <c r="H706" i="24"/>
  <c r="H709" i="24"/>
  <c r="H638" i="24"/>
  <c r="H676" i="24"/>
  <c r="H683" i="24"/>
  <c r="H689" i="24"/>
  <c r="H639" i="24"/>
  <c r="H668" i="24"/>
  <c r="H640" i="24"/>
  <c r="H711" i="24"/>
  <c r="H712" i="24"/>
  <c r="H704" i="24"/>
  <c r="H633" i="24"/>
  <c r="H629" i="24"/>
  <c r="H631" i="24"/>
  <c r="G715" i="24"/>
  <c r="J706" i="25"/>
  <c r="J690" i="25"/>
  <c r="J674" i="25"/>
  <c r="J703" i="25"/>
  <c r="J687" i="25"/>
  <c r="J671" i="25"/>
  <c r="J648" i="25"/>
  <c r="J646" i="25"/>
  <c r="J713" i="25"/>
  <c r="J697" i="25"/>
  <c r="J681" i="25"/>
  <c r="J710" i="25"/>
  <c r="J694" i="25"/>
  <c r="J678" i="25"/>
  <c r="J707" i="25"/>
  <c r="J691" i="25"/>
  <c r="J675" i="25"/>
  <c r="J704" i="25"/>
  <c r="J688" i="25"/>
  <c r="J672" i="25"/>
  <c r="J701" i="25"/>
  <c r="J685" i="25"/>
  <c r="J669" i="25"/>
  <c r="J714" i="25"/>
  <c r="J698" i="25"/>
  <c r="J682" i="25"/>
  <c r="J708" i="25"/>
  <c r="J692" i="25"/>
  <c r="J676" i="25"/>
  <c r="J645" i="25"/>
  <c r="J643" i="25"/>
  <c r="J641" i="25"/>
  <c r="J639" i="25"/>
  <c r="J637" i="25"/>
  <c r="J635" i="25"/>
  <c r="J633" i="25"/>
  <c r="J705" i="25"/>
  <c r="J689" i="25"/>
  <c r="J673" i="25"/>
  <c r="J702" i="25"/>
  <c r="J686" i="25"/>
  <c r="J670" i="25"/>
  <c r="J699" i="25"/>
  <c r="J683" i="25"/>
  <c r="J709" i="25"/>
  <c r="J693" i="25"/>
  <c r="J677" i="25"/>
  <c r="J695" i="25"/>
  <c r="J684" i="25"/>
  <c r="J647" i="25"/>
  <c r="J640" i="25"/>
  <c r="J632" i="25"/>
  <c r="J711" i="25"/>
  <c r="J700" i="25"/>
  <c r="J638" i="25"/>
  <c r="J717" i="25"/>
  <c r="J644" i="25"/>
  <c r="J636" i="25"/>
  <c r="J680" i="25"/>
  <c r="J642" i="25"/>
  <c r="J634" i="25"/>
  <c r="J696" i="25"/>
  <c r="J679" i="25"/>
  <c r="J712" i="25"/>
  <c r="H715" i="24" l="1"/>
  <c r="I629" i="24"/>
  <c r="J716" i="25"/>
  <c r="L648" i="25"/>
  <c r="K645" i="25"/>
  <c r="I642" i="24" l="1"/>
  <c r="I713" i="24"/>
  <c r="I693" i="24"/>
  <c r="I699" i="24"/>
  <c r="I709" i="24"/>
  <c r="I698" i="24"/>
  <c r="I634" i="24"/>
  <c r="I645" i="24"/>
  <c r="I707" i="24"/>
  <c r="I682" i="24"/>
  <c r="I680" i="24"/>
  <c r="I692" i="24"/>
  <c r="I668" i="24"/>
  <c r="I641" i="24"/>
  <c r="I674" i="24"/>
  <c r="I705" i="24"/>
  <c r="I711" i="24"/>
  <c r="I689" i="24"/>
  <c r="I708" i="24"/>
  <c r="I670" i="24"/>
  <c r="I640" i="24"/>
  <c r="I638" i="24"/>
  <c r="I683" i="24"/>
  <c r="I701" i="24"/>
  <c r="I676" i="24"/>
  <c r="I678" i="24"/>
  <c r="I672" i="24"/>
  <c r="I635" i="24"/>
  <c r="I706" i="24"/>
  <c r="I677" i="24"/>
  <c r="I704" i="24"/>
  <c r="I632" i="24"/>
  <c r="I673" i="24"/>
  <c r="I646" i="24"/>
  <c r="I694" i="24"/>
  <c r="I669" i="24"/>
  <c r="I716" i="24"/>
  <c r="I688" i="24"/>
  <c r="I710" i="24"/>
  <c r="I643" i="24"/>
  <c r="I679" i="24"/>
  <c r="I691" i="24"/>
  <c r="I684" i="24"/>
  <c r="I696" i="24"/>
  <c r="I681" i="24"/>
  <c r="I703" i="24"/>
  <c r="I700" i="24"/>
  <c r="I685" i="24"/>
  <c r="I633" i="24"/>
  <c r="I631" i="24"/>
  <c r="I702" i="24"/>
  <c r="I630" i="24"/>
  <c r="I647" i="24"/>
  <c r="I687" i="24"/>
  <c r="I671" i="24"/>
  <c r="I644" i="24"/>
  <c r="I636" i="24"/>
  <c r="I686" i="24"/>
  <c r="I639" i="24"/>
  <c r="I695" i="24"/>
  <c r="I675" i="24"/>
  <c r="I690" i="24"/>
  <c r="I637" i="24"/>
  <c r="I712" i="24"/>
  <c r="I697" i="24"/>
  <c r="K703" i="25"/>
  <c r="K687" i="25"/>
  <c r="K671" i="25"/>
  <c r="K717" i="25"/>
  <c r="K700" i="25"/>
  <c r="K684" i="25"/>
  <c r="K710" i="25"/>
  <c r="K694" i="25"/>
  <c r="K678" i="25"/>
  <c r="K707" i="25"/>
  <c r="K691" i="25"/>
  <c r="K675" i="25"/>
  <c r="K704" i="25"/>
  <c r="K688" i="25"/>
  <c r="K672" i="25"/>
  <c r="K701" i="25"/>
  <c r="K685" i="25"/>
  <c r="K669" i="25"/>
  <c r="K714" i="25"/>
  <c r="K698" i="25"/>
  <c r="K682" i="25"/>
  <c r="K711" i="25"/>
  <c r="K695" i="25"/>
  <c r="K679" i="25"/>
  <c r="K705" i="25"/>
  <c r="K689" i="25"/>
  <c r="K673" i="25"/>
  <c r="K702" i="25"/>
  <c r="K686" i="25"/>
  <c r="K670" i="25"/>
  <c r="K699" i="25"/>
  <c r="K683" i="25"/>
  <c r="K712" i="25"/>
  <c r="K696" i="25"/>
  <c r="K680" i="25"/>
  <c r="K706" i="25"/>
  <c r="K690" i="25"/>
  <c r="K674" i="25"/>
  <c r="K677" i="25"/>
  <c r="K693" i="25"/>
  <c r="K676" i="25"/>
  <c r="K709" i="25"/>
  <c r="K681" i="25"/>
  <c r="K692" i="25"/>
  <c r="K697" i="25"/>
  <c r="K708" i="25"/>
  <c r="K713" i="25"/>
  <c r="L717" i="25"/>
  <c r="L700" i="25"/>
  <c r="L684" i="25"/>
  <c r="L713" i="25"/>
  <c r="L697" i="25"/>
  <c r="L681" i="25"/>
  <c r="L707" i="25"/>
  <c r="L691" i="25"/>
  <c r="L675" i="25"/>
  <c r="L704" i="25"/>
  <c r="L688" i="25"/>
  <c r="L672" i="25"/>
  <c r="L701" i="25"/>
  <c r="L685" i="25"/>
  <c r="M685" i="25" s="1"/>
  <c r="L669" i="25"/>
  <c r="L714" i="25"/>
  <c r="M714" i="25" s="1"/>
  <c r="L698" i="25"/>
  <c r="L682" i="25"/>
  <c r="L711" i="25"/>
  <c r="L695" i="25"/>
  <c r="L679" i="25"/>
  <c r="L708" i="25"/>
  <c r="L692" i="25"/>
  <c r="L676" i="25"/>
  <c r="L702" i="25"/>
  <c r="L686" i="25"/>
  <c r="L670" i="25"/>
  <c r="L699" i="25"/>
  <c r="L683" i="25"/>
  <c r="L712" i="25"/>
  <c r="M712" i="25" s="1"/>
  <c r="L696" i="25"/>
  <c r="M696" i="25" s="1"/>
  <c r="L680" i="25"/>
  <c r="M680" i="25" s="1"/>
  <c r="L709" i="25"/>
  <c r="L693" i="25"/>
  <c r="L677" i="25"/>
  <c r="L703" i="25"/>
  <c r="M703" i="25" s="1"/>
  <c r="L687" i="25"/>
  <c r="M687" i="25" s="1"/>
  <c r="L671" i="25"/>
  <c r="M671" i="25" s="1"/>
  <c r="L673" i="25"/>
  <c r="L706" i="25"/>
  <c r="M706" i="25" s="1"/>
  <c r="L678" i="25"/>
  <c r="L689" i="25"/>
  <c r="L694" i="25"/>
  <c r="M694" i="25" s="1"/>
  <c r="L705" i="25"/>
  <c r="M705" i="25" s="1"/>
  <c r="L710" i="25"/>
  <c r="M710" i="25" s="1"/>
  <c r="L674" i="25"/>
  <c r="M674" i="25" s="1"/>
  <c r="L690" i="25"/>
  <c r="M690" i="25" s="1"/>
  <c r="M709" i="25" l="1"/>
  <c r="M698" i="25"/>
  <c r="I715" i="24"/>
  <c r="J630" i="24"/>
  <c r="M686" i="25"/>
  <c r="M701" i="25"/>
  <c r="M699" i="25"/>
  <c r="M670" i="25"/>
  <c r="M691" i="25"/>
  <c r="M702" i="25"/>
  <c r="M688" i="25"/>
  <c r="M689" i="25"/>
  <c r="M678" i="25"/>
  <c r="M707" i="25"/>
  <c r="M681" i="25"/>
  <c r="M695" i="25"/>
  <c r="M683" i="25"/>
  <c r="M692" i="25"/>
  <c r="M708" i="25"/>
  <c r="M697" i="25"/>
  <c r="M677" i="25"/>
  <c r="K716" i="25"/>
  <c r="L716" i="25"/>
  <c r="M669" i="25"/>
  <c r="M716" i="25" s="1"/>
  <c r="M672" i="25"/>
  <c r="M704" i="25"/>
  <c r="M675" i="25"/>
  <c r="M676" i="25"/>
  <c r="M673" i="25"/>
  <c r="M679" i="25"/>
  <c r="M713" i="25"/>
  <c r="M711" i="25"/>
  <c r="M684" i="25"/>
  <c r="M693" i="25"/>
  <c r="M682" i="25"/>
  <c r="M700" i="25"/>
  <c r="J702" i="24" l="1"/>
  <c r="J706" i="24"/>
  <c r="J669" i="24"/>
  <c r="J631" i="24"/>
  <c r="J694" i="24"/>
  <c r="J711" i="24"/>
  <c r="J701" i="24"/>
  <c r="J699" i="24"/>
  <c r="J671" i="24"/>
  <c r="J646" i="24"/>
  <c r="J637" i="24"/>
  <c r="J695" i="24"/>
  <c r="J675" i="24"/>
  <c r="J647" i="24"/>
  <c r="L647" i="24" s="1"/>
  <c r="J708" i="24"/>
  <c r="J679" i="24"/>
  <c r="J639" i="24"/>
  <c r="J645" i="24"/>
  <c r="J703" i="24"/>
  <c r="J677" i="24"/>
  <c r="J642" i="24"/>
  <c r="J683" i="24"/>
  <c r="J640" i="24"/>
  <c r="J644" i="24"/>
  <c r="J674" i="24"/>
  <c r="J673" i="24"/>
  <c r="J641" i="24"/>
  <c r="J684" i="24"/>
  <c r="J692" i="24"/>
  <c r="J678" i="24"/>
  <c r="J676" i="24"/>
  <c r="J687" i="24"/>
  <c r="J633" i="24"/>
  <c r="J635" i="24"/>
  <c r="J672" i="24"/>
  <c r="J707" i="24"/>
  <c r="J680" i="24"/>
  <c r="J634" i="24"/>
  <c r="J670" i="24"/>
  <c r="J681" i="24"/>
  <c r="J638" i="24"/>
  <c r="J693" i="24"/>
  <c r="J668" i="24"/>
  <c r="J716" i="24"/>
  <c r="J713" i="24"/>
  <c r="J705" i="24"/>
  <c r="J685" i="24"/>
  <c r="J686" i="24"/>
  <c r="J696" i="24"/>
  <c r="J709" i="24"/>
  <c r="J700" i="24"/>
  <c r="J691" i="24"/>
  <c r="J689" i="24"/>
  <c r="J697" i="24"/>
  <c r="J698" i="24"/>
  <c r="J688" i="24"/>
  <c r="J682" i="24"/>
  <c r="J636" i="24"/>
  <c r="J643" i="24"/>
  <c r="J710" i="24"/>
  <c r="J632" i="24"/>
  <c r="J712" i="24"/>
  <c r="J690" i="24"/>
  <c r="J704" i="24"/>
  <c r="K644" i="24" l="1"/>
  <c r="K708" i="24" s="1"/>
  <c r="L675" i="24"/>
  <c r="L680" i="24"/>
  <c r="L692" i="24"/>
  <c r="L693" i="24"/>
  <c r="L712" i="24"/>
  <c r="L709" i="24"/>
  <c r="M709" i="24" s="1"/>
  <c r="I183" i="34" s="1"/>
  <c r="L713" i="24"/>
  <c r="L708" i="24"/>
  <c r="L716" i="24"/>
  <c r="L703" i="24"/>
  <c r="L687" i="24"/>
  <c r="L711" i="24"/>
  <c r="L678" i="24"/>
  <c r="M678" i="24" s="1"/>
  <c r="L690" i="24"/>
  <c r="M690" i="24" s="1"/>
  <c r="D119" i="34" s="1"/>
  <c r="L679" i="24"/>
  <c r="M679" i="24" s="1"/>
  <c r="L696" i="24"/>
  <c r="L705" i="24"/>
  <c r="L697" i="24"/>
  <c r="L677" i="24"/>
  <c r="L686" i="24"/>
  <c r="L710" i="24"/>
  <c r="M710" i="24" s="1"/>
  <c r="C215" i="34" s="1"/>
  <c r="L698" i="24"/>
  <c r="L707" i="24"/>
  <c r="L701" i="24"/>
  <c r="L685" i="24"/>
  <c r="L674" i="24"/>
  <c r="L706" i="24"/>
  <c r="L688" i="24"/>
  <c r="M688" i="24" s="1"/>
  <c r="I87" i="34" s="1"/>
  <c r="L684" i="24"/>
  <c r="L673" i="24"/>
  <c r="L669" i="24"/>
  <c r="M669" i="24" s="1"/>
  <c r="D23" i="34" s="1"/>
  <c r="L700" i="24"/>
  <c r="L672" i="24"/>
  <c r="L691" i="24"/>
  <c r="L702" i="24"/>
  <c r="L689" i="24"/>
  <c r="L695" i="24"/>
  <c r="L681" i="24"/>
  <c r="L682" i="24"/>
  <c r="L683" i="24"/>
  <c r="L671" i="24"/>
  <c r="M671" i="24" s="1"/>
  <c r="F23" i="34" s="1"/>
  <c r="L694" i="24"/>
  <c r="M694" i="24" s="1"/>
  <c r="H119" i="34" s="1"/>
  <c r="L670" i="24"/>
  <c r="L668" i="24"/>
  <c r="L704" i="24"/>
  <c r="M704" i="24" s="1"/>
  <c r="D183" i="34" s="1"/>
  <c r="L676" i="24"/>
  <c r="L699" i="24"/>
  <c r="M699" i="24" s="1"/>
  <c r="F151" i="34" s="1"/>
  <c r="J715" i="24"/>
  <c r="K680" i="24"/>
  <c r="K689" i="24"/>
  <c r="K709" i="24"/>
  <c r="K712" i="24"/>
  <c r="K679" i="24"/>
  <c r="K698" i="24"/>
  <c r="K694" i="24"/>
  <c r="K686" i="24"/>
  <c r="K699" i="24"/>
  <c r="K703" i="24"/>
  <c r="K716" i="24"/>
  <c r="K684" i="24"/>
  <c r="K711" i="24"/>
  <c r="K670" i="24"/>
  <c r="K676" i="24"/>
  <c r="K710" i="24"/>
  <c r="K678" i="24"/>
  <c r="K690" i="24"/>
  <c r="K671" i="24"/>
  <c r="K682" i="24"/>
  <c r="K702" i="24"/>
  <c r="K674" i="24"/>
  <c r="K693" i="24"/>
  <c r="K707" i="24"/>
  <c r="K706" i="24"/>
  <c r="K675" i="24"/>
  <c r="K713" i="24"/>
  <c r="K669" i="24"/>
  <c r="K673" i="24"/>
  <c r="K683" i="24"/>
  <c r="K668" i="24"/>
  <c r="K691" i="24"/>
  <c r="K692" i="24"/>
  <c r="K672" i="24"/>
  <c r="K704" i="24"/>
  <c r="K688" i="24"/>
  <c r="K696" i="24"/>
  <c r="K705" i="24"/>
  <c r="K700" i="24"/>
  <c r="K695" i="24"/>
  <c r="K677" i="24"/>
  <c r="K701" i="24"/>
  <c r="M673" i="24" l="1"/>
  <c r="H23" i="34" s="1"/>
  <c r="M683" i="24"/>
  <c r="D87" i="34" s="1"/>
  <c r="M670" i="24"/>
  <c r="E23" i="34" s="1"/>
  <c r="M676" i="24"/>
  <c r="D55" i="34" s="1"/>
  <c r="M708" i="24"/>
  <c r="H183" i="34" s="1"/>
  <c r="K697" i="24"/>
  <c r="M697" i="24" s="1"/>
  <c r="D151" i="34" s="1"/>
  <c r="K687" i="24"/>
  <c r="M687" i="24" s="1"/>
  <c r="H87" i="34" s="1"/>
  <c r="K685" i="24"/>
  <c r="M685" i="24" s="1"/>
  <c r="F87" i="34" s="1"/>
  <c r="K681" i="24"/>
  <c r="M681" i="24" s="1"/>
  <c r="I55" i="34" s="1"/>
  <c r="M689" i="24"/>
  <c r="C119" i="34" s="1"/>
  <c r="M684" i="24"/>
  <c r="E87" i="34" s="1"/>
  <c r="M703" i="24"/>
  <c r="C183" i="34" s="1"/>
  <c r="M707" i="24"/>
  <c r="G183" i="34" s="1"/>
  <c r="M701" i="24"/>
  <c r="H151" i="34" s="1"/>
  <c r="M713" i="24"/>
  <c r="F215" i="34" s="1"/>
  <c r="M692" i="24"/>
  <c r="F55" i="34" s="1"/>
  <c r="M711" i="24"/>
  <c r="D215" i="34" s="1"/>
  <c r="M674" i="24"/>
  <c r="I23" i="34" s="1"/>
  <c r="M682" i="24"/>
  <c r="C87" i="34" s="1"/>
  <c r="M698" i="24"/>
  <c r="E151" i="34" s="1"/>
  <c r="M695" i="24"/>
  <c r="I119" i="34" s="1"/>
  <c r="M693" i="24"/>
  <c r="G119" i="34" s="1"/>
  <c r="M680" i="24"/>
  <c r="H55" i="34" s="1"/>
  <c r="M706" i="24"/>
  <c r="F183" i="34" s="1"/>
  <c r="M686" i="24"/>
  <c r="G87" i="34" s="1"/>
  <c r="M702" i="24"/>
  <c r="I151" i="34" s="1"/>
  <c r="M691" i="24"/>
  <c r="E55" i="34" s="1"/>
  <c r="M672" i="24"/>
  <c r="G23" i="34" s="1"/>
  <c r="M705" i="24"/>
  <c r="E183" i="34" s="1"/>
  <c r="M675" i="24"/>
  <c r="C55" i="34" s="1"/>
  <c r="M712" i="24"/>
  <c r="E215" i="34" s="1"/>
  <c r="M677" i="24"/>
  <c r="M700" i="24"/>
  <c r="G151" i="34" s="1"/>
  <c r="M696" i="24"/>
  <c r="C151" i="34" s="1"/>
  <c r="L715" i="24"/>
  <c r="M668" i="24"/>
  <c r="K715" i="24" l="1"/>
  <c r="F119" i="34"/>
  <c r="G55" i="34"/>
  <c r="E119" i="34"/>
  <c r="C23" i="34"/>
  <c r="M715" i="24"/>
</calcChain>
</file>

<file path=xl/sharedStrings.xml><?xml version="1.0" encoding="utf-8"?>
<sst xmlns="http://schemas.openxmlformats.org/spreadsheetml/2006/main" count="5037" uniqueCount="1504">
  <si>
    <r>
      <rPr>
        <b/>
        <sz val="11"/>
        <rFont val="Calibri"/>
        <family val="2"/>
        <scheme val="minor"/>
      </rPr>
      <t xml:space="preserve"> Instructions:</t>
    </r>
    <r>
      <rPr>
        <sz val="11"/>
        <rFont val="Calibri"/>
        <family val="2"/>
        <scheme val="minor"/>
      </rPr>
      <t xml:space="preserve"> Hospital staff must complete the green tabs only. </t>
    </r>
  </si>
  <si>
    <t>Financials from the Data tab will automatically transfer to the report pages (INFO_PG1, INFO_PG2, SS2_3_5_6, SS4, SS8, FS, and CC).</t>
  </si>
  <si>
    <t xml:space="preserve">The tabs named Contact, Support, Hospital, Funds, and Cost Center are protected and are intended for upload to the year end report database. </t>
  </si>
  <si>
    <t>E2SHB 1272 Requirements:</t>
  </si>
  <si>
    <t>This template has been updated to reflect E2SHB 1272 reporting requirements.</t>
  </si>
  <si>
    <t/>
  </si>
  <si>
    <r>
      <rPr>
        <b/>
        <sz val="11"/>
        <rFont val="Calibri"/>
        <family val="2"/>
        <scheme val="minor"/>
      </rPr>
      <t>Data tab</t>
    </r>
    <r>
      <rPr>
        <sz val="11"/>
        <rFont val="Calibri"/>
        <family val="2"/>
        <scheme val="minor"/>
      </rPr>
      <t>: Enter financial data in the fields surrounded by purple. Your hospital license number and fiscal year end have already been entered.</t>
    </r>
  </si>
  <si>
    <t>Line 96: "Fiscal Year Ended" must be entered in MM/DD/YYYY format.</t>
  </si>
  <si>
    <t>If you want to review what you reported for the prior year you can click on the tab titled Prior Year.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</si>
  <si>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</si>
  <si>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</si>
  <si>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Employee Benefits</t>
  </si>
  <si>
    <t>The employee benefits can be entered directly, assigned to the cost centers based on a percentage of salaries, or a combination of the two.</t>
  </si>
  <si>
    <t>1)    Enter the amount of employee benefits directly recorded in cell B47.</t>
  </si>
  <si>
    <t>2)    Enter the employee benefits directly recorded by cost center in cells C47 through CC47.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</si>
  <si>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</si>
  <si>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</si>
  <si>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</si>
  <si>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</si>
  <si>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>2)    Enter the amount of depreciation directly recorded by cost center in cells C51 through CC51.</t>
  </si>
  <si>
    <t xml:space="preserve">3)    Enter the amount of depreciation that will be assigned by square footage in cell B52.  </t>
  </si>
  <si>
    <t xml:space="preserve">After the salaries and the departmental square footage statistics are entered, the departmental employee benefits and depreciation will be </t>
  </si>
  <si>
    <t>calculated on lines 48 and 52, respectively.</t>
  </si>
  <si>
    <r>
      <rPr>
        <b/>
        <sz val="11"/>
        <rFont val="Calibri"/>
        <family val="2"/>
        <scheme val="minor"/>
      </rPr>
      <t>Transmittal tab:</t>
    </r>
    <r>
      <rPr>
        <sz val="11"/>
        <rFont val="Calibri"/>
        <family val="2"/>
        <scheme val="minor"/>
      </rPr>
      <t xml:space="preserve"> Please remember to upload a signed certification page:  </t>
    </r>
  </si>
  <si>
    <t>https://mft.wa.gov</t>
  </si>
  <si>
    <r>
      <rPr>
        <b/>
        <sz val="11"/>
        <rFont val="Calibri"/>
        <family val="2"/>
        <scheme val="minor"/>
      </rPr>
      <t>Responses-1 tab:</t>
    </r>
    <r>
      <rPr>
        <sz val="11"/>
        <rFont val="Calibri"/>
        <family val="2"/>
        <scheme val="minor"/>
      </rPr>
      <t xml:space="preserve"> The operating expenses, the units of measure and the operating expenses per unit of measure are listed on tab titled "Responses-1"</t>
    </r>
  </si>
  <si>
    <t xml:space="preserve">Increases or decreases in operating expenses per unit of measure exceeding 25% will prompt an explanation in column I. </t>
  </si>
  <si>
    <t>Also please provide any corrections required to the prior years information in column J.</t>
  </si>
  <si>
    <t xml:space="preserve">Responses-2 tab: 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</si>
  <si>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</si>
  <si>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t>or represent 1% or more of the total revenues. A prompt will appear in Cell E380 if youre required to provide a response.</t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</si>
  <si>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</si>
  <si>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or represent 1% or more of the total revenues. A prompt will appear in Cell E414 if youre required to provide a response.</t>
  </si>
  <si>
    <r>
      <rPr>
        <b/>
        <sz val="11"/>
        <rFont val="Calibri"/>
        <family val="2"/>
        <scheme val="minor"/>
      </rPr>
      <t xml:space="preserve">Questions: </t>
    </r>
    <r>
      <rPr>
        <sz val="11"/>
        <rFont val="Calibri"/>
        <family val="2"/>
        <scheme val="minor"/>
      </rPr>
      <t>If you have any questions or concerns please call Communty Health Systems at 360-236-4210 or send an e-mail to:</t>
    </r>
  </si>
  <si>
    <t>hos@doh.wa.gov</t>
  </si>
  <si>
    <t>Submit report via hospitals Managed File Transfer account: https://mft.wa.gov/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</si>
  <si>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</si>
  <si>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</si>
  <si>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</si>
  <si>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</si>
  <si>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</si>
  <si>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</si>
  <si>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</si>
  <si>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</si>
  <si>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</si>
  <si>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</si>
  <si>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</si>
  <si>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</si>
  <si>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</si>
  <si>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</si>
  <si>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</si>
  <si>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</si>
  <si>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</si>
  <si>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</si>
  <si>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</si>
  <si>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</si>
  <si>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</si>
  <si>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</si>
  <si>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</si>
  <si>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</si>
  <si>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</si>
  <si>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</si>
  <si>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</si>
  <si>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</si>
  <si>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</si>
  <si>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</si>
  <si>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</si>
  <si>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</si>
  <si>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</si>
  <si>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</si>
  <si>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</si>
  <si>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</si>
  <si>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</si>
  <si>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</si>
  <si>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</si>
  <si>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</si>
  <si>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</si>
  <si>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</si>
  <si>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</si>
  <si>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</si>
  <si>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</si>
  <si>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</si>
  <si>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</si>
  <si>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</si>
  <si>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</si>
  <si>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</si>
  <si>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</si>
  <si>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</si>
  <si>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</si>
  <si>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</si>
  <si>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</si>
  <si>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</si>
  <si>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</si>
  <si>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</si>
  <si>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</si>
  <si>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</si>
  <si>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</si>
  <si>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</si>
  <si>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</si>
  <si>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</si>
  <si>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</si>
  <si>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</si>
  <si>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</si>
  <si>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</si>
  <si>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</si>
  <si>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</si>
  <si>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</si>
  <si>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</si>
  <si>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</si>
  <si>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</si>
  <si>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</si>
  <si>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</si>
  <si>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</si>
  <si>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</si>
  <si>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</si>
  <si>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</si>
  <si>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</si>
  <si>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</si>
  <si>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</si>
  <si>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</si>
  <si>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</si>
  <si>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</si>
  <si>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</si>
  <si>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</si>
  <si>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</si>
  <si>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</si>
  <si>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</si>
  <si>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</si>
  <si>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</si>
  <si>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</si>
  <si>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</si>
  <si>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</si>
  <si>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</si>
  <si>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</si>
  <si>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</si>
  <si>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Intravenous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</si>
  <si>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</si>
  <si>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</si>
  <si>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</si>
  <si>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</si>
  <si>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</si>
  <si>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</si>
  <si>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</si>
  <si>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</si>
  <si>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</si>
  <si>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</si>
  <si>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</si>
  <si>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</si>
  <si>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</si>
  <si>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</si>
  <si>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</si>
  <si>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</si>
  <si>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</si>
  <si>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</si>
  <si>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</si>
  <si>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</si>
  <si>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</si>
  <si>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</si>
  <si>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</si>
  <si>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</si>
  <si>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</si>
  <si>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</si>
  <si>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</si>
  <si>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</si>
  <si>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</si>
  <si>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</si>
  <si>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</si>
  <si>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</si>
  <si>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</si>
  <si>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</si>
  <si>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</si>
  <si>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</si>
  <si>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</si>
  <si>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</si>
  <si>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</si>
  <si>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</si>
  <si>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</si>
  <si>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</si>
  <si>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</si>
  <si>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</si>
  <si>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</si>
  <si>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</si>
  <si>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</si>
  <si>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</si>
  <si>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</si>
  <si>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</si>
  <si>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</si>
  <si>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</si>
  <si>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</si>
  <si>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</si>
  <si>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</si>
  <si>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</si>
  <si>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</si>
  <si>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</si>
  <si>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</si>
  <si>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</si>
  <si>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</si>
  <si>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</si>
  <si>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</si>
  <si>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</si>
  <si>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</si>
  <si>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</si>
  <si>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</si>
  <si>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</si>
  <si>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</si>
  <si>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</si>
  <si>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</si>
  <si>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</si>
  <si>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</si>
  <si>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</si>
  <si>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</si>
  <si>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</si>
  <si>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</si>
  <si>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</si>
  <si>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</si>
  <si>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</si>
  <si>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</si>
  <si>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</si>
  <si>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</si>
  <si>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</si>
  <si>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</si>
  <si>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</si>
  <si>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</si>
  <si>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</si>
  <si>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</si>
  <si>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</si>
  <si>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</si>
  <si>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</si>
  <si>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</si>
  <si>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</si>
  <si>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</si>
  <si>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</si>
  <si>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</si>
  <si>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</si>
  <si>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</si>
  <si>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</si>
  <si>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</si>
  <si>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</si>
  <si>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</si>
  <si>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</si>
  <si>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</si>
  <si>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</si>
  <si>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</si>
  <si>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</si>
  <si>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</si>
  <si>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</si>
  <si>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</si>
  <si>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</si>
  <si>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</si>
  <si>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</si>
  <si>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</si>
  <si>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</si>
  <si>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</si>
  <si>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</si>
  <si>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</si>
  <si>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</si>
  <si>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</si>
  <si>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</si>
  <si>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Acquisitions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</si>
  <si>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</si>
  <si>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</si>
  <si>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</si>
  <si>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</si>
  <si>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</si>
  <si>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</si>
  <si>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</si>
  <si>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</si>
  <si>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</si>
  <si>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</si>
  <si>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Expenses:</t>
  </si>
  <si>
    <t>Blood Supplies</t>
  </si>
  <si>
    <t>Contract Staffing</t>
  </si>
  <si>
    <t>Information Technology, Including Licenses and Maintenance</t>
  </si>
  <si>
    <t>Insurance and Professional Liability</t>
  </si>
  <si>
    <t>Laundry Services</t>
  </si>
  <si>
    <t>Legal, Audit and Tax services</t>
  </si>
  <si>
    <t>Purchased Laboratory Services</t>
  </si>
  <si>
    <t>Repairs and Maintenance</t>
  </si>
  <si>
    <t>Shared Services or System Office Allocation</t>
  </si>
  <si>
    <t>Staff Recruitment</t>
  </si>
  <si>
    <t>Training Costs</t>
  </si>
  <si>
    <t>Taxes</t>
  </si>
  <si>
    <t>Utilities</t>
  </si>
  <si>
    <t>Other Noncategorized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</si>
  <si>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</si>
  <si>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</si>
  <si>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</si>
  <si>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</si>
  <si>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</si>
  <si>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</si>
  <si>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</si>
  <si>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</si>
  <si>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</si>
  <si>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</si>
  <si>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</si>
  <si>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</si>
  <si>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</si>
  <si>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12/31/2022</t>
  </si>
  <si>
    <t>License Number</t>
  </si>
  <si>
    <t>:</t>
  </si>
  <si>
    <t>080</t>
  </si>
  <si>
    <t>Hospital Name</t>
  </si>
  <si>
    <t>Odessa Memorial Healthcare Center</t>
  </si>
  <si>
    <t>Mailing Address</t>
  </si>
  <si>
    <t>PO Box 368</t>
  </si>
  <si>
    <t>City</t>
  </si>
  <si>
    <t>Odessa, WA 99159</t>
  </si>
  <si>
    <t>State</t>
  </si>
  <si>
    <t>WA</t>
  </si>
  <si>
    <t>Zip</t>
  </si>
  <si>
    <t>County</t>
  </si>
  <si>
    <t>Lincoln</t>
  </si>
  <si>
    <t>Chief Executive Officer</t>
  </si>
  <si>
    <t>Brett Antczak, CEO</t>
  </si>
  <si>
    <t>Chief Financial Officer</t>
  </si>
  <si>
    <t>Lance Spindler, CFO</t>
  </si>
  <si>
    <t>Chair of Governing Board</t>
  </si>
  <si>
    <t>Brian Fink, Chairman</t>
  </si>
  <si>
    <t>Telephone Number</t>
  </si>
  <si>
    <t>'509-982-2611</t>
  </si>
  <si>
    <t>Facsimile Number</t>
  </si>
  <si>
    <t>'509-982-2159</t>
  </si>
  <si>
    <t>Name of Submitter</t>
  </si>
  <si>
    <t>Jeannette Ring, CPA</t>
  </si>
  <si>
    <t>Email of Submitter</t>
  </si>
  <si>
    <t>jring@dzacpa.com</t>
  </si>
  <si>
    <t>TYPE OF ORGANIZATION  (If applies enter 1)</t>
  </si>
  <si>
    <t>Governmental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</si>
  <si>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</si>
  <si>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</si>
  <si>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</si>
  <si>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</si>
  <si>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</si>
  <si>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</si>
  <si>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</si>
  <si>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</si>
  <si>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</si>
  <si>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</si>
  <si>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</si>
  <si>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</si>
  <si>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</si>
  <si>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</si>
  <si>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</si>
  <si>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</si>
  <si>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</si>
  <si>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Med/Surg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</si>
  <si>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</si>
  <si>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</si>
  <si>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</si>
  <si>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</si>
  <si>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</si>
  <si>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</si>
  <si>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</si>
  <si>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</si>
  <si>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</si>
  <si>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</si>
  <si>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>PAYER UNITS OF SERVICE AND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</si>
  <si>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</si>
  <si>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</si>
  <si>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</si>
  <si>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</si>
  <si>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</si>
  <si>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</si>
  <si>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</si>
  <si>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</si>
  <si>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</si>
  <si>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</si>
  <si>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</si>
  <si>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</si>
  <si>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</si>
  <si>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</si>
  <si>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</si>
  <si>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</si>
  <si>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</si>
  <si>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</si>
  <si>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</si>
  <si>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</si>
  <si>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</si>
  <si>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</si>
  <si>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</si>
  <si>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</si>
  <si>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</si>
  <si>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</si>
  <si>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</si>
  <si>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</si>
  <si>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</si>
  <si>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</si>
  <si>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</si>
  <si>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</si>
  <si>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</si>
  <si>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</si>
  <si>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</si>
  <si>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</si>
  <si>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</si>
  <si>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</si>
  <si>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</si>
  <si>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</si>
  <si>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</si>
  <si>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</si>
  <si>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</si>
  <si>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</si>
  <si>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</si>
  <si>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</si>
  <si>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</si>
  <si>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</si>
  <si>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Provision for Bad Debt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</si>
  <si>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</si>
  <si>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</si>
  <si>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</si>
  <si>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</si>
  <si>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</si>
  <si>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</si>
  <si>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</si>
  <si>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</si>
  <si>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</si>
  <si>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</si>
  <si>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</si>
  <si>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</si>
  <si>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</si>
  <si>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</si>
  <si>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</si>
  <si>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</si>
  <si>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</si>
  <si>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</si>
  <si>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</si>
  <si>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</si>
  <si>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</si>
  <si>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</si>
  <si>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</si>
  <si>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Rec. From 3rd Party Payers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</si>
  <si>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</si>
  <si>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</si>
  <si>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</si>
  <si>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</si>
  <si>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</si>
  <si>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</si>
  <si>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</si>
  <si>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</si>
  <si>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</si>
  <si>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</si>
  <si>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</si>
  <si>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</si>
  <si>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</si>
  <si>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</si>
  <si>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</si>
  <si>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</si>
  <si>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</si>
  <si>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</si>
  <si>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</si>
  <si>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</si>
  <si>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</si>
  <si>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</si>
  <si>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</si>
  <si>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</si>
  <si>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</si>
  <si>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</si>
  <si>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</si>
  <si>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</si>
  <si>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</si>
  <si>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</si>
  <si>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</si>
  <si>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</si>
  <si>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</si>
  <si>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</si>
  <si>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</si>
  <si>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Payables to 3rd Party Payers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</si>
  <si>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</si>
  <si>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</si>
  <si>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</si>
  <si>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</si>
  <si>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</si>
  <si>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</si>
  <si>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</si>
  <si>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</si>
  <si>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</si>
  <si>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</si>
  <si>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</si>
  <si>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</si>
  <si>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</si>
  <si>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</si>
  <si>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</si>
  <si>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</si>
  <si>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</si>
  <si>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Emergency Funding (Loans) - Local, State or Federal</t>
  </si>
  <si>
    <t>Noncurrent Liabilities</t>
  </si>
  <si>
    <t>Less Current Maturities LTD</t>
  </si>
  <si>
    <t>Total Long Term Debt</t>
  </si>
  <si>
    <t>Unrestricted Fund Balance</t>
  </si>
  <si>
    <t>Preferred Stock</t>
  </si>
  <si>
    <t>Common Stock</t>
  </si>
  <si>
    <t>Additional Paid In Capital</t>
  </si>
  <si>
    <t>Retained Earnings</t>
  </si>
  <si>
    <t>Less: Treasury Stock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</si>
  <si>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</si>
  <si>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</si>
  <si>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</si>
  <si>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</si>
  <si>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</si>
  <si>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</si>
  <si>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</si>
  <si>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</si>
  <si>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</si>
  <si>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</si>
  <si>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</si>
  <si>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</si>
  <si>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</si>
  <si>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Revenue:</t>
  </si>
  <si>
    <t>Donations</t>
  </si>
  <si>
    <t>Grants</t>
  </si>
  <si>
    <t>Joint Venture revenue</t>
  </si>
  <si>
    <t>Local Taxes</t>
  </si>
  <si>
    <t>Outpatient Pharmacy</t>
  </si>
  <si>
    <t>Parking</t>
  </si>
  <si>
    <t>Quality Incentive Payments</t>
  </si>
  <si>
    <t>Reference Laboratories</t>
  </si>
  <si>
    <t>Rental Income</t>
  </si>
  <si>
    <t>Retail Cafeteria</t>
  </si>
  <si>
    <t>Other Noncategorized revenues</t>
  </si>
  <si>
    <t>Total Other Operating Revenue: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</si>
  <si>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</si>
  <si>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</si>
  <si>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</si>
  <si>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</si>
  <si>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</si>
  <si>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</si>
  <si>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</si>
  <si>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</si>
  <si>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</si>
  <si>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</si>
  <si>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</si>
  <si>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</si>
  <si>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Other Direct Expense:</t>
  </si>
  <si>
    <t>Information Technology, including licenses and maintenance</t>
  </si>
  <si>
    <t>Total Other Direct Expenses</t>
  </si>
  <si>
    <t>Total Operating Expenses</t>
  </si>
  <si>
    <t>Net Operating Revenue</t>
  </si>
  <si>
    <t>Non Operating Rev Net of Exp</t>
  </si>
  <si>
    <t>Emergency Funding - Local, State, Federal</t>
  </si>
  <si>
    <t>Total 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</si>
  <si>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</si>
  <si>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</si>
  <si>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</si>
  <si>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</si>
  <si>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</si>
  <si>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</si>
  <si>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</si>
  <si>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</si>
  <si>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</si>
  <si>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</si>
  <si>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</si>
  <si>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</si>
  <si>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</si>
  <si>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</si>
  <si>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</si>
  <si>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</si>
  <si>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</si>
  <si>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</si>
  <si>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</si>
  <si>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</si>
  <si>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</si>
  <si>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</si>
  <si>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</si>
  <si>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</si>
  <si>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</si>
  <si>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</si>
  <si>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</si>
  <si>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</si>
  <si>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</si>
  <si>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</si>
  <si>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</si>
  <si>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</si>
  <si>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</si>
  <si>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</si>
  <si>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</si>
  <si>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</si>
  <si>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</si>
  <si>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</si>
  <si>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</si>
  <si>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</si>
  <si>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</si>
  <si>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</si>
  <si>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</si>
  <si>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</si>
  <si>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</si>
  <si>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</si>
  <si>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</si>
  <si>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</si>
  <si>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</si>
  <si>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</si>
  <si>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</si>
  <si>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</si>
  <si>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</si>
  <si>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</si>
  <si>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</si>
  <si>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</si>
  <si>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</si>
  <si>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</si>
  <si>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</si>
  <si>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</si>
  <si>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</si>
  <si>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</si>
  <si>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</si>
  <si>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</si>
  <si>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</si>
  <si>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</si>
  <si>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</si>
  <si>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</si>
  <si>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</si>
  <si>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</si>
  <si>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</si>
  <si>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</si>
  <si>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</si>
  <si>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</si>
  <si>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</si>
  <si>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</si>
  <si>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</si>
  <si>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</si>
  <si>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</si>
  <si>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</si>
  <si>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</si>
  <si>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</si>
  <si>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</si>
  <si>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</si>
  <si>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</si>
  <si>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</si>
  <si>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</si>
  <si>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</si>
  <si>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</si>
  <si>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</si>
  <si>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</si>
  <si>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</si>
  <si>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</si>
  <si>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</si>
  <si>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</si>
  <si>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</si>
  <si>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</si>
  <si>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</si>
  <si>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</si>
  <si>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</si>
  <si>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</si>
  <si>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</si>
  <si>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</si>
  <si>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</si>
  <si>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</si>
  <si>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</si>
  <si>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</si>
  <si>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</si>
  <si>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</si>
  <si>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</si>
  <si>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</si>
  <si>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</si>
  <si>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</si>
  <si>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</si>
  <si>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</si>
  <si>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Radiology - Diagnostic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</si>
  <si>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</si>
  <si>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</si>
  <si>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</si>
  <si>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</si>
  <si>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</si>
  <si>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</si>
  <si>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</si>
  <si>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</si>
  <si>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</si>
  <si>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</si>
  <si>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</si>
  <si>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</si>
  <si>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</si>
  <si>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</si>
  <si>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</si>
  <si>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</si>
  <si>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</si>
  <si>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</si>
  <si>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</si>
  <si>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</si>
  <si>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</si>
  <si>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</si>
  <si>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</si>
  <si>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</si>
  <si>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</si>
  <si>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</si>
  <si>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</si>
  <si>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</si>
  <si>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</si>
  <si>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</si>
  <si>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</si>
  <si>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</si>
  <si>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</si>
  <si>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</si>
  <si>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</si>
  <si>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</si>
  <si>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</si>
  <si>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</si>
  <si>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</si>
  <si>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</si>
  <si>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</si>
  <si>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</si>
  <si>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</si>
  <si>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</si>
  <si>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Page 1 of 21</t>
  </si>
  <si>
    <t>TRANSMITTAL AND CERTIFICATION</t>
  </si>
  <si>
    <t>HOSPITAL'S YEAR END REPORT</t>
  </si>
  <si>
    <t>TO</t>
  </si>
  <si>
    <t>The Department of Health</t>
  </si>
  <si>
    <t>Office of Community Health Systems</t>
  </si>
  <si>
    <t>P.O. Box 47853</t>
  </si>
  <si>
    <t>Olympia, Washington 98504-7853</t>
  </si>
  <si>
    <t>FROM</t>
  </si>
  <si>
    <t>Name of Hospital:</t>
  </si>
  <si>
    <t>License Number:</t>
  </si>
  <si>
    <t>Street Address:</t>
  </si>
  <si>
    <t>502 E Amende Dr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</si>
  <si>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</si>
  <si>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</si>
  <si>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</si>
  <si>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</si>
  <si>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</si>
  <si>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</si>
  <si>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</si>
  <si>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</si>
  <si>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</si>
  <si>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</si>
  <si>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Fluctuation Analysis and Response: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</si>
  <si>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</si>
  <si>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</si>
  <si>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increases or decreases by more than 25 %, the variance appears in column H.</t>
  </si>
  <si>
    <t xml:space="preserve">If the percentage change increase or decrease exceeds 25%, please provide an explanation in column I. </t>
  </si>
  <si>
    <t>Operating</t>
  </si>
  <si>
    <t xml:space="preserve">Units of </t>
  </si>
  <si>
    <t>Op Exp /</t>
  </si>
  <si>
    <t xml:space="preserve">% chg </t>
  </si>
  <si>
    <t>Cost Center</t>
  </si>
  <si>
    <t>Measure</t>
  </si>
  <si>
    <t>U O M</t>
  </si>
  <si>
    <t>&lt;&gt; 25%</t>
  </si>
  <si>
    <t>Comments</t>
  </si>
  <si>
    <t>Prior Year Corrections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</si>
  <si>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</si>
  <si>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</si>
  <si>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</si>
  <si>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</si>
  <si>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</si>
  <si>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</si>
  <si>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</si>
  <si>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</si>
  <si>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</si>
  <si>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</si>
  <si>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</si>
  <si>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</si>
  <si>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</si>
  <si>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</si>
  <si>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</si>
  <si>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</si>
  <si>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</si>
  <si>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</si>
  <si>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7060  Intravenous Therapy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</si>
  <si>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</si>
  <si>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</si>
  <si>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</si>
  <si>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</si>
  <si>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</si>
  <si>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</si>
  <si>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</si>
  <si>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</si>
  <si>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</si>
  <si>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</si>
  <si>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</si>
  <si>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</si>
  <si>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</si>
  <si>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</si>
  <si>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</si>
  <si>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</si>
  <si>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</si>
  <si>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</si>
  <si>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</si>
  <si>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7340  Electromyography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</si>
  <si>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</si>
  <si>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</si>
  <si>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</si>
  <si>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</si>
  <si>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</si>
  <si>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</si>
  <si>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</si>
  <si>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</si>
  <si>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8200  Research / Education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</si>
  <si>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</si>
  <si>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</si>
  <si>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</si>
  <si>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</si>
  <si>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</si>
  <si>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</si>
  <si>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</si>
  <si>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</si>
  <si>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</si>
  <si>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</si>
  <si>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</si>
  <si>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</si>
  <si>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</si>
  <si>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</si>
  <si>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</si>
  <si>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</si>
  <si>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</si>
  <si>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</si>
  <si>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</si>
  <si>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</si>
  <si>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</si>
  <si>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8660  Auxiliary Groups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</si>
  <si>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</si>
  <si>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</si>
  <si>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</si>
  <si>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</si>
  <si>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</si>
  <si>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</si>
  <si>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</si>
  <si>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</si>
  <si>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</si>
  <si>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</si>
  <si>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</si>
  <si>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Responses-2 tab is an E2SHB 1272 requirement. Hospitals may leave this page blank for fiscal year 2022 reporting but are required to complete these areas for fiscal year 2023 reporting.</t>
  </si>
  <si>
    <t>Noncategorized Revenues and Expenses:</t>
  </si>
  <si>
    <t>1. For Other Noncategorized Revenues: Report line items and amounts within "Other Noncategorized Revenues" that either have a value of $1,000,000 or more;</t>
  </si>
  <si>
    <t>or represent 1% or more of the total revenues. A prompt will appear in Cell E381 of the Data tab if you're required to provide a response.</t>
  </si>
  <si>
    <t>2. For Other Noncategorized Expenses: Report line items and amounts within "Other Noncategorized Expenses" that either have a value of $1,000,000 or more;</t>
  </si>
  <si>
    <t>'or represent 1% or more of the total revenues. A prompt will appear in Cell E415 of the Data tab if you're required to provide a response.</t>
  </si>
  <si>
    <t>Noncategorized Revenues:</t>
  </si>
  <si>
    <t>Futher Detail Required:</t>
  </si>
  <si>
    <t>Account Description:</t>
  </si>
  <si>
    <t>Amount:</t>
  </si>
  <si>
    <t>Noncategorized Expenses: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</si>
  <si>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</si>
  <si>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</si>
  <si>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</si>
  <si>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</si>
  <si>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</si>
  <si>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</si>
  <si>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</si>
  <si>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</si>
  <si>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</si>
  <si>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</si>
  <si>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</si>
  <si>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</si>
  <si>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</si>
  <si>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</si>
  <si>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</si>
  <si>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</si>
  <si>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</si>
  <si>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</si>
  <si>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</si>
  <si>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</si>
  <si>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</si>
  <si>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</si>
  <si>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</si>
  <si>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</si>
  <si>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</si>
  <si>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</si>
  <si>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</si>
  <si>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</si>
  <si>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</si>
  <si>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</si>
  <si>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PAYOR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</si>
  <si>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</si>
  <si>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</si>
  <si>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</si>
  <si>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</si>
  <si>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</si>
  <si>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</si>
  <si>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</si>
  <si>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</si>
  <si>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</si>
  <si>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</si>
  <si>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</si>
  <si>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</si>
  <si>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</si>
  <si>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</si>
  <si>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</si>
  <si>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</si>
  <si>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</si>
  <si>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</si>
  <si>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</si>
  <si>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</si>
  <si>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</si>
  <si>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</si>
  <si>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</si>
  <si>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</si>
  <si>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</si>
  <si>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</si>
  <si>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</si>
  <si>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</si>
  <si>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</si>
  <si>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</si>
  <si>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</si>
  <si>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</si>
  <si>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</si>
  <si>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</si>
  <si>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</si>
  <si>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</si>
  <si>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</si>
  <si>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</si>
  <si>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</si>
  <si>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</si>
  <si>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</si>
  <si>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</si>
  <si>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</si>
  <si>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</si>
  <si>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</si>
  <si>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</si>
  <si>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</si>
  <si>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</si>
  <si>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</si>
  <si>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</si>
  <si>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</si>
  <si>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</si>
  <si>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</si>
  <si>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</si>
  <si>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</si>
  <si>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</si>
  <si>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</si>
  <si>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</si>
  <si>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</si>
  <si>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</si>
  <si>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</si>
  <si>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</si>
  <si>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</si>
  <si>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</si>
  <si>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</si>
  <si>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</si>
  <si>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</si>
  <si>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</si>
  <si>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</si>
  <si>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</si>
  <si>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</si>
  <si>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</si>
  <si>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</si>
  <si>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</si>
  <si>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</si>
  <si>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</si>
  <si>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</si>
  <si>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</si>
  <si>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</si>
  <si>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</si>
  <si>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</si>
  <si>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</si>
  <si>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</si>
  <si>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</si>
  <si>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</si>
  <si>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</si>
  <si>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</si>
  <si>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</si>
  <si>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</si>
  <si>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</si>
  <si>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</si>
  <si>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</si>
  <si>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</si>
  <si>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</si>
  <si>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</si>
  <si>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</si>
  <si>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Provision for Bad Debts</t>
  </si>
  <si>
    <t>Charity and Uncompensated Care</t>
  </si>
  <si>
    <t>Other Adjustments and Allowances</t>
  </si>
  <si>
    <t>NET PATIENT SERVICE REVENUE</t>
  </si>
  <si>
    <t>15a</t>
  </si>
  <si>
    <t>15b</t>
  </si>
  <si>
    <t>15c</t>
  </si>
  <si>
    <t>15d</t>
  </si>
  <si>
    <t>15e</t>
  </si>
  <si>
    <t>15f</t>
  </si>
  <si>
    <t>15g</t>
  </si>
  <si>
    <t>15h</t>
  </si>
  <si>
    <t>15i</t>
  </si>
  <si>
    <t>15j</t>
  </si>
  <si>
    <t>15k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</si>
  <si>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</si>
  <si>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</si>
  <si>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</si>
  <si>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</si>
  <si>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</si>
  <si>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</si>
  <si>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</si>
  <si>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32a</t>
  </si>
  <si>
    <t>32b</t>
  </si>
  <si>
    <t>32c</t>
  </si>
  <si>
    <t>Information Technology</t>
  </si>
  <si>
    <t>32d</t>
  </si>
  <si>
    <t>32e</t>
  </si>
  <si>
    <t>32f</t>
  </si>
  <si>
    <t>32g</t>
  </si>
  <si>
    <t>32h</t>
  </si>
  <si>
    <t>32i</t>
  </si>
  <si>
    <t>32j</t>
  </si>
  <si>
    <t>32k</t>
  </si>
  <si>
    <t>32l</t>
  </si>
  <si>
    <t>32m</t>
  </si>
  <si>
    <t>32n</t>
  </si>
  <si>
    <t>Other noncategorized Expenses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</si>
  <si>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</si>
  <si>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</si>
  <si>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</si>
  <si>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</si>
  <si>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</si>
  <si>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</si>
  <si>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</si>
  <si>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</si>
  <si>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</si>
  <si>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</si>
  <si>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</si>
  <si>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</si>
  <si>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</si>
  <si>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</si>
  <si>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</si>
  <si>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Leases/Rentals</t>
  </si>
  <si>
    <t>Other Direct Expenses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</si>
  <si>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</si>
  <si>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</si>
  <si>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</si>
  <si>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</si>
  <si>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</si>
  <si>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</si>
  <si>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</si>
  <si>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</si>
  <si>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</si>
  <si>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</si>
  <si>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</si>
  <si>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</si>
  <si>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</si>
  <si>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</si>
  <si>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</si>
  <si>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</si>
  <si>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</si>
  <si>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</si>
  <si>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</si>
  <si>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</si>
  <si>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</si>
  <si>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</si>
  <si>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</si>
  <si>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</si>
  <si>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</si>
  <si>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</si>
  <si>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</si>
  <si>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</si>
  <si>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</si>
  <si>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</si>
  <si>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</si>
  <si>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</si>
  <si>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</si>
  <si>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</si>
  <si>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</si>
  <si>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</si>
  <si>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</si>
  <si>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</si>
  <si>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</si>
  <si>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</si>
  <si>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</si>
  <si>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</si>
  <si>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</si>
  <si>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</si>
  <si>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</si>
  <si>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</si>
  <si>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#VALUE!</t>
  </si>
  <si>
    <t>Additional Classification Necessary - See Responses-2 Tab</t>
  </si>
  <si>
    <t>hi_fiscal_year_end</t>
  </si>
  <si>
    <t>hi_license_number</t>
  </si>
  <si>
    <t>hi_hospital_name</t>
  </si>
  <si>
    <t>hi_mailing_address</t>
  </si>
  <si>
    <t>hi_city</t>
  </si>
  <si>
    <t>hi_state</t>
  </si>
  <si>
    <t>hi_zip_code</t>
  </si>
  <si>
    <t>hi_county_name</t>
  </si>
  <si>
    <t>hi_chief_executive_officer</t>
  </si>
  <si>
    <t>hi_chief_financial_officer</t>
  </si>
  <si>
    <t>hi_phone_number</t>
  </si>
  <si>
    <t>hi_fax_number</t>
  </si>
  <si>
    <t>hi_submitter_name</t>
  </si>
  <si>
    <t>hi_submitter_email</t>
  </si>
  <si>
    <t>s_license_number</t>
  </si>
  <si>
    <t>s_year</t>
  </si>
  <si>
    <t>s_record_type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</si>
  <si>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</si>
  <si>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</si>
  <si>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</si>
  <si>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</si>
  <si>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</si>
  <si>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</si>
  <si>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</si>
  <si>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</si>
  <si>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</si>
  <si>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</si>
  <si>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</si>
  <si>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</si>
  <si>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</si>
  <si>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</si>
  <si>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</si>
  <si>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</si>
  <si>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</si>
  <si>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</si>
  <si>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</si>
  <si>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</si>
  <si>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</si>
  <si>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</si>
  <si>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</si>
  <si>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</si>
  <si>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</si>
  <si>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</si>
  <si>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</si>
  <si>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</si>
  <si>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</si>
  <si>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</si>
  <si>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</si>
  <si>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</si>
  <si>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</si>
  <si>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</si>
  <si>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</si>
  <si>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</si>
  <si>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</si>
  <si>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</si>
  <si>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</si>
  <si>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</si>
  <si>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</si>
  <si>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</si>
  <si>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</si>
  <si>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</si>
  <si>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</si>
  <si>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</si>
  <si>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</si>
  <si>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</si>
  <si>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</si>
  <si>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</si>
  <si>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</si>
  <si>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</si>
  <si>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</si>
  <si>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</si>
  <si>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</si>
  <si>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</si>
  <si>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</si>
  <si>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</si>
  <si>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</si>
  <si>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</si>
  <si>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</si>
  <si>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</si>
  <si>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</si>
  <si>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</si>
  <si>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</si>
  <si>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</si>
  <si>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</si>
  <si>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</si>
  <si>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</si>
  <si>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</si>
  <si>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</si>
  <si>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</si>
  <si>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</si>
  <si>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</si>
  <si>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</si>
  <si>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</si>
  <si>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</si>
  <si>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</si>
  <si>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</si>
  <si>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</si>
  <si>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YDRTBD</t>
  </si>
  <si>
    <t>A</t>
  </si>
  <si>
    <t>h_license_number</t>
  </si>
  <si>
    <t>h_year</t>
  </si>
  <si>
    <t>h_record_type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</si>
  <si>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</si>
  <si>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</si>
  <si>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</si>
  <si>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</si>
  <si>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</si>
  <si>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</si>
  <si>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</si>
  <si>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</si>
  <si>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</si>
  <si>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</si>
  <si>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</si>
  <si>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</si>
  <si>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</si>
  <si>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</si>
  <si>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</si>
  <si>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</si>
  <si>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</si>
  <si>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</si>
  <si>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</si>
  <si>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</si>
  <si>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</si>
  <si>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</si>
  <si>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</si>
  <si>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</si>
  <si>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</si>
  <si>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</si>
  <si>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</si>
  <si>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</si>
  <si>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</si>
  <si>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</si>
  <si>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</si>
  <si>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</si>
  <si>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</si>
  <si>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</si>
  <si>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</si>
  <si>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</si>
  <si>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</si>
  <si>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</si>
  <si>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</si>
  <si>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</si>
  <si>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</si>
  <si>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</si>
  <si>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</si>
  <si>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</si>
  <si>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</si>
  <si>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</si>
  <si>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</si>
  <si>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</si>
  <si>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</si>
  <si>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</si>
  <si>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</si>
  <si>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</si>
  <si>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</si>
  <si>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</si>
  <si>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</si>
  <si>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</si>
  <si>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</si>
  <si>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</si>
  <si>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</si>
  <si>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</si>
  <si>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</si>
  <si>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</si>
  <si>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</si>
  <si>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</si>
  <si>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</si>
  <si>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</si>
  <si>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</si>
  <si>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</si>
  <si>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f_license_number</t>
  </si>
  <si>
    <t>f_year</t>
  </si>
  <si>
    <t>f_record_type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</si>
  <si>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</si>
  <si>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</si>
  <si>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</si>
  <si>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</si>
  <si>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</si>
  <si>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</si>
  <si>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</si>
  <si>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</si>
  <si>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</si>
  <si>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</si>
  <si>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</si>
  <si>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</si>
  <si>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</si>
  <si>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</si>
  <si>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</si>
  <si>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</si>
  <si>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</si>
  <si>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</si>
  <si>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</si>
  <si>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</si>
  <si>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</si>
  <si>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</si>
  <si>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</si>
  <si>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</si>
  <si>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</si>
  <si>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</si>
  <si>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</si>
  <si>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</si>
  <si>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</si>
  <si>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</si>
  <si>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</si>
  <si>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</si>
  <si>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</si>
  <si>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</si>
  <si>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</si>
  <si>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</si>
  <si>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</si>
  <si>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</si>
  <si>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</si>
  <si>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</si>
  <si>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</si>
  <si>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</si>
  <si>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</si>
  <si>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</si>
  <si>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</si>
  <si>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</si>
  <si>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</si>
  <si>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</si>
  <si>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</si>
  <si>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</si>
  <si>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YBSEFL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</si>
  <si>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</si>
  <si>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</si>
  <si>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</si>
  <si>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</si>
  <si>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</si>
  <si>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</si>
  <si>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</si>
  <si>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</si>
  <si>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YCSFTE</t>
  </si>
  <si>
    <t>YCSIPR</t>
  </si>
  <si>
    <t>YCSOPR</t>
  </si>
  <si>
    <t>YCSCA</t>
  </si>
  <si>
    <t>YCSCUC</t>
  </si>
  <si>
    <t>YCSOAA</t>
  </si>
  <si>
    <t>YCSOOR</t>
  </si>
  <si>
    <t>YCSOORD</t>
  </si>
  <si>
    <t>YCSOORG</t>
  </si>
  <si>
    <t>YCSOORJV</t>
  </si>
  <si>
    <t>YCSOORLT</t>
  </si>
  <si>
    <t>YCSOOROP</t>
  </si>
  <si>
    <t>YCSOORP</t>
  </si>
  <si>
    <t>YCSOORQI</t>
  </si>
  <si>
    <t>YCSOORRL</t>
  </si>
  <si>
    <t>YCSOORRI</t>
  </si>
  <si>
    <t>YCSOORRC</t>
  </si>
  <si>
    <t>YCSOORON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</si>
  <si>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</si>
  <si>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</si>
  <si>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</si>
  <si>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</si>
  <si>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</si>
  <si>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</si>
  <si>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</si>
  <si>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</si>
  <si>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</si>
  <si>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</si>
  <si>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</si>
  <si>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</si>
  <si>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</si>
  <si>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</si>
  <si>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YODEBS</t>
  </si>
  <si>
    <t>YODECS</t>
  </si>
  <si>
    <t>YODEIT</t>
  </si>
  <si>
    <t>YODEIPL</t>
  </si>
  <si>
    <t>YODELS</t>
  </si>
  <si>
    <t>YODELAT</t>
  </si>
  <si>
    <t>YODEPLS</t>
  </si>
  <si>
    <t>YODERM</t>
  </si>
  <si>
    <t>YODESS</t>
  </si>
  <si>
    <t>YODESR</t>
  </si>
  <si>
    <t>YODETC</t>
  </si>
  <si>
    <t>YODETAX</t>
  </si>
  <si>
    <t>YODEUTIL</t>
  </si>
  <si>
    <t>YODEONE</t>
  </si>
  <si>
    <t>YCSEFR</t>
  </si>
  <si>
    <t>YCSNORNE</t>
  </si>
  <si>
    <t>YCSEI</t>
  </si>
  <si>
    <t>YCSFIT</t>
  </si>
  <si>
    <t>c_license_number</t>
  </si>
  <si>
    <t>c_year</t>
  </si>
  <si>
    <t>c_account_number</t>
  </si>
  <si>
    <t>c_record_type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</si>
  <si>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</si>
  <si>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</si>
  <si>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</si>
  <si>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</si>
  <si>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</si>
  <si>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</si>
  <si>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</si>
  <si>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</si>
  <si>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</si>
  <si>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</si>
  <si>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</si>
  <si>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</si>
  <si>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</si>
  <si>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</si>
  <si>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</si>
  <si>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</si>
  <si>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</si>
  <si>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</si>
  <si>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</si>
  <si>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12/31/2023</t>
  </si>
  <si>
    <t>Code</t>
  </si>
  <si>
    <t>Description</t>
  </si>
  <si>
    <t>Report 12/31/2023</t>
  </si>
  <si>
    <t>Other Expenses</t>
  </si>
  <si>
    <t xml:space="preserve">    Other, 6070</t>
  </si>
  <si>
    <t>6070.77109</t>
  </si>
  <si>
    <t>ACUTE CARE SERVICES-POSTAGE</t>
  </si>
  <si>
    <t>6070.99999</t>
  </si>
  <si>
    <t>ACUTE CARE SERVICES-CERNER UNALIASED</t>
  </si>
  <si>
    <t xml:space="preserve">        Other, 6070 Total</t>
  </si>
  <si>
    <t xml:space="preserve">    Other, 6400</t>
  </si>
  <si>
    <t>6400.77100</t>
  </si>
  <si>
    <t>ASST LIVING-DUES &amp; SUBSCRIPTIONS</t>
  </si>
  <si>
    <t>6400.77106</t>
  </si>
  <si>
    <t>ASST LIVING-PUBLICITY</t>
  </si>
  <si>
    <t xml:space="preserve">        Other, 6400 Total</t>
  </si>
  <si>
    <t xml:space="preserve">    Other, 7070</t>
  </si>
  <si>
    <t>7070.41003</t>
  </si>
  <si>
    <t>LABORATORY-OTHER</t>
  </si>
  <si>
    <t>7070.77003</t>
  </si>
  <si>
    <t>LABORATORY-COURIER MILEAGE</t>
  </si>
  <si>
    <t>7070.77100</t>
  </si>
  <si>
    <t>LABORATORY-DUES &amp; SUBSCRIPTIONS</t>
  </si>
  <si>
    <t>7070.77106</t>
  </si>
  <si>
    <t>LABORATORY-PUBLICITY</t>
  </si>
  <si>
    <t>7070.77109</t>
  </si>
  <si>
    <t>LABORATORY-POSTAGE</t>
  </si>
  <si>
    <t>7070.99999</t>
  </si>
  <si>
    <t>LABORATORY-CERNER UNALIASED</t>
  </si>
  <si>
    <t xml:space="preserve">        Other, 7070 Total</t>
  </si>
  <si>
    <t xml:space="preserve">    Other, 7200</t>
  </si>
  <si>
    <t>7200.77100</t>
  </si>
  <si>
    <t>PHYSICIAL THERAPY-DUES &amp; SUBSCRIPTIONS</t>
  </si>
  <si>
    <t xml:space="preserve">        Other, 7200 Total</t>
  </si>
  <si>
    <t xml:space="preserve">    Other, 7230</t>
  </si>
  <si>
    <t>7230.99999</t>
  </si>
  <si>
    <t>EMERGENCY ROOM-CERNER UNALIASED</t>
  </si>
  <si>
    <t xml:space="preserve">        Other, 7230 Total</t>
  </si>
  <si>
    <t xml:space="preserve">    Other, 7240</t>
  </si>
  <si>
    <t>7240.77100</t>
  </si>
  <si>
    <t>AMBULANCE-DUES &amp; SUBSCRIPTIONS</t>
  </si>
  <si>
    <t>7240.77109</t>
  </si>
  <si>
    <t>AMBULANCE-POSTAGE</t>
  </si>
  <si>
    <t xml:space="preserve">        Other, 7240 Total</t>
  </si>
  <si>
    <t xml:space="preserve">    Other, 7260</t>
  </si>
  <si>
    <t>7281.77100</t>
  </si>
  <si>
    <t>RURAL HEALTH CLINIC-DUES &amp; SUBSCRIPTIONS</t>
  </si>
  <si>
    <t>7281.77106</t>
  </si>
  <si>
    <t>RURAL HEALTH CLINIC-PUBLICITY</t>
  </si>
  <si>
    <t>7281.77109</t>
  </si>
  <si>
    <t>RURAL HEALTH CLINIC-POSTAGE</t>
  </si>
  <si>
    <t xml:space="preserve">        Other, 7260 Total</t>
  </si>
  <si>
    <t xml:space="preserve">    Other, 8420</t>
  </si>
  <si>
    <t>8420.72198</t>
  </si>
  <si>
    <t>MATERIALS MANAGEMENT-FREIGHT</t>
  </si>
  <si>
    <t xml:space="preserve">        Other, 8420 Total</t>
  </si>
  <si>
    <t xml:space="preserve">    Other, 8590</t>
  </si>
  <si>
    <t>8590.74014</t>
  </si>
  <si>
    <t>FISCAL-PAYLOCITY FEES</t>
  </si>
  <si>
    <t>8590.77100</t>
  </si>
  <si>
    <t>FISCAL-DUES &amp; SUBSCRIPTIONS</t>
  </si>
  <si>
    <t>8590.77109</t>
  </si>
  <si>
    <t>FISCAL-POSTAGE</t>
  </si>
  <si>
    <t xml:space="preserve">        Other, 8590 Total</t>
  </si>
  <si>
    <t xml:space="preserve">    Other, 8430</t>
  </si>
  <si>
    <t>8431.77109</t>
  </si>
  <si>
    <t>MAINTENANCE-POSTAGE</t>
  </si>
  <si>
    <t xml:space="preserve">        Other, 8430 Total</t>
  </si>
  <si>
    <t xml:space="preserve">    Other, 8610</t>
  </si>
  <si>
    <t>8600.77100</t>
  </si>
  <si>
    <t>INFORMATION TECHNOLOGY-DUES &amp; SUBSCRIPTIONS</t>
  </si>
  <si>
    <t>8610.60123</t>
  </si>
  <si>
    <t>ADMINISTRATION-EAP</t>
  </si>
  <si>
    <t>8610.71005</t>
  </si>
  <si>
    <t>ADMINISTRATION-GRAND COLUMBIA HLTH ALLIANCE</t>
  </si>
  <si>
    <t>8610.77100</t>
  </si>
  <si>
    <t>ADMINISTRATION-DUES &amp; SUBSCRIPTIONS</t>
  </si>
  <si>
    <t>8610.77103</t>
  </si>
  <si>
    <t>ADMINISTRATION-ASSESSMENTS</t>
  </si>
  <si>
    <t>8610.77104</t>
  </si>
  <si>
    <t>ADMINISTRATION-EMPLOYEE APPRECIATION</t>
  </si>
  <si>
    <t>8610.77106</t>
  </si>
  <si>
    <t>ADMINISTRATION-PUBLICITY</t>
  </si>
  <si>
    <t>8610.77108</t>
  </si>
  <si>
    <t>ADMINISTRATION-PRE EMPLOYMENT TESTING</t>
  </si>
  <si>
    <t>8610.77109</t>
  </si>
  <si>
    <t>ADMINISTRATION-POSTAGE</t>
  </si>
  <si>
    <t>8610.77110</t>
  </si>
  <si>
    <t>ADMINISTRATION-HEALTH NIGHT EVENT</t>
  </si>
  <si>
    <t xml:space="preserve">        Other, 8610 Total</t>
  </si>
  <si>
    <t>6050</t>
  </si>
  <si>
    <t>OTHER REVENUE</t>
  </si>
  <si>
    <t xml:space="preserve">    6050, 5</t>
  </si>
  <si>
    <t>7050.57902</t>
  </si>
  <si>
    <t>SUPPLIES-MISC REVENUE - REIMBURSEMENTS/REBATES</t>
  </si>
  <si>
    <t>8610.41003</t>
  </si>
  <si>
    <t>ADMINISTRATION-OTHER</t>
  </si>
  <si>
    <t xml:space="preserve">        6050, 5 Total</t>
  </si>
  <si>
    <t xml:space="preserve">    6050, 10</t>
  </si>
  <si>
    <t>8320.41001</t>
  </si>
  <si>
    <t>DIETARY-MEALS REVENUE</t>
  </si>
  <si>
    <t xml:space="preserve">        6050, 10 Total</t>
  </si>
  <si>
    <t xml:space="preserve">    6050, 17</t>
  </si>
  <si>
    <t>8360.41003</t>
  </si>
  <si>
    <t>SOCIAL SERVICES-OTHER</t>
  </si>
  <si>
    <t xml:space="preserve">        6050, 17 Total</t>
  </si>
  <si>
    <t xml:space="preserve">    6050, 30</t>
  </si>
  <si>
    <t>8361.41003</t>
  </si>
  <si>
    <t>ACTIVITIES-OTHER</t>
  </si>
  <si>
    <t xml:space="preserve">        6050, 30 Total</t>
  </si>
  <si>
    <t xml:space="preserve">    6050, 46</t>
  </si>
  <si>
    <t>Other LTC</t>
  </si>
  <si>
    <t>6400.41001</t>
  </si>
  <si>
    <t>ASST LIVING-MEALS REVENUE</t>
  </si>
  <si>
    <t xml:space="preserve">        6050, 46 Total</t>
  </si>
  <si>
    <t xml:space="preserve">    6050, 88</t>
  </si>
  <si>
    <t>Clinic</t>
  </si>
  <si>
    <t>7281.41003</t>
  </si>
  <si>
    <t>RURAL HEALTH CLINIC-OTHER</t>
  </si>
  <si>
    <t xml:space="preserve">        6050, 88 Total</t>
  </si>
  <si>
    <t xml:space="preserve">    6050, 6</t>
  </si>
  <si>
    <t>6 (created by import)</t>
  </si>
  <si>
    <t>7281.57902</t>
  </si>
  <si>
    <t>RURAL HEALTH CLINIC-MISC REVENUE - REIMBURSEMENTS/REBATES</t>
  </si>
  <si>
    <t xml:space="preserve">        6050, 6 Total</t>
  </si>
  <si>
    <t xml:space="preserve">    6050, No Subcode</t>
  </si>
  <si>
    <t>9999.99999</t>
  </si>
  <si>
    <t>CERNER UNALIASED-CERNER UNALIASED</t>
  </si>
  <si>
    <t xml:space="preserve">        6050, No Subcode Total</t>
  </si>
  <si>
    <t>There was about $130,000 increase in professional fees, About $70,000 increase in salaries, and over $30,000 increase in supplies.</t>
  </si>
  <si>
    <t>There was over 65% Revenue growth for Radiology, which increased the expense allocation from 85% to 88%. There was also over $25,000 increase in salaries and a decrease in units of measure.</t>
  </si>
  <si>
    <t>There was a $500,000 increase in professional fees.</t>
  </si>
  <si>
    <t>Account totals (Checkfigure):</t>
  </si>
  <si>
    <t>Sarah Paul, Interim CFO</t>
  </si>
  <si>
    <t>Fewer runs in FY23, however most costs were fixed so the cost per unit went up.</t>
  </si>
  <si>
    <t>Henry Carstensen, Chairman</t>
  </si>
  <si>
    <r>
      <rPr>
        <b/>
        <sz val="11"/>
        <rFont val="Calibri"/>
        <family val="2"/>
        <scheme val="minor"/>
      </rPr>
      <t xml:space="preserve">E2SHB 1272 Requirements: </t>
    </r>
    <r>
      <rPr>
        <sz val="11"/>
        <rFont val="Calibri"/>
        <family val="2"/>
        <scheme val="minor"/>
      </rPr>
      <t>This template has been updated to reflect E2SHB 1272 reporting requirements.</t>
    </r>
  </si>
  <si>
    <t>To request this document in another format, call 1-800-525-0127. Deaf or hard of hearing customers, please call 711 (Washington Relay) or email doh.information@doh.wa.gov.</t>
  </si>
  <si>
    <t>DOH 689-182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</si>
</sst>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0_);\(0\)"/>
    <numFmt numFmtId="166" formatCode="0_);[Red]\(0\)"/>
    <numFmt numFmtId="167" formatCode="m/d/yyyy;@"/>
    <numFmt numFmtId="168" formatCode="[&lt;=9999999]###\-####;\(###\)\ ###\-####"/>
    <numFmt numFmtId="169" formatCode="General_)"/>
    <numFmt numFmtId="170" formatCode="0.0%"/>
    <numFmt numFmtId="171" formatCode="#,##0.0_);\(#,##0.0\)"/>
    <numFmt numFmtId="172" formatCode="0%_);\(0%\)"/>
    <numFmt numFmtId="173" formatCode="0.00_)"/>
    <numFmt numFmtId="174" formatCode="_(* #,##0.00_);_(* \(#,##0.00\);_(* 0.00_);_(@_)"/>
    <numFmt numFmtId="175" formatCode="_(* #,##0_);_(* \(#,##0\);_(* &quot;-&quot;??_);_(@_)"/>
  </numFmts>
  <fonts count="204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9"/>
      <color indexed="12"/>
      <name val="Courier"/>
      <family val="3"/>
    </font>
    <font>
      <sz val="11"/>
      <name val="Calibri"/>
      <family val="2"/>
    </font>
    <font>
      <sz val="10"/>
      <name val="Tahoma"/>
      <family val="2"/>
    </font>
    <font>
      <b/>
      <sz val="11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1"/>
      <name val="Calibri"/>
      <family val="2"/>
    </font>
    <font>
      <sz val="11"/>
      <color rgb="FF404040"/>
      <name val="Century Gothic"/>
      <family val="2"/>
    </font>
    <font>
      <b/>
      <sz val="11"/>
      <color rgb="FFFF0000"/>
      <name val="Calibri"/>
      <family val="2"/>
      <scheme val="minor"/>
    </font>
    <font>
      <sz val="11"/>
      <color rgb="FF404040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14"/>
      <color rgb="FF0000FF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theme="1"/>
      <name val="Segoe U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8"/>
      <color theme="3"/>
      <name val="Cambria"/>
      <family val="2"/>
      <scheme val="major"/>
    </font>
    <font>
      <sz val="8"/>
      <name val="Verdana"/>
      <family val="2"/>
    </font>
    <font>
      <b/>
      <sz val="18"/>
      <name val="Arial"/>
      <family val="2"/>
    </font>
    <font>
      <sz val="10"/>
      <name val="MS Sans Serif"/>
      <family val="2"/>
    </font>
    <font>
      <sz val="7"/>
      <name val="Times New Roman"/>
      <family val="1"/>
    </font>
    <font>
      <u/>
      <sz val="8"/>
      <color indexed="12"/>
      <name val="Arial"/>
      <family val="2"/>
    </font>
    <font>
      <sz val="1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name val="Helv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i/>
      <sz val="10"/>
      <name val="Arial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2"/>
      <name val="Calibri"/>
      <family val="2"/>
      <scheme val="minor"/>
    </font>
    <font>
      <sz val="11"/>
      <color indexed="62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63"/>
      <name val="Calibri"/>
      <family val="2"/>
      <scheme val="minor"/>
    </font>
    <font>
      <sz val="10"/>
      <name val="MS Sans Serif"/>
    </font>
    <font>
      <sz val="10"/>
      <color indexed="8"/>
      <name val="Times New Roman"/>
      <family val="1"/>
    </font>
    <font>
      <sz val="9"/>
      <color indexed="22"/>
      <name val="Georgia"/>
      <family val="1"/>
    </font>
    <font>
      <sz val="10"/>
      <color theme="1"/>
      <name val="Tahoma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Helv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8"/>
      <color indexed="62"/>
      <name val="Cambria"/>
      <family val="2"/>
      <scheme val="major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sz val="10"/>
      <name val="Palatino Linotype"/>
      <family val="1"/>
    </font>
    <font>
      <b/>
      <i/>
      <sz val="16"/>
      <name val="Helv"/>
      <family val="2"/>
    </font>
    <font>
      <sz val="10"/>
      <color theme="1"/>
      <name val="Palatino Linotype"/>
      <family val="2"/>
    </font>
    <font>
      <sz val="11"/>
      <color theme="1"/>
      <name val="Calibr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0"/>
      <color rgb="FF006100"/>
      <name val="Segoe UI"/>
      <family val="2"/>
    </font>
    <font>
      <sz val="10"/>
      <color rgb="FF9C0006"/>
      <name val="Segoe UI"/>
      <family val="2"/>
    </font>
    <font>
      <sz val="10"/>
      <color rgb="FF9C5700"/>
      <name val="Segoe UI"/>
      <family val="2"/>
    </font>
    <font>
      <sz val="10"/>
      <color rgb="FF3F3F76"/>
      <name val="Segoe UI"/>
      <family val="2"/>
    </font>
    <font>
      <b/>
      <sz val="10"/>
      <color rgb="FF3F3F3F"/>
      <name val="Segoe UI"/>
      <family val="2"/>
    </font>
    <font>
      <b/>
      <sz val="10"/>
      <color rgb="FFFA7D00"/>
      <name val="Segoe UI"/>
      <family val="2"/>
    </font>
    <font>
      <sz val="10"/>
      <color rgb="FFFA7D00"/>
      <name val="Segoe UI"/>
      <family val="2"/>
    </font>
    <font>
      <b/>
      <sz val="10"/>
      <color theme="0"/>
      <name val="Segoe UI"/>
      <family val="2"/>
    </font>
    <font>
      <sz val="10"/>
      <color rgb="FFFF0000"/>
      <name val="Segoe UI"/>
      <family val="2"/>
    </font>
    <font>
      <i/>
      <sz val="10"/>
      <color rgb="FF7F7F7F"/>
      <name val="Segoe UI"/>
      <family val="2"/>
    </font>
    <font>
      <b/>
      <sz val="10"/>
      <color theme="1"/>
      <name val="Segoe UI"/>
      <family val="2"/>
    </font>
    <font>
      <sz val="10"/>
      <color theme="0"/>
      <name val="Segoe U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0000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sz val="10"/>
      <name val="Courier New"/>
      <family val="3"/>
    </font>
    <font>
      <sz val="10"/>
      <color indexed="8"/>
      <name val="Times New Roman"/>
      <family val="2"/>
    </font>
    <font>
      <b/>
      <sz val="10"/>
      <color indexed="52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b/>
      <sz val="10"/>
      <color indexed="63"/>
      <name val="Times New Roman"/>
      <family val="2"/>
    </font>
    <font>
      <u/>
      <sz val="9"/>
      <color indexed="12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8"/>
      <color indexed="56"/>
      <name val="Cambria"/>
      <family val="2"/>
      <scheme val="major"/>
    </font>
    <font>
      <b/>
      <sz val="10"/>
      <color theme="1"/>
      <name val="Times New Roman"/>
      <family val="2"/>
    </font>
    <font>
      <sz val="10"/>
      <color rgb="FFFF0000"/>
      <name val="Times New Roman"/>
      <family val="2"/>
    </font>
    <font>
      <sz val="9"/>
      <color theme="1"/>
      <name val="Calibri"/>
      <family val="2"/>
      <scheme val="minor"/>
    </font>
    <font>
      <sz val="12"/>
      <name val="Arial MT"/>
    </font>
    <font>
      <sz val="10"/>
      <color rgb="FF000000"/>
      <name val="Times New Roman"/>
      <family val="1"/>
    </font>
    <font>
      <sz val="10"/>
      <color theme="1"/>
      <name val="Albertus Medium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u/>
      <sz val="11"/>
      <color indexed="12"/>
      <name val="Times New Roman"/>
      <family val="1"/>
    </font>
    <font>
      <sz val="12"/>
      <name val="Antique Olive"/>
      <family val="2"/>
    </font>
    <font>
      <b/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2"/>
      <name val="Book Antiqua"/>
      <family val="1"/>
    </font>
    <font>
      <i/>
      <sz val="12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D20000"/>
      <name val="Calibri"/>
      <family val="2"/>
      <scheme val="minor"/>
    </font>
    <font>
      <sz val="11"/>
      <name val="Calibri"/>
      <family val="2"/>
    </font>
    <font>
      <b/>
      <sz val="11"/>
      <color rgb="FFD20000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u val="singleAccounting"/>
      <sz val="11"/>
      <color rgb="FF000000"/>
      <name val="Calibri"/>
      <family val="2"/>
    </font>
    <font>
      <sz val="11"/>
      <color rgb="FFFF0000"/>
      <name val="Calibri"/>
      <family val="2"/>
    </font>
    <font>
      <u/>
      <sz val="10"/>
      <color indexed="12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6"/>
      </patternFill>
    </fill>
    <fill>
      <patternFill patternType="solid">
        <fgColor indexed="1"/>
        <bgColor indexed="64"/>
      </patternFill>
    </fill>
    <fill>
      <patternFill patternType="solid">
        <fgColor indexed="1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2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2190">
    <xf numFmtId="37" fontId="0" fillId="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48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3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1" fillId="43" borderId="0"/>
    <xf numFmtId="0" fontId="2" fillId="43" borderId="0"/>
    <xf numFmtId="0" fontId="2" fillId="20" borderId="0"/>
    <xf numFmtId="0" fontId="2" fillId="48" borderId="0"/>
    <xf numFmtId="0" fontId="2" fillId="20" borderId="0"/>
    <xf numFmtId="0" fontId="129" fillId="20" borderId="0"/>
    <xf numFmtId="0" fontId="2" fillId="20" borderId="0"/>
    <xf numFmtId="0" fontId="2" fillId="20" borderId="0"/>
    <xf numFmtId="0" fontId="21" fillId="43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1" fillId="48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3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3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3" borderId="0"/>
    <xf numFmtId="0" fontId="2" fillId="43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1" fillId="43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47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156" fillId="43" borderId="0"/>
    <xf numFmtId="0" fontId="2" fillId="48" borderId="0"/>
    <xf numFmtId="0" fontId="2" fillId="20" borderId="0"/>
    <xf numFmtId="0" fontId="156" fillId="43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1" fillId="43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156" fillId="43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48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129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20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0" borderId="0"/>
    <xf numFmtId="0" fontId="2" fillId="48" borderId="0"/>
    <xf numFmtId="0" fontId="2" fillId="48" borderId="0"/>
    <xf numFmtId="0" fontId="2" fillId="48" borderId="0"/>
    <xf numFmtId="0" fontId="2" fillId="20" borderId="0"/>
    <xf numFmtId="0" fontId="2" fillId="48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48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1" fillId="44" borderId="0"/>
    <xf numFmtId="0" fontId="2" fillId="44" borderId="0"/>
    <xf numFmtId="0" fontId="2" fillId="24" borderId="0"/>
    <xf numFmtId="0" fontId="2" fillId="49" borderId="0"/>
    <xf numFmtId="0" fontId="2" fillId="24" borderId="0"/>
    <xf numFmtId="0" fontId="129" fillId="24" borderId="0"/>
    <xf numFmtId="0" fontId="2" fillId="24" borderId="0"/>
    <xf numFmtId="0" fontId="2" fillId="24" borderId="0"/>
    <xf numFmtId="0" fontId="21" fillId="4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1" fillId="49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4" borderId="0"/>
    <xf numFmtId="0" fontId="2" fillId="4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1" fillId="4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47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156" fillId="44" borderId="0"/>
    <xf numFmtId="0" fontId="2" fillId="49" borderId="0"/>
    <xf numFmtId="0" fontId="2" fillId="24" borderId="0"/>
    <xf numFmtId="0" fontId="156" fillId="4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1" fillId="4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156" fillId="4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48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129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24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4" borderId="0"/>
    <xf numFmtId="0" fontId="2" fillId="49" borderId="0"/>
    <xf numFmtId="0" fontId="2" fillId="49" borderId="0"/>
    <xf numFmtId="0" fontId="2" fillId="49" borderId="0"/>
    <xf numFmtId="0" fontId="2" fillId="24" borderId="0"/>
    <xf numFmtId="0" fontId="2" fillId="49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48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45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1" fillId="45" borderId="0"/>
    <xf numFmtId="0" fontId="2" fillId="45" borderId="0"/>
    <xf numFmtId="0" fontId="2" fillId="28" borderId="0"/>
    <xf numFmtId="0" fontId="2" fillId="73" borderId="0"/>
    <xf numFmtId="0" fontId="2" fillId="28" borderId="0"/>
    <xf numFmtId="0" fontId="129" fillId="28" borderId="0"/>
    <xf numFmtId="0" fontId="2" fillId="28" borderId="0"/>
    <xf numFmtId="0" fontId="2" fillId="28" borderId="0"/>
    <xf numFmtId="0" fontId="21" fillId="4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1" fillId="73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45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45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45" borderId="0"/>
    <xf numFmtId="0" fontId="2" fillId="4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1" fillId="45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47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156" fillId="45" borderId="0"/>
    <xf numFmtId="0" fontId="2" fillId="73" borderId="0"/>
    <xf numFmtId="0" fontId="2" fillId="28" borderId="0"/>
    <xf numFmtId="0" fontId="156" fillId="4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1" fillId="45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156" fillId="45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48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129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28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28" borderId="0"/>
    <xf numFmtId="0" fontId="2" fillId="73" borderId="0"/>
    <xf numFmtId="0" fontId="2" fillId="73" borderId="0"/>
    <xf numFmtId="0" fontId="2" fillId="73" borderId="0"/>
    <xf numFmtId="0" fontId="2" fillId="28" borderId="0"/>
    <xf numFmtId="0" fontId="2" fillId="73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48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46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1" fillId="46" borderId="0"/>
    <xf numFmtId="0" fontId="2" fillId="46" borderId="0"/>
    <xf numFmtId="0" fontId="2" fillId="32" borderId="0"/>
    <xf numFmtId="0" fontId="2" fillId="62" borderId="0"/>
    <xf numFmtId="0" fontId="2" fillId="32" borderId="0"/>
    <xf numFmtId="0" fontId="129" fillId="32" borderId="0"/>
    <xf numFmtId="0" fontId="2" fillId="32" borderId="0"/>
    <xf numFmtId="0" fontId="2" fillId="32" borderId="0"/>
    <xf numFmtId="0" fontId="21" fillId="46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1" fillId="6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46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46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46" borderId="0"/>
    <xf numFmtId="0" fontId="2" fillId="46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1" fillId="46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47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156" fillId="46" borderId="0"/>
    <xf numFmtId="0" fontId="2" fillId="62" borderId="0"/>
    <xf numFmtId="0" fontId="2" fillId="32" borderId="0"/>
    <xf numFmtId="0" fontId="156" fillId="46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1" fillId="46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156" fillId="46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48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129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3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2" borderId="0"/>
    <xf numFmtId="0" fontId="2" fillId="62" borderId="0"/>
    <xf numFmtId="0" fontId="2" fillId="62" borderId="0"/>
    <xf numFmtId="0" fontId="2" fillId="62" borderId="0"/>
    <xf numFmtId="0" fontId="2" fillId="32" borderId="0"/>
    <xf numFmtId="0" fontId="2" fillId="62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48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1" fillId="71" borderId="0"/>
    <xf numFmtId="0" fontId="2" fillId="36" borderId="0"/>
    <xf numFmtId="0" fontId="2" fillId="36" borderId="0"/>
    <xf numFmtId="0" fontId="2" fillId="36" borderId="0"/>
    <xf numFmtId="0" fontId="129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1" fillId="7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47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102" fillId="0" borderId="0">
      <alignment vertical="top"/>
    </xf>
    <xf numFmtId="0" fontId="2" fillId="0" borderId="0">
      <alignment vertical="top"/>
    </xf>
    <xf numFmtId="0" fontId="2" fillId="36" borderId="0"/>
    <xf numFmtId="0" fontId="156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1" fillId="71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10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48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129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6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48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1" fillId="62" borderId="0"/>
    <xf numFmtId="0" fontId="2" fillId="47" borderId="0"/>
    <xf numFmtId="0" fontId="2" fillId="40" borderId="0"/>
    <xf numFmtId="0" fontId="2" fillId="0" borderId="0">
      <alignment vertical="top"/>
    </xf>
    <xf numFmtId="0" fontId="2" fillId="40" borderId="0"/>
    <xf numFmtId="0" fontId="129" fillId="40" borderId="0"/>
    <xf numFmtId="0" fontId="2" fillId="40" borderId="0"/>
    <xf numFmtId="0" fontId="2" fillId="40" borderId="0"/>
    <xf numFmtId="0" fontId="21" fillId="62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1" fillId="73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7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7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7" borderId="0"/>
    <xf numFmtId="0" fontId="2" fillId="47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1" fillId="62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7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102" fillId="0" borderId="0">
      <alignment vertical="top"/>
    </xf>
    <xf numFmtId="0" fontId="2" fillId="0" borderId="0">
      <alignment vertical="top"/>
    </xf>
    <xf numFmtId="0" fontId="2" fillId="40" borderId="0"/>
    <xf numFmtId="0" fontId="156" fillId="62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1" fillId="62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10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48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129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48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1" fillId="48" borderId="0"/>
    <xf numFmtId="0" fontId="2" fillId="48" borderId="0"/>
    <xf numFmtId="0" fontId="2" fillId="21" borderId="0"/>
    <xf numFmtId="0" fontId="2" fillId="0" borderId="0">
      <alignment vertical="top"/>
    </xf>
    <xf numFmtId="0" fontId="2" fillId="21" borderId="0"/>
    <xf numFmtId="0" fontId="129" fillId="21" borderId="0"/>
    <xf numFmtId="0" fontId="2" fillId="21" borderId="0"/>
    <xf numFmtId="0" fontId="2" fillId="21" borderId="0"/>
    <xf numFmtId="0" fontId="21" fillId="48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1" fillId="7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48" borderId="0"/>
    <xf numFmtId="0" fontId="2" fillId="48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1" fillId="48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7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47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102" fillId="0" borderId="0">
      <alignment vertical="top"/>
    </xf>
    <xf numFmtId="0" fontId="2" fillId="0" borderId="0">
      <alignment vertical="top"/>
    </xf>
    <xf numFmtId="0" fontId="2" fillId="21" borderId="0"/>
    <xf numFmtId="0" fontId="156" fillId="48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1" fillId="48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10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48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129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1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48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1" fillId="49" borderId="0"/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129" fillId="25" borderId="0"/>
    <xf numFmtId="0" fontId="2" fillId="25" borderId="0"/>
    <xf numFmtId="0" fontId="21" fillId="49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47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102" fillId="0" borderId="0">
      <alignment vertical="top"/>
    </xf>
    <xf numFmtId="0" fontId="2" fillId="0" borderId="0">
      <alignment vertical="top"/>
    </xf>
    <xf numFmtId="0" fontId="2" fillId="25" borderId="0"/>
    <xf numFmtId="0" fontId="156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1" fillId="49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10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48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129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5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48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1" fillId="50" borderId="0"/>
    <xf numFmtId="0" fontId="2" fillId="50" borderId="0"/>
    <xf numFmtId="0" fontId="2" fillId="29" borderId="0"/>
    <xf numFmtId="0" fontId="2" fillId="0" borderId="0">
      <alignment vertical="top"/>
    </xf>
    <xf numFmtId="0" fontId="2" fillId="29" borderId="0"/>
    <xf numFmtId="0" fontId="129" fillId="29" borderId="0"/>
    <xf numFmtId="0" fontId="2" fillId="29" borderId="0"/>
    <xf numFmtId="0" fontId="2" fillId="29" borderId="0"/>
    <xf numFmtId="0" fontId="21" fillId="50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1" fillId="72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50" borderId="0"/>
    <xf numFmtId="0" fontId="2" fillId="50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1" fillId="50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7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102" fillId="0" borderId="0">
      <alignment vertical="top"/>
    </xf>
    <xf numFmtId="0" fontId="2" fillId="0" borderId="0">
      <alignment vertical="top"/>
    </xf>
    <xf numFmtId="0" fontId="2" fillId="29" borderId="0"/>
    <xf numFmtId="0" fontId="156" fillId="50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1" fillId="50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10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48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129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29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48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1" fillId="46" borderId="0"/>
    <xf numFmtId="0" fontId="2" fillId="46" borderId="0"/>
    <xf numFmtId="0" fontId="2" fillId="33" borderId="0"/>
    <xf numFmtId="0" fontId="2" fillId="0" borderId="0">
      <alignment vertical="top"/>
    </xf>
    <xf numFmtId="0" fontId="2" fillId="33" borderId="0"/>
    <xf numFmtId="0" fontId="129" fillId="33" borderId="0"/>
    <xf numFmtId="0" fontId="2" fillId="33" borderId="0"/>
    <xf numFmtId="0" fontId="2" fillId="33" borderId="0"/>
    <xf numFmtId="0" fontId="21" fillId="46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1" fillId="44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46" borderId="0"/>
    <xf numFmtId="0" fontId="2" fillId="46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1" fillId="46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7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47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102" fillId="0" borderId="0">
      <alignment vertical="top"/>
    </xf>
    <xf numFmtId="0" fontId="2" fillId="0" borderId="0">
      <alignment vertical="top"/>
    </xf>
    <xf numFmtId="0" fontId="2" fillId="33" borderId="0"/>
    <xf numFmtId="0" fontId="156" fillId="46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1" fillId="46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10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48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129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3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48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1" fillId="48" borderId="0"/>
    <xf numFmtId="0" fontId="2" fillId="48" borderId="0"/>
    <xf numFmtId="0" fontId="2" fillId="37" borderId="0"/>
    <xf numFmtId="0" fontId="2" fillId="0" borderId="0">
      <alignment vertical="top"/>
    </xf>
    <xf numFmtId="0" fontId="2" fillId="37" borderId="0"/>
    <xf numFmtId="0" fontId="129" fillId="37" borderId="0"/>
    <xf numFmtId="0" fontId="2" fillId="37" borderId="0"/>
    <xf numFmtId="0" fontId="2" fillId="37" borderId="0"/>
    <xf numFmtId="0" fontId="21" fillId="4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1" fillId="71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48" borderId="0"/>
    <xf numFmtId="0" fontId="2" fillId="4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1" fillId="48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7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102" fillId="0" borderId="0">
      <alignment vertical="top"/>
    </xf>
    <xf numFmtId="0" fontId="2" fillId="0" borderId="0">
      <alignment vertical="top"/>
    </xf>
    <xf numFmtId="0" fontId="2" fillId="37" borderId="0"/>
    <xf numFmtId="0" fontId="156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1" fillId="48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10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48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129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48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5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1" fillId="51" borderId="0"/>
    <xf numFmtId="0" fontId="2" fillId="51" borderId="0"/>
    <xf numFmtId="0" fontId="2" fillId="41" borderId="0"/>
    <xf numFmtId="0" fontId="2" fillId="0" borderId="0">
      <alignment vertical="top"/>
    </xf>
    <xf numFmtId="0" fontId="2" fillId="41" borderId="0"/>
    <xf numFmtId="0" fontId="129" fillId="41" borderId="0"/>
    <xf numFmtId="0" fontId="2" fillId="41" borderId="0"/>
    <xf numFmtId="0" fontId="2" fillId="41" borderId="0"/>
    <xf numFmtId="0" fontId="21" fillId="5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1" fillId="73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5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51" borderId="0"/>
    <xf numFmtId="0" fontId="2" fillId="5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1" fillId="5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7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62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102" fillId="0" borderId="0">
      <alignment vertical="top"/>
    </xf>
    <xf numFmtId="0" fontId="2" fillId="0" borderId="0">
      <alignment vertical="top"/>
    </xf>
    <xf numFmtId="0" fontId="2" fillId="41" borderId="0"/>
    <xf numFmtId="0" fontId="156" fillId="5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1" fillId="5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10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48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129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1" borderId="0"/>
    <xf numFmtId="0" fontId="2" fillId="0" borderId="0">
      <alignment vertical="top"/>
    </xf>
    <xf numFmtId="0" fontId="45" fillId="22" borderId="0"/>
    <xf numFmtId="0" fontId="45" fillId="52" borderId="0"/>
    <xf numFmtId="0" fontId="45" fillId="52" borderId="0"/>
    <xf numFmtId="0" fontId="45" fillId="22" borderId="0"/>
    <xf numFmtId="0" fontId="118" fillId="71" borderId="0"/>
    <xf numFmtId="0" fontId="118" fillId="52" borderId="0"/>
    <xf numFmtId="0" fontId="45" fillId="54" borderId="0"/>
    <xf numFmtId="0" fontId="21" fillId="0" borderId="0">
      <alignment vertical="top"/>
    </xf>
    <xf numFmtId="0" fontId="45" fillId="22" borderId="0"/>
    <xf numFmtId="0" fontId="141" fillId="22" borderId="0"/>
    <xf numFmtId="0" fontId="45" fillId="67" borderId="0"/>
    <xf numFmtId="0" fontId="45" fillId="22" borderId="0"/>
    <xf numFmtId="0" fontId="2" fillId="22" borderId="0"/>
    <xf numFmtId="0" fontId="118" fillId="52" borderId="0"/>
    <xf numFmtId="0" fontId="45" fillId="22" borderId="0"/>
    <xf numFmtId="0" fontId="181" fillId="22" borderId="0"/>
    <xf numFmtId="0" fontId="45" fillId="52" borderId="0"/>
    <xf numFmtId="0" fontId="2" fillId="22" borderId="0"/>
    <xf numFmtId="0" fontId="45" fillId="52" borderId="0"/>
    <xf numFmtId="0" fontId="2" fillId="22" borderId="0"/>
    <xf numFmtId="0" fontId="21" fillId="0" borderId="0">
      <alignment vertical="top"/>
    </xf>
    <xf numFmtId="0" fontId="2" fillId="22" borderId="0"/>
    <xf numFmtId="0" fontId="157" fillId="52" borderId="0"/>
    <xf numFmtId="0" fontId="157" fillId="52" borderId="0"/>
    <xf numFmtId="0" fontId="118" fillId="52" borderId="0"/>
    <xf numFmtId="0" fontId="45" fillId="22" borderId="0"/>
    <xf numFmtId="0" fontId="2" fillId="67" borderId="0"/>
    <xf numFmtId="0" fontId="118" fillId="52" borderId="0"/>
    <xf numFmtId="0" fontId="21" fillId="0" borderId="0">
      <alignment vertical="top"/>
    </xf>
    <xf numFmtId="0" fontId="45" fillId="22" borderId="0"/>
    <xf numFmtId="0" fontId="2" fillId="67" borderId="0"/>
    <xf numFmtId="0" fontId="45" fillId="22" borderId="0"/>
    <xf numFmtId="0" fontId="2" fillId="67" borderId="0"/>
    <xf numFmtId="0" fontId="45" fillId="22" borderId="0"/>
    <xf numFmtId="0" fontId="141" fillId="22" borderId="0"/>
    <xf numFmtId="0" fontId="2" fillId="67" borderId="0"/>
    <xf numFmtId="0" fontId="45" fillId="22" borderId="0"/>
    <xf numFmtId="0" fontId="45" fillId="22" borderId="0"/>
    <xf numFmtId="0" fontId="2" fillId="22" borderId="0"/>
    <xf numFmtId="0" fontId="45" fillId="22" borderId="0"/>
    <xf numFmtId="0" fontId="2" fillId="22" borderId="0"/>
    <xf numFmtId="0" fontId="2" fillId="22" borderId="0"/>
    <xf numFmtId="0" fontId="2" fillId="22" borderId="0"/>
    <xf numFmtId="0" fontId="48" fillId="22" borderId="0"/>
    <xf numFmtId="0" fontId="48" fillId="22" borderId="0"/>
    <xf numFmtId="0" fontId="45" fillId="22" borderId="0"/>
    <xf numFmtId="0" fontId="45" fillId="26" borderId="0"/>
    <xf numFmtId="0" fontId="45" fillId="49" borderId="0"/>
    <xf numFmtId="0" fontId="45" fillId="49" borderId="0"/>
    <xf numFmtId="0" fontId="45" fillId="26" borderId="0"/>
    <xf numFmtId="0" fontId="118" fillId="59" borderId="0"/>
    <xf numFmtId="0" fontId="118" fillId="49" borderId="0"/>
    <xf numFmtId="0" fontId="21" fillId="0" borderId="0">
      <alignment vertical="top"/>
    </xf>
    <xf numFmtId="0" fontId="141" fillId="26" borderId="0"/>
    <xf numFmtId="0" fontId="45" fillId="64" borderId="0"/>
    <xf numFmtId="0" fontId="45" fillId="26" borderId="0"/>
    <xf numFmtId="0" fontId="2" fillId="26" borderId="0"/>
    <xf numFmtId="0" fontId="118" fillId="49" borderId="0"/>
    <xf numFmtId="0" fontId="45" fillId="26" borderId="0"/>
    <xf numFmtId="0" fontId="181" fillId="26" borderId="0"/>
    <xf numFmtId="0" fontId="45" fillId="49" borderId="0"/>
    <xf numFmtId="0" fontId="2" fillId="26" borderId="0"/>
    <xf numFmtId="0" fontId="45" fillId="49" borderId="0"/>
    <xf numFmtId="0" fontId="2" fillId="26" borderId="0"/>
    <xf numFmtId="0" fontId="21" fillId="0" borderId="0">
      <alignment vertical="top"/>
    </xf>
    <xf numFmtId="0" fontId="2" fillId="26" borderId="0"/>
    <xf numFmtId="0" fontId="157" fillId="26" borderId="0"/>
    <xf numFmtId="0" fontId="157" fillId="26" borderId="0"/>
    <xf numFmtId="0" fontId="118" fillId="49" borderId="0"/>
    <xf numFmtId="0" fontId="45" fillId="26" borderId="0"/>
    <xf numFmtId="0" fontId="2" fillId="64" borderId="0"/>
    <xf numFmtId="0" fontId="118" fillId="49" borderId="0"/>
    <xf numFmtId="0" fontId="21" fillId="0" borderId="0">
      <alignment vertical="top"/>
    </xf>
    <xf numFmtId="0" fontId="45" fillId="26" borderId="0"/>
    <xf numFmtId="0" fontId="2" fillId="64" borderId="0"/>
    <xf numFmtId="0" fontId="45" fillId="26" borderId="0"/>
    <xf numFmtId="0" fontId="2" fillId="64" borderId="0"/>
    <xf numFmtId="0" fontId="45" fillId="26" borderId="0"/>
    <xf numFmtId="0" fontId="141" fillId="26" borderId="0"/>
    <xf numFmtId="0" fontId="2" fillId="64" borderId="0"/>
    <xf numFmtId="0" fontId="45" fillId="26" borderId="0"/>
    <xf numFmtId="0" fontId="45" fillId="26" borderId="0"/>
    <xf numFmtId="0" fontId="2" fillId="26" borderId="0"/>
    <xf numFmtId="0" fontId="45" fillId="26" borderId="0"/>
    <xf numFmtId="0" fontId="2" fillId="26" borderId="0"/>
    <xf numFmtId="0" fontId="2" fillId="26" borderId="0"/>
    <xf numFmtId="0" fontId="2" fillId="26" borderId="0"/>
    <xf numFmtId="0" fontId="48" fillId="26" borderId="0"/>
    <xf numFmtId="0" fontId="48" fillId="26" borderId="0"/>
    <xf numFmtId="0" fontId="45" fillId="26" borderId="0"/>
    <xf numFmtId="0" fontId="45" fillId="30" borderId="0"/>
    <xf numFmtId="0" fontId="45" fillId="50" borderId="0"/>
    <xf numFmtId="0" fontId="45" fillId="50" borderId="0"/>
    <xf numFmtId="0" fontId="45" fillId="30" borderId="0"/>
    <xf numFmtId="0" fontId="118" fillId="51" borderId="0"/>
    <xf numFmtId="0" fontId="118" fillId="50" borderId="0"/>
    <xf numFmtId="0" fontId="21" fillId="0" borderId="0">
      <alignment vertical="top"/>
    </xf>
    <xf numFmtId="0" fontId="141" fillId="30" borderId="0"/>
    <xf numFmtId="0" fontId="45" fillId="68" borderId="0"/>
    <xf numFmtId="0" fontId="45" fillId="30" borderId="0"/>
    <xf numFmtId="0" fontId="2" fillId="30" borderId="0"/>
    <xf numFmtId="0" fontId="118" fillId="50" borderId="0"/>
    <xf numFmtId="0" fontId="45" fillId="30" borderId="0"/>
    <xf numFmtId="0" fontId="181" fillId="30" borderId="0"/>
    <xf numFmtId="0" fontId="45" fillId="50" borderId="0"/>
    <xf numFmtId="0" fontId="2" fillId="30" borderId="0"/>
    <xf numFmtId="0" fontId="45" fillId="50" borderId="0"/>
    <xf numFmtId="0" fontId="2" fillId="30" borderId="0"/>
    <xf numFmtId="0" fontId="21" fillId="0" borderId="0">
      <alignment vertical="top"/>
    </xf>
    <xf numFmtId="0" fontId="2" fillId="30" borderId="0"/>
    <xf numFmtId="0" fontId="157" fillId="50" borderId="0"/>
    <xf numFmtId="0" fontId="157" fillId="50" borderId="0"/>
    <xf numFmtId="0" fontId="118" fillId="50" borderId="0"/>
    <xf numFmtId="0" fontId="45" fillId="30" borderId="0"/>
    <xf numFmtId="0" fontId="2" fillId="68" borderId="0"/>
    <xf numFmtId="0" fontId="118" fillId="50" borderId="0"/>
    <xf numFmtId="0" fontId="21" fillId="0" borderId="0">
      <alignment vertical="top"/>
    </xf>
    <xf numFmtId="0" fontId="45" fillId="30" borderId="0"/>
    <xf numFmtId="0" fontId="2" fillId="68" borderId="0"/>
    <xf numFmtId="0" fontId="45" fillId="30" borderId="0"/>
    <xf numFmtId="0" fontId="2" fillId="68" borderId="0"/>
    <xf numFmtId="0" fontId="45" fillId="30" borderId="0"/>
    <xf numFmtId="0" fontId="141" fillId="30" borderId="0"/>
    <xf numFmtId="0" fontId="2" fillId="68" borderId="0"/>
    <xf numFmtId="0" fontId="45" fillId="30" borderId="0"/>
    <xf numFmtId="0" fontId="45" fillId="30" borderId="0"/>
    <xf numFmtId="0" fontId="2" fillId="30" borderId="0"/>
    <xf numFmtId="0" fontId="45" fillId="30" borderId="0"/>
    <xf numFmtId="0" fontId="2" fillId="30" borderId="0"/>
    <xf numFmtId="0" fontId="2" fillId="30" borderId="0"/>
    <xf numFmtId="0" fontId="2" fillId="30" borderId="0"/>
    <xf numFmtId="0" fontId="48" fillId="30" borderId="0"/>
    <xf numFmtId="0" fontId="48" fillId="30" borderId="0"/>
    <xf numFmtId="0" fontId="45" fillId="30" borderId="0"/>
    <xf numFmtId="0" fontId="45" fillId="34" borderId="0"/>
    <xf numFmtId="0" fontId="45" fillId="53" borderId="0"/>
    <xf numFmtId="0" fontId="45" fillId="53" borderId="0"/>
    <xf numFmtId="0" fontId="45" fillId="34" borderId="0"/>
    <xf numFmtId="0" fontId="118" fillId="44" borderId="0"/>
    <xf numFmtId="0" fontId="118" fillId="53" borderId="0"/>
    <xf numFmtId="0" fontId="21" fillId="0" borderId="0">
      <alignment vertical="top"/>
    </xf>
    <xf numFmtId="0" fontId="141" fillId="34" borderId="0"/>
    <xf numFmtId="0" fontId="45" fillId="69" borderId="0"/>
    <xf numFmtId="0" fontId="45" fillId="34" borderId="0"/>
    <xf numFmtId="0" fontId="2" fillId="34" borderId="0"/>
    <xf numFmtId="0" fontId="118" fillId="53" borderId="0"/>
    <xf numFmtId="0" fontId="45" fillId="34" borderId="0"/>
    <xf numFmtId="0" fontId="181" fillId="34" borderId="0"/>
    <xf numFmtId="0" fontId="45" fillId="53" borderId="0"/>
    <xf numFmtId="0" fontId="2" fillId="34" borderId="0"/>
    <xf numFmtId="0" fontId="45" fillId="53" borderId="0"/>
    <xf numFmtId="0" fontId="2" fillId="34" borderId="0"/>
    <xf numFmtId="0" fontId="21" fillId="0" borderId="0">
      <alignment vertical="top"/>
    </xf>
    <xf numFmtId="0" fontId="2" fillId="34" borderId="0"/>
    <xf numFmtId="0" fontId="157" fillId="53" borderId="0"/>
    <xf numFmtId="0" fontId="157" fillId="53" borderId="0"/>
    <xf numFmtId="0" fontId="118" fillId="53" borderId="0"/>
    <xf numFmtId="0" fontId="45" fillId="34" borderId="0"/>
    <xf numFmtId="0" fontId="2" fillId="69" borderId="0"/>
    <xf numFmtId="0" fontId="118" fillId="53" borderId="0"/>
    <xf numFmtId="0" fontId="21" fillId="0" borderId="0">
      <alignment vertical="top"/>
    </xf>
    <xf numFmtId="0" fontId="45" fillId="34" borderId="0"/>
    <xf numFmtId="0" fontId="2" fillId="69" borderId="0"/>
    <xf numFmtId="0" fontId="45" fillId="34" borderId="0"/>
    <xf numFmtId="0" fontId="2" fillId="69" borderId="0"/>
    <xf numFmtId="0" fontId="45" fillId="34" borderId="0"/>
    <xf numFmtId="0" fontId="141" fillId="34" borderId="0"/>
    <xf numFmtId="0" fontId="2" fillId="69" borderId="0"/>
    <xf numFmtId="0" fontId="45" fillId="34" borderId="0"/>
    <xf numFmtId="0" fontId="45" fillId="34" borderId="0"/>
    <xf numFmtId="0" fontId="2" fillId="34" borderId="0"/>
    <xf numFmtId="0" fontId="45" fillId="34" borderId="0"/>
    <xf numFmtId="0" fontId="2" fillId="34" borderId="0"/>
    <xf numFmtId="0" fontId="2" fillId="34" borderId="0"/>
    <xf numFmtId="0" fontId="2" fillId="34" borderId="0"/>
    <xf numFmtId="0" fontId="48" fillId="34" borderId="0"/>
    <xf numFmtId="0" fontId="48" fillId="34" borderId="0"/>
    <xf numFmtId="0" fontId="45" fillId="34" borderId="0"/>
    <xf numFmtId="0" fontId="45" fillId="38" borderId="0"/>
    <xf numFmtId="0" fontId="45" fillId="54" borderId="0"/>
    <xf numFmtId="0" fontId="45" fillId="54" borderId="0"/>
    <xf numFmtId="0" fontId="45" fillId="38" borderId="0"/>
    <xf numFmtId="0" fontId="118" fillId="71" borderId="0"/>
    <xf numFmtId="0" fontId="118" fillId="54" borderId="0"/>
    <xf numFmtId="0" fontId="21" fillId="0" borderId="0">
      <alignment vertical="top"/>
    </xf>
    <xf numFmtId="0" fontId="141" fillId="38" borderId="0"/>
    <xf numFmtId="0" fontId="45" fillId="65" borderId="0"/>
    <xf numFmtId="0" fontId="45" fillId="38" borderId="0"/>
    <xf numFmtId="0" fontId="2" fillId="38" borderId="0"/>
    <xf numFmtId="0" fontId="118" fillId="54" borderId="0"/>
    <xf numFmtId="0" fontId="45" fillId="38" borderId="0"/>
    <xf numFmtId="0" fontId="181" fillId="38" borderId="0"/>
    <xf numFmtId="0" fontId="45" fillId="54" borderId="0"/>
    <xf numFmtId="0" fontId="2" fillId="38" borderId="0"/>
    <xf numFmtId="0" fontId="45" fillId="54" borderId="0"/>
    <xf numFmtId="0" fontId="2" fillId="38" borderId="0"/>
    <xf numFmtId="0" fontId="21" fillId="0" borderId="0">
      <alignment vertical="top"/>
    </xf>
    <xf numFmtId="0" fontId="2" fillId="38" borderId="0"/>
    <xf numFmtId="0" fontId="157" fillId="54" borderId="0"/>
    <xf numFmtId="0" fontId="157" fillId="54" borderId="0"/>
    <xf numFmtId="0" fontId="118" fillId="54" borderId="0"/>
    <xf numFmtId="0" fontId="45" fillId="38" borderId="0"/>
    <xf numFmtId="0" fontId="2" fillId="65" borderId="0"/>
    <xf numFmtId="0" fontId="118" fillId="54" borderId="0"/>
    <xf numFmtId="0" fontId="21" fillId="0" borderId="0">
      <alignment vertical="top"/>
    </xf>
    <xf numFmtId="0" fontId="45" fillId="38" borderId="0"/>
    <xf numFmtId="0" fontId="2" fillId="65" borderId="0"/>
    <xf numFmtId="0" fontId="45" fillId="38" borderId="0"/>
    <xf numFmtId="0" fontId="2" fillId="65" borderId="0"/>
    <xf numFmtId="0" fontId="45" fillId="38" borderId="0"/>
    <xf numFmtId="0" fontId="141" fillId="38" borderId="0"/>
    <xf numFmtId="0" fontId="2" fillId="65" borderId="0"/>
    <xf numFmtId="0" fontId="45" fillId="38" borderId="0"/>
    <xf numFmtId="0" fontId="45" fillId="38" borderId="0"/>
    <xf numFmtId="0" fontId="2" fillId="38" borderId="0"/>
    <xf numFmtId="0" fontId="45" fillId="38" borderId="0"/>
    <xf numFmtId="0" fontId="2" fillId="38" borderId="0"/>
    <xf numFmtId="0" fontId="2" fillId="38" borderId="0"/>
    <xf numFmtId="0" fontId="2" fillId="38" borderId="0"/>
    <xf numFmtId="0" fontId="48" fillId="38" borderId="0"/>
    <xf numFmtId="0" fontId="48" fillId="38" borderId="0"/>
    <xf numFmtId="0" fontId="45" fillId="38" borderId="0"/>
    <xf numFmtId="0" fontId="45" fillId="42" borderId="0"/>
    <xf numFmtId="0" fontId="45" fillId="55" borderId="0"/>
    <xf numFmtId="0" fontId="45" fillId="55" borderId="0"/>
    <xf numFmtId="0" fontId="45" fillId="42" borderId="0"/>
    <xf numFmtId="0" fontId="118" fillId="49" borderId="0"/>
    <xf numFmtId="0" fontId="118" fillId="55" borderId="0"/>
    <xf numFmtId="0" fontId="21" fillId="0" borderId="0">
      <alignment vertical="top"/>
    </xf>
    <xf numFmtId="0" fontId="141" fillId="42" borderId="0"/>
    <xf numFmtId="0" fontId="45" fillId="70" borderId="0"/>
    <xf numFmtId="0" fontId="45" fillId="42" borderId="0"/>
    <xf numFmtId="0" fontId="2" fillId="42" borderId="0"/>
    <xf numFmtId="0" fontId="118" fillId="55" borderId="0"/>
    <xf numFmtId="0" fontId="45" fillId="42" borderId="0"/>
    <xf numFmtId="0" fontId="181" fillId="42" borderId="0"/>
    <xf numFmtId="0" fontId="45" fillId="55" borderId="0"/>
    <xf numFmtId="0" fontId="2" fillId="42" borderId="0"/>
    <xf numFmtId="0" fontId="45" fillId="55" borderId="0"/>
    <xf numFmtId="0" fontId="2" fillId="42" borderId="0"/>
    <xf numFmtId="0" fontId="21" fillId="0" borderId="0">
      <alignment vertical="top"/>
    </xf>
    <xf numFmtId="0" fontId="2" fillId="42" borderId="0"/>
    <xf numFmtId="0" fontId="157" fillId="55" borderId="0"/>
    <xf numFmtId="0" fontId="157" fillId="55" borderId="0"/>
    <xf numFmtId="0" fontId="118" fillId="55" borderId="0"/>
    <xf numFmtId="0" fontId="45" fillId="42" borderId="0"/>
    <xf numFmtId="0" fontId="2" fillId="70" borderId="0"/>
    <xf numFmtId="0" fontId="118" fillId="55" borderId="0"/>
    <xf numFmtId="0" fontId="21" fillId="0" borderId="0">
      <alignment vertical="top"/>
    </xf>
    <xf numFmtId="0" fontId="45" fillId="42" borderId="0"/>
    <xf numFmtId="0" fontId="2" fillId="70" borderId="0"/>
    <xf numFmtId="0" fontId="45" fillId="42" borderId="0"/>
    <xf numFmtId="0" fontId="2" fillId="70" borderId="0"/>
    <xf numFmtId="0" fontId="45" fillId="42" borderId="0"/>
    <xf numFmtId="0" fontId="141" fillId="42" borderId="0"/>
    <xf numFmtId="0" fontId="2" fillId="70" borderId="0"/>
    <xf numFmtId="0" fontId="45" fillId="42" borderId="0"/>
    <xf numFmtId="0" fontId="45" fillId="42" borderId="0"/>
    <xf numFmtId="0" fontId="2" fillId="42" borderId="0"/>
    <xf numFmtId="0" fontId="45" fillId="42" borderId="0"/>
    <xf numFmtId="0" fontId="2" fillId="42" borderId="0"/>
    <xf numFmtId="0" fontId="2" fillId="42" borderId="0"/>
    <xf numFmtId="0" fontId="2" fillId="42" borderId="0"/>
    <xf numFmtId="0" fontId="48" fillId="42" borderId="0"/>
    <xf numFmtId="0" fontId="48" fillId="42" borderId="0"/>
    <xf numFmtId="0" fontId="45" fillId="42" borderId="0"/>
    <xf numFmtId="0" fontId="45" fillId="19" borderId="0"/>
    <xf numFmtId="0" fontId="45" fillId="56" borderId="0"/>
    <xf numFmtId="0" fontId="45" fillId="56" borderId="0"/>
    <xf numFmtId="0" fontId="118" fillId="56" borderId="0"/>
    <xf numFmtId="0" fontId="118" fillId="74" borderId="0"/>
    <xf numFmtId="0" fontId="21" fillId="0" borderId="0">
      <alignment vertical="top"/>
    </xf>
    <xf numFmtId="0" fontId="141" fillId="19" borderId="0"/>
    <xf numFmtId="0" fontId="45" fillId="19" borderId="0"/>
    <xf numFmtId="0" fontId="45" fillId="19" borderId="0"/>
    <xf numFmtId="0" fontId="118" fillId="56" borderId="0"/>
    <xf numFmtId="0" fontId="181" fillId="19" borderId="0"/>
    <xf numFmtId="0" fontId="45" fillId="56" borderId="0"/>
    <xf numFmtId="0" fontId="45" fillId="54" borderId="0"/>
    <xf numFmtId="0" fontId="21" fillId="0" borderId="0">
      <alignment vertical="top"/>
    </xf>
    <xf numFmtId="0" fontId="157" fillId="56" borderId="0"/>
    <xf numFmtId="0" fontId="118" fillId="56" borderId="0"/>
    <xf numFmtId="0" fontId="45" fillId="19" borderId="0"/>
    <xf numFmtId="0" fontId="21" fillId="0" borderId="0">
      <alignment vertical="top"/>
    </xf>
    <xf numFmtId="0" fontId="118" fillId="56" borderId="0"/>
    <xf numFmtId="0" fontId="141" fillId="19" borderId="0"/>
    <xf numFmtId="0" fontId="45" fillId="19" borderId="0"/>
    <xf numFmtId="0" fontId="117" fillId="19" borderId="0"/>
    <xf numFmtId="0" fontId="117" fillId="19" borderId="0"/>
    <xf numFmtId="0" fontId="45" fillId="23" borderId="0"/>
    <xf numFmtId="0" fontId="45" fillId="57" borderId="0"/>
    <xf numFmtId="0" fontId="45" fillId="57" borderId="0"/>
    <xf numFmtId="0" fontId="118" fillId="57" borderId="0"/>
    <xf numFmtId="0" fontId="118" fillId="59" borderId="0"/>
    <xf numFmtId="0" fontId="21" fillId="0" borderId="0">
      <alignment vertical="top"/>
    </xf>
    <xf numFmtId="0" fontId="141" fillId="23" borderId="0"/>
    <xf numFmtId="0" fontId="45" fillId="23" borderId="0"/>
    <xf numFmtId="0" fontId="45" fillId="23" borderId="0"/>
    <xf numFmtId="0" fontId="118" fillId="57" borderId="0"/>
    <xf numFmtId="0" fontId="181" fillId="23" borderId="0"/>
    <xf numFmtId="0" fontId="45" fillId="57" borderId="0"/>
    <xf numFmtId="0" fontId="21" fillId="0" borderId="0">
      <alignment vertical="top"/>
    </xf>
    <xf numFmtId="0" fontId="157" fillId="23" borderId="0"/>
    <xf numFmtId="0" fontId="118" fillId="57" borderId="0"/>
    <xf numFmtId="0" fontId="45" fillId="23" borderId="0"/>
    <xf numFmtId="0" fontId="21" fillId="0" borderId="0">
      <alignment vertical="top"/>
    </xf>
    <xf numFmtId="0" fontId="118" fillId="57" borderId="0"/>
    <xf numFmtId="0" fontId="141" fillId="23" borderId="0"/>
    <xf numFmtId="0" fontId="45" fillId="23" borderId="0"/>
    <xf numFmtId="0" fontId="117" fillId="23" borderId="0"/>
    <xf numFmtId="0" fontId="117" fillId="23" borderId="0"/>
    <xf numFmtId="0" fontId="45" fillId="27" borderId="0"/>
    <xf numFmtId="0" fontId="45" fillId="58" borderId="0"/>
    <xf numFmtId="0" fontId="45" fillId="58" borderId="0"/>
    <xf numFmtId="0" fontId="118" fillId="58" borderId="0"/>
    <xf numFmtId="0" fontId="118" fillId="51" borderId="0"/>
    <xf numFmtId="0" fontId="21" fillId="0" borderId="0">
      <alignment vertical="top"/>
    </xf>
    <xf numFmtId="0" fontId="141" fillId="27" borderId="0"/>
    <xf numFmtId="0" fontId="45" fillId="27" borderId="0"/>
    <xf numFmtId="0" fontId="45" fillId="27" borderId="0"/>
    <xf numFmtId="0" fontId="118" fillId="58" borderId="0"/>
    <xf numFmtId="0" fontId="181" fillId="27" borderId="0"/>
    <xf numFmtId="0" fontId="45" fillId="58" borderId="0"/>
    <xf numFmtId="0" fontId="21" fillId="0" borderId="0">
      <alignment vertical="top"/>
    </xf>
    <xf numFmtId="0" fontId="157" fillId="58" borderId="0"/>
    <xf numFmtId="0" fontId="118" fillId="58" borderId="0"/>
    <xf numFmtId="0" fontId="45" fillId="27" borderId="0"/>
    <xf numFmtId="0" fontId="21" fillId="0" borderId="0">
      <alignment vertical="top"/>
    </xf>
    <xf numFmtId="0" fontId="118" fillId="58" borderId="0"/>
    <xf numFmtId="0" fontId="141" fillId="27" borderId="0"/>
    <xf numFmtId="0" fontId="45" fillId="27" borderId="0"/>
    <xf numFmtId="0" fontId="117" fillId="27" borderId="0"/>
    <xf numFmtId="0" fontId="117" fillId="27" borderId="0"/>
    <xf numFmtId="0" fontId="45" fillId="31" borderId="0"/>
    <xf numFmtId="0" fontId="45" fillId="53" borderId="0"/>
    <xf numFmtId="0" fontId="45" fillId="53" borderId="0"/>
    <xf numFmtId="0" fontId="118" fillId="53" borderId="0"/>
    <xf numFmtId="0" fontId="118" fillId="63" borderId="0"/>
    <xf numFmtId="0" fontId="21" fillId="0" borderId="0">
      <alignment vertical="top"/>
    </xf>
    <xf numFmtId="0" fontId="141" fillId="31" borderId="0"/>
    <xf numFmtId="0" fontId="45" fillId="31" borderId="0"/>
    <xf numFmtId="0" fontId="45" fillId="31" borderId="0"/>
    <xf numFmtId="0" fontId="118" fillId="53" borderId="0"/>
    <xf numFmtId="0" fontId="181" fillId="31" borderId="0"/>
    <xf numFmtId="0" fontId="45" fillId="53" borderId="0"/>
    <xf numFmtId="0" fontId="45" fillId="63" borderId="0"/>
    <xf numFmtId="0" fontId="21" fillId="0" borderId="0">
      <alignment vertical="top"/>
    </xf>
    <xf numFmtId="0" fontId="157" fillId="53" borderId="0"/>
    <xf numFmtId="0" fontId="118" fillId="53" borderId="0"/>
    <xf numFmtId="0" fontId="45" fillId="31" borderId="0"/>
    <xf numFmtId="0" fontId="21" fillId="0" borderId="0">
      <alignment vertical="top"/>
    </xf>
    <xf numFmtId="0" fontId="118" fillId="53" borderId="0"/>
    <xf numFmtId="0" fontId="141" fillId="31" borderId="0"/>
    <xf numFmtId="0" fontId="45" fillId="31" borderId="0"/>
    <xf numFmtId="0" fontId="117" fillId="31" borderId="0"/>
    <xf numFmtId="0" fontId="117" fillId="31" borderId="0"/>
    <xf numFmtId="0" fontId="45" fillId="35" borderId="0"/>
    <xf numFmtId="0" fontId="45" fillId="54" borderId="0"/>
    <xf numFmtId="0" fontId="45" fillId="54" borderId="0"/>
    <xf numFmtId="0" fontId="118" fillId="54" borderId="0"/>
    <xf numFmtId="0" fontId="21" fillId="0" borderId="0">
      <alignment vertical="top"/>
    </xf>
    <xf numFmtId="0" fontId="141" fillId="35" borderId="0"/>
    <xf numFmtId="0" fontId="45" fillId="35" borderId="0"/>
    <xf numFmtId="0" fontId="45" fillId="35" borderId="0"/>
    <xf numFmtId="0" fontId="181" fillId="35" borderId="0"/>
    <xf numFmtId="0" fontId="45" fillId="54" borderId="0"/>
    <xf numFmtId="0" fontId="21" fillId="0" borderId="0">
      <alignment vertical="top"/>
    </xf>
    <xf numFmtId="0" fontId="157" fillId="54" borderId="0"/>
    <xf numFmtId="0" fontId="118" fillId="54" borderId="0"/>
    <xf numFmtId="0" fontId="45" fillId="35" borderId="0"/>
    <xf numFmtId="0" fontId="21" fillId="0" borderId="0">
      <alignment vertical="top"/>
    </xf>
    <xf numFmtId="0" fontId="118" fillId="54" borderId="0"/>
    <xf numFmtId="0" fontId="141" fillId="35" borderId="0"/>
    <xf numFmtId="0" fontId="45" fillId="35" borderId="0"/>
    <xf numFmtId="0" fontId="117" fillId="35" borderId="0"/>
    <xf numFmtId="0" fontId="117" fillId="35" borderId="0"/>
    <xf numFmtId="0" fontId="45" fillId="39" borderId="0"/>
    <xf numFmtId="0" fontId="45" fillId="59" borderId="0"/>
    <xf numFmtId="0" fontId="45" fillId="59" borderId="0"/>
    <xf numFmtId="0" fontId="118" fillId="59" borderId="0"/>
    <xf numFmtId="0" fontId="118" fillId="57" borderId="0"/>
    <xf numFmtId="0" fontId="21" fillId="0" borderId="0">
      <alignment vertical="top"/>
    </xf>
    <xf numFmtId="0" fontId="141" fillId="39" borderId="0"/>
    <xf numFmtId="0" fontId="45" fillId="39" borderId="0"/>
    <xf numFmtId="0" fontId="45" fillId="39" borderId="0"/>
    <xf numFmtId="0" fontId="118" fillId="59" borderId="0"/>
    <xf numFmtId="0" fontId="181" fillId="39" borderId="0"/>
    <xf numFmtId="0" fontId="45" fillId="59" borderId="0"/>
    <xf numFmtId="0" fontId="21" fillId="0" borderId="0">
      <alignment vertical="top"/>
    </xf>
    <xf numFmtId="0" fontId="157" fillId="59" borderId="0"/>
    <xf numFmtId="0" fontId="118" fillId="59" borderId="0"/>
    <xf numFmtId="0" fontId="45" fillId="39" borderId="0"/>
    <xf numFmtId="0" fontId="21" fillId="0" borderId="0">
      <alignment vertical="top"/>
    </xf>
    <xf numFmtId="0" fontId="118" fillId="59" borderId="0"/>
    <xf numFmtId="0" fontId="141" fillId="39" borderId="0"/>
    <xf numFmtId="0" fontId="45" fillId="39" borderId="0"/>
    <xf numFmtId="0" fontId="117" fillId="39" borderId="0"/>
    <xf numFmtId="0" fontId="117" fillId="39" borderId="0"/>
    <xf numFmtId="0" fontId="36" fillId="13" borderId="0"/>
    <xf numFmtId="0" fontId="36" fillId="44" borderId="0"/>
    <xf numFmtId="0" fontId="36" fillId="44" borderId="0"/>
    <xf numFmtId="0" fontId="119" fillId="44" borderId="0"/>
    <xf numFmtId="0" fontId="119" fillId="46" borderId="0"/>
    <xf numFmtId="0" fontId="21" fillId="0" borderId="0">
      <alignment vertical="top"/>
    </xf>
    <xf numFmtId="0" fontId="131" fillId="13" borderId="0"/>
    <xf numFmtId="0" fontId="36" fillId="13" borderId="0"/>
    <xf numFmtId="0" fontId="36" fillId="13" borderId="0"/>
    <xf numFmtId="0" fontId="119" fillId="44" borderId="0"/>
    <xf numFmtId="0" fontId="173" fillId="13" borderId="0"/>
    <xf numFmtId="0" fontId="36" fillId="44" borderId="0"/>
    <xf numFmtId="0" fontId="21" fillId="0" borderId="0">
      <alignment vertical="top"/>
    </xf>
    <xf numFmtId="0" fontId="158" fillId="13" borderId="0"/>
    <xf numFmtId="0" fontId="119" fillId="44" borderId="0"/>
    <xf numFmtId="0" fontId="36" fillId="13" borderId="0"/>
    <xf numFmtId="0" fontId="21" fillId="0" borderId="0">
      <alignment vertical="top"/>
    </xf>
    <xf numFmtId="0" fontId="119" fillId="44" borderId="0"/>
    <xf numFmtId="0" fontId="131" fillId="13" borderId="0"/>
    <xf numFmtId="0" fontId="36" fillId="13" borderId="0"/>
    <xf numFmtId="0" fontId="107" fillId="13" borderId="0"/>
    <xf numFmtId="0" fontId="107" fillId="13" borderId="0"/>
    <xf numFmtId="0" fontId="61" fillId="0" borderId="0"/>
    <xf numFmtId="0" fontId="40" fillId="16" borderId="36"/>
    <xf numFmtId="0" fontId="80" fillId="47" borderId="36"/>
    <xf numFmtId="0" fontId="80" fillId="47" borderId="36"/>
    <xf numFmtId="0" fontId="120" fillId="47" borderId="55"/>
    <xf numFmtId="0" fontId="184" fillId="61" borderId="55"/>
    <xf numFmtId="0" fontId="21" fillId="0" borderId="0">
      <alignment vertical="top"/>
    </xf>
    <xf numFmtId="0" fontId="135" fillId="16" borderId="36"/>
    <xf numFmtId="0" fontId="40" fillId="16" borderId="36"/>
    <xf numFmtId="0" fontId="40" fillId="16" borderId="36"/>
    <xf numFmtId="0" fontId="120" fillId="47" borderId="55"/>
    <xf numFmtId="0" fontId="177" fillId="16" borderId="36"/>
    <xf numFmtId="0" fontId="80" fillId="47" borderId="36"/>
    <xf numFmtId="0" fontId="40" fillId="61" borderId="36"/>
    <xf numFmtId="0" fontId="21" fillId="0" borderId="0">
      <alignment vertical="top"/>
    </xf>
    <xf numFmtId="0" fontId="147" fillId="47" borderId="36"/>
    <xf numFmtId="0" fontId="120" fillId="47" borderId="55"/>
    <xf numFmtId="0" fontId="40" fillId="16" borderId="36"/>
    <xf numFmtId="0" fontId="21" fillId="0" borderId="0">
      <alignment vertical="top"/>
    </xf>
    <xf numFmtId="0" fontId="120" fillId="47" borderId="55"/>
    <xf numFmtId="0" fontId="135" fillId="16" borderId="36"/>
    <xf numFmtId="0" fontId="40" fillId="16" borderId="36"/>
    <xf numFmtId="0" fontId="111" fillId="16" borderId="36"/>
    <xf numFmtId="0" fontId="111" fillId="16" borderId="36"/>
    <xf numFmtId="0" fontId="89" fillId="0" borderId="0">
      <alignment horizontal="center" vertical="center"/>
    </xf>
    <xf numFmtId="0" fontId="89" fillId="0" borderId="0">
      <alignment horizontal="center" vertical="center"/>
    </xf>
    <xf numFmtId="0" fontId="89" fillId="0" borderId="0">
      <alignment horizontal="center" vertical="center"/>
    </xf>
    <xf numFmtId="0" fontId="89" fillId="0" borderId="0">
      <alignment horizontal="center" vertical="center"/>
    </xf>
    <xf numFmtId="0" fontId="89" fillId="0" borderId="0">
      <alignment horizontal="center" vertical="center"/>
    </xf>
    <xf numFmtId="0" fontId="89" fillId="0" borderId="0">
      <alignment horizontal="center" vertical="center"/>
    </xf>
    <xf numFmtId="0" fontId="42" fillId="17" borderId="39"/>
    <xf numFmtId="0" fontId="42" fillId="60" borderId="45"/>
    <xf numFmtId="0" fontId="42" fillId="60" borderId="45"/>
    <xf numFmtId="0" fontId="121" fillId="60" borderId="45"/>
    <xf numFmtId="0" fontId="21" fillId="0" borderId="0">
      <alignment vertical="top"/>
    </xf>
    <xf numFmtId="0" fontId="137" fillId="17" borderId="39"/>
    <xf numFmtId="0" fontId="42" fillId="17" borderId="39"/>
    <xf numFmtId="0" fontId="42" fillId="17" borderId="39"/>
    <xf numFmtId="0" fontId="97" fillId="17" borderId="39"/>
    <xf numFmtId="0" fontId="42" fillId="60" borderId="45"/>
    <xf numFmtId="0" fontId="21" fillId="0" borderId="0">
      <alignment vertical="top"/>
    </xf>
    <xf numFmtId="0" fontId="159" fillId="60" borderId="45"/>
    <xf numFmtId="0" fontId="121" fillId="60" borderId="45"/>
    <xf numFmtId="0" fontId="42" fillId="17" borderId="39"/>
    <xf numFmtId="0" fontId="21" fillId="0" borderId="0">
      <alignment vertical="top"/>
    </xf>
    <xf numFmtId="0" fontId="121" fillId="60" borderId="45"/>
    <xf numFmtId="0" fontId="137" fillId="17" borderId="39"/>
    <xf numFmtId="0" fontId="42" fillId="17" borderId="39"/>
    <xf numFmtId="0" fontId="113" fillId="17" borderId="39"/>
    <xf numFmtId="0" fontId="113" fillId="17" borderId="39"/>
    <xf numFmtId="0" fontId="62" fillId="0" borderId="0">
      <alignment horizontal="centerContinuous" vertical="center"/>
    </xf>
    <xf numFmtId="0" fontId="62" fillId="0" borderId="0">
      <alignment horizontal="centerContinuous" vertical="center"/>
    </xf>
    <xf numFmtId="0" fontId="21" fillId="0" borderId="0">
      <alignment vertical="top"/>
    </xf>
    <xf numFmtId="0" fontId="63" fillId="0" borderId="0">
      <alignment horizontal="centerContinuous" vertical="center"/>
    </xf>
    <xf numFmtId="0" fontId="63" fillId="0" borderId="0">
      <alignment horizontal="centerContinuous" vertical="center"/>
    </xf>
    <xf numFmtId="0" fontId="21" fillId="0" borderId="0">
      <alignment vertical="top"/>
    </xf>
    <xf numFmtId="0" fontId="64" fillId="0" borderId="0">
      <alignment horizontal="centerContinuous" vertical="center"/>
    </xf>
    <xf numFmtId="0" fontId="64" fillId="0" borderId="0">
      <alignment horizontal="centerContinuous" vertical="center"/>
    </xf>
    <xf numFmtId="0" fontId="21" fillId="0" borderId="0">
      <alignment vertical="top"/>
    </xf>
    <xf numFmtId="0" fontId="65" fillId="0" borderId="0">
      <alignment horizontal="centerContinuous" vertical="center"/>
    </xf>
    <xf numFmtId="0" fontId="65" fillId="0" borderId="0">
      <alignment horizontal="centerContinuous" vertical="center"/>
    </xf>
    <xf numFmtId="0" fontId="21" fillId="0" borderId="0">
      <alignment vertical="top"/>
    </xf>
    <xf numFmtId="43" fontId="6" fillId="0" borderId="0"/>
    <xf numFmtId="41" fontId="6" fillId="0" borderId="0"/>
    <xf numFmtId="41" fontId="6" fillId="0" borderId="0"/>
    <xf numFmtId="43" fontId="52" fillId="0" borderId="0"/>
    <xf numFmtId="43" fontId="52" fillId="0" borderId="0"/>
    <xf numFmtId="43" fontId="52" fillId="0" borderId="0"/>
    <xf numFmtId="43" fontId="52" fillId="0" borderId="0"/>
    <xf numFmtId="43" fontId="52" fillId="0" borderId="0"/>
    <xf numFmtId="43" fontId="2" fillId="0" borderId="0"/>
    <xf numFmtId="43" fontId="52" fillId="0" borderId="0"/>
    <xf numFmtId="43" fontId="52" fillId="0" borderId="0"/>
    <xf numFmtId="43" fontId="52" fillId="0" borderId="0"/>
    <xf numFmtId="43" fontId="2" fillId="0" borderId="0"/>
    <xf numFmtId="43" fontId="52" fillId="0" borderId="0"/>
    <xf numFmtId="43" fontId="52" fillId="0" borderId="0"/>
    <xf numFmtId="43" fontId="52" fillId="0" borderId="0"/>
    <xf numFmtId="43" fontId="2" fillId="0" borderId="0"/>
    <xf numFmtId="43" fontId="2" fillId="0" borderId="0"/>
    <xf numFmtId="43" fontId="52" fillId="0" borderId="0"/>
    <xf numFmtId="43" fontId="52" fillId="0" borderId="0"/>
    <xf numFmtId="43" fontId="52" fillId="0" borderId="0"/>
    <xf numFmtId="43" fontId="2" fillId="0" borderId="0"/>
    <xf numFmtId="43" fontId="2" fillId="0" borderId="0"/>
    <xf numFmtId="43" fontId="2" fillId="0" borderId="0"/>
    <xf numFmtId="43" fontId="52" fillId="0" borderId="0"/>
    <xf numFmtId="43" fontId="2" fillId="0" borderId="0"/>
    <xf numFmtId="43" fontId="6" fillId="0" borderId="0"/>
    <xf numFmtId="43" fontId="52" fillId="0" borderId="0"/>
    <xf numFmtId="43" fontId="2" fillId="0" borderId="0"/>
    <xf numFmtId="43" fontId="6" fillId="0" borderId="0"/>
    <xf numFmtId="43" fontId="52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6" fillId="0" borderId="0"/>
    <xf numFmtId="43" fontId="52" fillId="0" borderId="0"/>
    <xf numFmtId="43" fontId="6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4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83" fillId="0" borderId="0"/>
    <xf numFmtId="43" fontId="2" fillId="0" borderId="0"/>
    <xf numFmtId="43" fontId="5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183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49" fillId="0" borderId="0"/>
    <xf numFmtId="43" fontId="49" fillId="0" borderId="0"/>
    <xf numFmtId="43" fontId="49" fillId="0" borderId="0"/>
    <xf numFmtId="43" fontId="6" fillId="0" borderId="0"/>
    <xf numFmtId="43" fontId="49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8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" fontId="6" fillId="0" borderId="0"/>
    <xf numFmtId="43" fontId="2" fillId="0" borderId="0"/>
    <xf numFmtId="43" fontId="2" fillId="0" borderId="0"/>
    <xf numFmtId="43" fontId="49" fillId="0" borderId="0"/>
    <xf numFmtId="43" fontId="49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7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48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49" fillId="0" borderId="0"/>
    <xf numFmtId="43" fontId="8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49" fillId="0" borderId="0"/>
    <xf numFmtId="43" fontId="2" fillId="0" borderId="0"/>
    <xf numFmtId="43" fontId="2" fillId="0" borderId="0"/>
    <xf numFmtId="43" fontId="9" fillId="0" borderId="0"/>
    <xf numFmtId="43" fontId="6" fillId="0" borderId="0"/>
    <xf numFmtId="43" fontId="6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86" fillId="0" borderId="0"/>
    <xf numFmtId="43" fontId="2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57" fillId="0" borderId="0"/>
    <xf numFmtId="43" fontId="57" fillId="0" borderId="0"/>
    <xf numFmtId="43" fontId="52" fillId="0" borderId="0">
      <alignment vertical="top"/>
    </xf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49" fillId="0" borderId="0"/>
    <xf numFmtId="43" fontId="8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9" fillId="0" borderId="0"/>
    <xf numFmtId="43" fontId="2" fillId="0" borderId="0"/>
    <xf numFmtId="43" fontId="2" fillId="0" borderId="0"/>
    <xf numFmtId="43" fontId="52" fillId="0" borderId="0"/>
    <xf numFmtId="43" fontId="52" fillId="0" borderId="0"/>
    <xf numFmtId="43" fontId="2" fillId="0" borderId="0"/>
    <xf numFmtId="43" fontId="6" fillId="0" borderId="0"/>
    <xf numFmtId="43" fontId="5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168" fillId="0" borderId="0"/>
    <xf numFmtId="43" fontId="57" fillId="0" borderId="0"/>
    <xf numFmtId="43" fontId="2" fillId="0" borderId="0"/>
    <xf numFmtId="43" fontId="2" fillId="0" borderId="0"/>
    <xf numFmtId="43" fontId="84" fillId="0" borderId="0"/>
    <xf numFmtId="43" fontId="129" fillId="0" borderId="0"/>
    <xf numFmtId="43" fontId="57" fillId="0" borderId="0"/>
    <xf numFmtId="43" fontId="57" fillId="0" borderId="0"/>
    <xf numFmtId="43" fontId="143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0" fontId="21" fillId="0" borderId="0">
      <alignment vertical="top"/>
    </xf>
    <xf numFmtId="43" fontId="6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1" fillId="0" borderId="0"/>
    <xf numFmtId="43" fontId="21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9" fillId="0" borderId="0"/>
    <xf numFmtId="43" fontId="4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84" fillId="0" borderId="0"/>
    <xf numFmtId="43" fontId="84" fillId="0" borderId="0"/>
    <xf numFmtId="43" fontId="84" fillId="0" borderId="0"/>
    <xf numFmtId="43" fontId="57" fillId="0" borderId="0"/>
    <xf numFmtId="43" fontId="2" fillId="0" borderId="0"/>
    <xf numFmtId="43" fontId="57" fillId="0" borderId="0"/>
    <xf numFmtId="43" fontId="84" fillId="0" borderId="0"/>
    <xf numFmtId="43" fontId="2" fillId="0" borderId="0"/>
    <xf numFmtId="43" fontId="57" fillId="0" borderId="0"/>
    <xf numFmtId="43" fontId="2" fillId="0" borderId="0"/>
    <xf numFmtId="43" fontId="6" fillId="0" borderId="0"/>
    <xf numFmtId="43" fontId="2" fillId="0" borderId="0"/>
    <xf numFmtId="43" fontId="57" fillId="0" borderId="0"/>
    <xf numFmtId="43" fontId="84" fillId="0" borderId="0"/>
    <xf numFmtId="43" fontId="2" fillId="0" borderId="0"/>
    <xf numFmtId="43" fontId="84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0" fontId="21" fillId="0" borderId="0">
      <alignment vertical="top"/>
    </xf>
    <xf numFmtId="43" fontId="85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6" fillId="0" borderId="0"/>
    <xf numFmtId="43" fontId="9" fillId="0" borderId="0"/>
    <xf numFmtId="43" fontId="6" fillId="0" borderId="0"/>
    <xf numFmtId="43" fontId="9" fillId="0" borderId="0"/>
    <xf numFmtId="43" fontId="2" fillId="0" borderId="0"/>
    <xf numFmtId="43" fontId="2" fillId="0" borderId="0"/>
    <xf numFmtId="4" fontId="2" fillId="0" borderId="0">
      <alignment vertical="top"/>
    </xf>
    <xf numFmtId="4" fontId="2" fillId="0" borderId="0">
      <alignment vertical="top"/>
    </xf>
    <xf numFmtId="43" fontId="47" fillId="0" borderId="0"/>
    <xf numFmtId="43" fontId="9" fillId="0" borderId="0"/>
    <xf numFmtId="43" fontId="9" fillId="0" borderId="0"/>
    <xf numFmtId="43" fontId="9" fillId="0" borderId="0"/>
    <xf numFmtId="43" fontId="6" fillId="0" borderId="0"/>
    <xf numFmtId="43" fontId="6" fillId="0" borderId="0"/>
    <xf numFmtId="43" fontId="6" fillId="0" borderId="0"/>
    <xf numFmtId="43" fontId="5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6" fillId="0" borderId="0"/>
    <xf numFmtId="43" fontId="2" fillId="0" borderId="0"/>
    <xf numFmtId="43" fontId="2" fillId="0" borderId="0"/>
    <xf numFmtId="43" fontId="6" fillId="0" borderId="0" quotePrefix="1">
      <protection locked="0"/>
    </xf>
    <xf numFmtId="43" fontId="6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49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 quotePrefix="1">
      <protection locked="0"/>
    </xf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 quotePrefix="1">
      <protection locked="0"/>
    </xf>
    <xf numFmtId="43" fontId="6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" fontId="2" fillId="0" borderId="0">
      <alignment vertical="top"/>
    </xf>
    <xf numFmtId="4" fontId="2" fillId="0" borderId="0">
      <alignment vertical="top"/>
    </xf>
    <xf numFmtId="43" fontId="6" fillId="0" borderId="0"/>
    <xf numFmtId="4" fontId="2" fillId="0" borderId="0">
      <alignment vertical="top"/>
    </xf>
    <xf numFmtId="43" fontId="6" fillId="0" borderId="0"/>
    <xf numFmtId="4" fontId="2" fillId="0" borderId="0">
      <alignment vertical="top"/>
    </xf>
    <xf numFmtId="43" fontId="2" fillId="0" borderId="0"/>
    <xf numFmtId="43" fontId="2" fillId="0" borderId="0"/>
    <xf numFmtId="43" fontId="57" fillId="0" borderId="0"/>
    <xf numFmtId="4" fontId="2" fillId="0" borderId="0">
      <alignment vertical="top"/>
    </xf>
    <xf numFmtId="4" fontId="2" fillId="0" borderId="0">
      <alignment vertical="top"/>
    </xf>
    <xf numFmtId="43" fontId="2" fillId="0" borderId="0"/>
    <xf numFmtId="43" fontId="2" fillId="0" borderId="0"/>
    <xf numFmtId="4" fontId="2" fillId="0" borderId="0">
      <alignment vertical="top"/>
    </xf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3" fontId="21" fillId="0" borderId="0"/>
    <xf numFmtId="4" fontId="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5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57" fillId="0" borderId="0"/>
    <xf numFmtId="43" fontId="52" fillId="0" borderId="0"/>
    <xf numFmtId="43" fontId="57" fillId="0" borderId="0"/>
    <xf numFmtId="43" fontId="6" fillId="0" borderId="0"/>
    <xf numFmtId="43" fontId="6" fillId="0" borderId="0"/>
    <xf numFmtId="43" fontId="2" fillId="0" borderId="0"/>
    <xf numFmtId="43" fontId="6" fillId="0" borderId="0"/>
    <xf numFmtId="43" fontId="5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" fontId="2" fillId="0" borderId="0">
      <alignment vertical="top"/>
    </xf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57" fillId="0" borderId="0"/>
    <xf numFmtId="4" fontId="2" fillId="0" borderId="0">
      <alignment vertical="top"/>
    </xf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8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4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6" fillId="0" borderId="0"/>
    <xf numFmtId="43" fontId="2" fillId="0" borderId="0"/>
    <xf numFmtId="43" fontId="143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1" fillId="0" borderId="0"/>
    <xf numFmtId="43" fontId="2" fillId="0" borderId="0"/>
    <xf numFmtId="43" fontId="5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5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52" fillId="0" borderId="0">
      <alignment vertical="top"/>
    </xf>
    <xf numFmtId="43" fontId="52" fillId="0" borderId="0">
      <alignment vertical="top"/>
    </xf>
    <xf numFmtId="43" fontId="2" fillId="0" borderId="0"/>
    <xf numFmtId="43" fontId="2" fillId="0" borderId="0"/>
    <xf numFmtId="0" fontId="21" fillId="0" borderId="0">
      <alignment vertical="top"/>
    </xf>
    <xf numFmtId="43" fontId="52" fillId="0" borderId="0">
      <alignment vertical="top"/>
    </xf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2" fillId="0" borderId="0"/>
    <xf numFmtId="43" fontId="52" fillId="0" borderId="0"/>
    <xf numFmtId="43" fontId="2" fillId="0" borderId="0"/>
    <xf numFmtId="43" fontId="5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52" fillId="0" borderId="0">
      <alignment vertical="top"/>
    </xf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83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6" fillId="0" borderId="0"/>
    <xf numFmtId="43" fontId="5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2" fillId="0" borderId="0">
      <alignment vertical="top"/>
    </xf>
    <xf numFmtId="43" fontId="52" fillId="0" borderId="0">
      <alignment vertical="top"/>
    </xf>
    <xf numFmtId="43" fontId="52" fillId="0" borderId="0">
      <alignment vertical="top"/>
    </xf>
    <xf numFmtId="43" fontId="6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0" fontId="21" fillId="0" borderId="0">
      <alignment vertical="top"/>
    </xf>
    <xf numFmtId="43" fontId="2" fillId="0" borderId="0"/>
    <xf numFmtId="43" fontId="6" fillId="0" borderId="0"/>
    <xf numFmtId="43" fontId="6" fillId="0" borderId="0"/>
    <xf numFmtId="43" fontId="145" fillId="0" borderId="0"/>
    <xf numFmtId="43" fontId="2" fillId="0" borderId="0"/>
    <xf numFmtId="43" fontId="2" fillId="0" borderId="0"/>
    <xf numFmtId="43" fontId="49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57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0" fontId="21" fillId="0" borderId="0">
      <alignment vertical="top"/>
    </xf>
    <xf numFmtId="43" fontId="6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2" fillId="0" borderId="0">
      <alignment vertical="top"/>
    </xf>
    <xf numFmtId="43" fontId="5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0" fontId="21" fillId="0" borderId="0">
      <alignment vertical="top"/>
    </xf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1" fillId="0" borderId="0">
      <alignment vertical="top"/>
    </xf>
    <xf numFmtId="43" fontId="183" fillId="0" borderId="0"/>
    <xf numFmtId="43" fontId="2" fillId="0" borderId="0"/>
    <xf numFmtId="43" fontId="6" fillId="0" borderId="0"/>
    <xf numFmtId="43" fontId="57" fillId="0" borderId="0"/>
    <xf numFmtId="43" fontId="8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52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57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1" fillId="0" borderId="0"/>
    <xf numFmtId="43" fontId="49" fillId="0" borderId="0"/>
    <xf numFmtId="43" fontId="6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83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7" fillId="0" borderId="0"/>
    <xf numFmtId="43" fontId="2" fillId="0" borderId="0"/>
    <xf numFmtId="0" fontId="21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52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48" fillId="0" borderId="0"/>
    <xf numFmtId="43" fontId="48" fillId="0" borderId="0"/>
    <xf numFmtId="43" fontId="57" fillId="0" borderId="0"/>
    <xf numFmtId="43" fontId="6" fillId="0" borderId="0" quotePrefix="1">
      <protection locked="0"/>
    </xf>
    <xf numFmtId="43" fontId="6" fillId="0" borderId="0"/>
    <xf numFmtId="43" fontId="6" fillId="0" borderId="0"/>
    <xf numFmtId="43" fontId="57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6" fillId="0" borderId="0"/>
    <xf numFmtId="43" fontId="57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83" fillId="0" borderId="0"/>
    <xf numFmtId="43" fontId="2" fillId="0" borderId="0"/>
    <xf numFmtId="43" fontId="2" fillId="0" borderId="0"/>
    <xf numFmtId="43" fontId="2" fillId="0" borderId="0"/>
    <xf numFmtId="0" fontId="21" fillId="0" borderId="0">
      <alignment vertical="top"/>
    </xf>
    <xf numFmtId="43" fontId="57" fillId="0" borderId="0"/>
    <xf numFmtId="43" fontId="6" fillId="0" borderId="0" quotePrefix="1">
      <protection locked="0"/>
    </xf>
    <xf numFmtId="43" fontId="2" fillId="0" borderId="0"/>
    <xf numFmtId="43" fontId="57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6" fillId="0" borderId="0"/>
    <xf numFmtId="43" fontId="84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6" fillId="0" borderId="0"/>
    <xf numFmtId="43" fontId="57" fillId="0" borderId="0"/>
    <xf numFmtId="43" fontId="6" fillId="0" borderId="0" quotePrefix="1">
      <protection locked="0"/>
    </xf>
    <xf numFmtId="43" fontId="48" fillId="0" borderId="0"/>
    <xf numFmtId="43" fontId="48" fillId="0" borderId="0"/>
    <xf numFmtId="43" fontId="48" fillId="0" borderId="0"/>
    <xf numFmtId="43" fontId="48" fillId="0" borderId="0"/>
    <xf numFmtId="43" fontId="8" fillId="0" borderId="0"/>
    <xf numFmtId="43" fontId="4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57" fillId="0" borderId="0"/>
    <xf numFmtId="43" fontId="2" fillId="0" borderId="0"/>
    <xf numFmtId="43" fontId="6" fillId="0" borderId="0"/>
    <xf numFmtId="43" fontId="2" fillId="0" borderId="0"/>
    <xf numFmtId="43" fontId="84" fillId="0" borderId="0"/>
    <xf numFmtId="43" fontId="57" fillId="0" borderId="0"/>
    <xf numFmtId="43" fontId="2" fillId="0" borderId="0"/>
    <xf numFmtId="43" fontId="6" fillId="0" borderId="0"/>
    <xf numFmtId="43" fontId="52" fillId="0" borderId="0">
      <alignment vertical="top"/>
    </xf>
    <xf numFmtId="43" fontId="52" fillId="0" borderId="0">
      <alignment vertical="top"/>
    </xf>
    <xf numFmtId="43" fontId="57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2" fillId="0" borderId="0"/>
    <xf numFmtId="43" fontId="57" fillId="0" borderId="0"/>
    <xf numFmtId="43" fontId="6" fillId="0" borderId="0"/>
    <xf numFmtId="43" fontId="6" fillId="0" borderId="0"/>
    <xf numFmtId="43" fontId="2" fillId="0" borderId="0"/>
    <xf numFmtId="43" fontId="6" fillId="0" borderId="0"/>
    <xf numFmtId="43" fontId="2" fillId="0" borderId="0"/>
    <xf numFmtId="43" fontId="6" fillId="0" borderId="0"/>
    <xf numFmtId="43" fontId="57" fillId="0" borderId="0"/>
    <xf numFmtId="43" fontId="2" fillId="0" borderId="0"/>
    <xf numFmtId="43" fontId="183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57" fillId="0" borderId="0"/>
    <xf numFmtId="43" fontId="8" fillId="0" borderId="0"/>
    <xf numFmtId="43" fontId="2" fillId="0" borderId="0"/>
    <xf numFmtId="43" fontId="49" fillId="0" borderId="0"/>
    <xf numFmtId="43" fontId="49" fillId="0" borderId="0"/>
    <xf numFmtId="43" fontId="49" fillId="0" borderId="0"/>
    <xf numFmtId="43" fontId="49" fillId="0" borderId="0"/>
    <xf numFmtId="43" fontId="49" fillId="0" borderId="0"/>
    <xf numFmtId="43" fontId="6" fillId="0" borderId="0"/>
    <xf numFmtId="43" fontId="6" fillId="0" borderId="0"/>
    <xf numFmtId="43" fontId="49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83" fillId="0" borderId="0"/>
    <xf numFmtId="43" fontId="2" fillId="0" borderId="0"/>
    <xf numFmtId="43" fontId="6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" fillId="0" borderId="0"/>
    <xf numFmtId="43" fontId="6" fillId="0" borderId="0"/>
    <xf numFmtId="43" fontId="129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3" fontId="6" fillId="0" borderId="0"/>
    <xf numFmtId="3" fontId="6" fillId="0" borderId="0"/>
    <xf numFmtId="3" fontId="6" fillId="0" borderId="0"/>
    <xf numFmtId="3" fontId="6" fillId="0" borderId="0">
      <alignment vertical="top"/>
    </xf>
    <xf numFmtId="3" fontId="6" fillId="0" borderId="0">
      <alignment vertical="top"/>
    </xf>
    <xf numFmtId="3" fontId="6" fillId="0" borderId="0">
      <alignment vertical="top"/>
    </xf>
    <xf numFmtId="3" fontId="6" fillId="0" borderId="0"/>
    <xf numFmtId="3" fontId="6" fillId="0" borderId="0"/>
    <xf numFmtId="3" fontId="6" fillId="0" borderId="0"/>
    <xf numFmtId="3" fontId="6" fillId="0" borderId="0">
      <alignment vertical="top"/>
    </xf>
    <xf numFmtId="3" fontId="6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6" fillId="0" borderId="0"/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6" fillId="0" borderId="0">
      <alignment vertical="top"/>
    </xf>
    <xf numFmtId="3" fontId="6" fillId="0" borderId="0"/>
    <xf numFmtId="3" fontId="6" fillId="0" borderId="0">
      <alignment vertical="top"/>
    </xf>
    <xf numFmtId="3" fontId="6" fillId="0" borderId="0"/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6" fillId="0" borderId="0"/>
    <xf numFmtId="3" fontId="2" fillId="0" borderId="0">
      <alignment vertical="top"/>
    </xf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66" fillId="0" borderId="0"/>
    <xf numFmtId="42" fontId="6" fillId="0" borderId="0"/>
    <xf numFmtId="42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9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52" fillId="0" borderId="0">
      <alignment vertical="top"/>
    </xf>
    <xf numFmtId="44" fontId="6" fillId="0" borderId="0"/>
    <xf numFmtId="44" fontId="6" fillId="0" borderId="0"/>
    <xf numFmtId="44" fontId="6" fillId="0" borderId="0"/>
    <xf numFmtId="44" fontId="6" fillId="0" borderId="0"/>
    <xf numFmtId="0" fontId="21" fillId="0" borderId="0">
      <alignment vertical="top"/>
    </xf>
    <xf numFmtId="44" fontId="6" fillId="0" borderId="0"/>
    <xf numFmtId="44" fontId="52" fillId="0" borderId="0"/>
    <xf numFmtId="44" fontId="52" fillId="0" borderId="0">
      <alignment vertical="top"/>
    </xf>
    <xf numFmtId="44" fontId="6" fillId="0" borderId="0"/>
    <xf numFmtId="44" fontId="6" fillId="0" borderId="0"/>
    <xf numFmtId="44" fontId="6" fillId="0" borderId="0"/>
    <xf numFmtId="44" fontId="143" fillId="0" borderId="0"/>
    <xf numFmtId="44" fontId="57" fillId="0" borderId="0"/>
    <xf numFmtId="0" fontId="21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52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52" fillId="0" borderId="0"/>
    <xf numFmtId="44" fontId="5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1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1" fillId="0" borderId="0"/>
    <xf numFmtId="44" fontId="6" fillId="0" borderId="0"/>
    <xf numFmtId="44" fontId="52" fillId="0" borderId="0">
      <alignment vertical="top"/>
    </xf>
    <xf numFmtId="44" fontId="2" fillId="0" borderId="0"/>
    <xf numFmtId="44" fontId="2" fillId="0" borderId="0"/>
    <xf numFmtId="44" fontId="2" fillId="0" borderId="0"/>
    <xf numFmtId="44" fontId="6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9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1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52" fillId="0" borderId="0">
      <alignment vertical="top"/>
    </xf>
    <xf numFmtId="44" fontId="6" fillId="0" borderId="0"/>
    <xf numFmtId="44" fontId="2" fillId="0" borderId="0"/>
    <xf numFmtId="44" fontId="2" fillId="0" borderId="0"/>
    <xf numFmtId="44" fontId="6" fillId="0" borderId="0"/>
    <xf numFmtId="44" fontId="52" fillId="0" borderId="0"/>
    <xf numFmtId="44" fontId="6" fillId="0" borderId="0"/>
    <xf numFmtId="44" fontId="6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6" fillId="0" borderId="0"/>
    <xf numFmtId="0" fontId="21" fillId="0" borderId="0">
      <alignment vertical="top"/>
    </xf>
    <xf numFmtId="44" fontId="2" fillId="0" borderId="0"/>
    <xf numFmtId="44" fontId="143" fillId="0" borderId="0"/>
    <xf numFmtId="44" fontId="6" fillId="0" borderId="0"/>
    <xf numFmtId="44" fontId="2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6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1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0" fontId="21" fillId="0" borderId="0">
      <alignment vertical="top"/>
    </xf>
    <xf numFmtId="44" fontId="2" fillId="0" borderId="0"/>
    <xf numFmtId="44" fontId="129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52" fillId="0" borderId="0"/>
    <xf numFmtId="44" fontId="6" fillId="0" borderId="0"/>
    <xf numFmtId="44" fontId="8" fillId="0" borderId="0"/>
    <xf numFmtId="44" fontId="52" fillId="0" borderId="0">
      <alignment vertical="top"/>
    </xf>
    <xf numFmtId="44" fontId="6" fillId="0" borderId="0"/>
    <xf numFmtId="44" fontId="52" fillId="0" borderId="0">
      <alignment vertical="top"/>
    </xf>
    <xf numFmtId="44" fontId="52" fillId="0" borderId="0">
      <alignment vertical="top"/>
    </xf>
    <xf numFmtId="44" fontId="6" fillId="0" borderId="0"/>
    <xf numFmtId="44" fontId="2" fillId="0" borderId="0"/>
    <xf numFmtId="44" fontId="52" fillId="0" borderId="0">
      <alignment vertical="top"/>
    </xf>
    <xf numFmtId="44" fontId="6" fillId="0" borderId="0"/>
    <xf numFmtId="44" fontId="52" fillId="0" borderId="0"/>
    <xf numFmtId="44" fontId="6" fillId="0" borderId="0"/>
    <xf numFmtId="44" fontId="6" fillId="0" borderId="0"/>
    <xf numFmtId="44" fontId="6" fillId="0" borderId="0"/>
    <xf numFmtId="44" fontId="2" fillId="0" borderId="0"/>
    <xf numFmtId="44" fontId="2" fillId="0" borderId="0"/>
    <xf numFmtId="44" fontId="8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" fillId="0" borderId="0"/>
    <xf numFmtId="44" fontId="6" fillId="0" borderId="0"/>
    <xf numFmtId="44" fontId="2" fillId="0" borderId="0"/>
    <xf numFmtId="5" fontId="6" fillId="0" borderId="0"/>
    <xf numFmtId="5" fontId="6" fillId="0" borderId="0"/>
    <xf numFmtId="5" fontId="6" fillId="0" borderId="0"/>
    <xf numFmtId="5" fontId="6" fillId="0" borderId="0">
      <alignment vertical="top"/>
    </xf>
    <xf numFmtId="5" fontId="6" fillId="0" borderId="0">
      <alignment vertical="top"/>
    </xf>
    <xf numFmtId="5" fontId="6" fillId="0" borderId="0">
      <alignment vertical="top"/>
    </xf>
    <xf numFmtId="5" fontId="6" fillId="0" borderId="0"/>
    <xf numFmtId="5" fontId="6" fillId="0" borderId="0"/>
    <xf numFmtId="5" fontId="6" fillId="0" borderId="0"/>
    <xf numFmtId="5" fontId="6" fillId="0" borderId="0">
      <alignment vertical="top"/>
    </xf>
    <xf numFmtId="5" fontId="6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6" fillId="0" borderId="0"/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6" fillId="0" borderId="0">
      <alignment vertical="top"/>
    </xf>
    <xf numFmtId="5" fontId="6" fillId="0" borderId="0"/>
    <xf numFmtId="5" fontId="6" fillId="0" borderId="0">
      <alignment vertical="top"/>
    </xf>
    <xf numFmtId="5" fontId="6" fillId="0" borderId="0"/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6" fillId="0" borderId="0"/>
    <xf numFmtId="5" fontId="2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14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6" fillId="0" borderId="0"/>
    <xf numFmtId="0" fontId="2" fillId="0" borderId="0">
      <alignment vertical="top"/>
    </xf>
    <xf numFmtId="0" fontId="44" fillId="0" borderId="0"/>
    <xf numFmtId="0" fontId="44" fillId="0" borderId="0"/>
    <xf numFmtId="0" fontId="139" fillId="0" borderId="0"/>
    <xf numFmtId="0" fontId="21" fillId="0" borderId="0">
      <alignment vertical="top"/>
    </xf>
    <xf numFmtId="0" fontId="122" fillId="0" borderId="0"/>
    <xf numFmtId="0" fontId="44" fillId="0" borderId="0"/>
    <xf numFmtId="0" fontId="179" fillId="0" borderId="0"/>
    <xf numFmtId="0" fontId="21" fillId="0" borderId="0">
      <alignment vertical="top"/>
    </xf>
    <xf numFmtId="0" fontId="160" fillId="0" borderId="0"/>
    <xf numFmtId="0" fontId="122" fillId="0" borderId="0"/>
    <xf numFmtId="0" fontId="44" fillId="0" borderId="0"/>
    <xf numFmtId="0" fontId="21" fillId="0" borderId="0">
      <alignment vertical="top"/>
    </xf>
    <xf numFmtId="0" fontId="122" fillId="0" borderId="0"/>
    <xf numFmtId="0" fontId="139" fillId="0" borderId="0"/>
    <xf numFmtId="0" fontId="44" fillId="0" borderId="0"/>
    <xf numFmtId="0" fontId="115" fillId="0" borderId="0"/>
    <xf numFmtId="0" fontId="115" fillId="0" borderId="0"/>
    <xf numFmtId="2" fontId="6" fillId="0" borderId="0"/>
    <xf numFmtId="2" fontId="6" fillId="0" borderId="0"/>
    <xf numFmtId="2" fontId="6" fillId="0" borderId="0"/>
    <xf numFmtId="2" fontId="6" fillId="0" borderId="0">
      <alignment vertical="top"/>
    </xf>
    <xf numFmtId="2" fontId="6" fillId="0" borderId="0">
      <alignment vertical="top"/>
    </xf>
    <xf numFmtId="2" fontId="6" fillId="0" borderId="0">
      <alignment vertical="top"/>
    </xf>
    <xf numFmtId="2" fontId="6" fillId="0" borderId="0"/>
    <xf numFmtId="2" fontId="6" fillId="0" borderId="0"/>
    <xf numFmtId="2" fontId="6" fillId="0" borderId="0"/>
    <xf numFmtId="2" fontId="6" fillId="0" borderId="0">
      <alignment vertical="top"/>
    </xf>
    <xf numFmtId="2" fontId="6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6" fillId="0" borderId="0"/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6" fillId="0" borderId="0">
      <alignment vertical="top"/>
    </xf>
    <xf numFmtId="2" fontId="6" fillId="0" borderId="0"/>
    <xf numFmtId="2" fontId="6" fillId="0" borderId="0">
      <alignment vertical="top"/>
    </xf>
    <xf numFmtId="2" fontId="6" fillId="0" borderId="0"/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6" fillId="0" borderId="0"/>
    <xf numFmtId="2" fontId="2" fillId="0" borderId="0">
      <alignment vertical="top"/>
    </xf>
    <xf numFmtId="37" fontId="67" fillId="0" borderId="0">
      <alignment horizontal="right" vertical="center"/>
    </xf>
    <xf numFmtId="37" fontId="67" fillId="0" borderId="0">
      <alignment horizontal="right" vertical="center"/>
    </xf>
    <xf numFmtId="0" fontId="21" fillId="0" borderId="0">
      <alignment vertical="top"/>
    </xf>
    <xf numFmtId="37" fontId="68" fillId="0" borderId="0">
      <alignment horizontal="right" vertical="center"/>
    </xf>
    <xf numFmtId="37" fontId="68" fillId="0" borderId="0">
      <alignment horizontal="right" vertical="center"/>
    </xf>
    <xf numFmtId="0" fontId="21" fillId="0" borderId="0">
      <alignment vertical="top"/>
    </xf>
    <xf numFmtId="37" fontId="69" fillId="0" borderId="0">
      <alignment horizontal="right" vertical="center"/>
    </xf>
    <xf numFmtId="37" fontId="69" fillId="0" borderId="0">
      <alignment horizontal="right" vertical="center"/>
    </xf>
    <xf numFmtId="0" fontId="21" fillId="0" borderId="0">
      <alignment vertical="top"/>
    </xf>
    <xf numFmtId="37" fontId="70" fillId="0" borderId="0">
      <alignment horizontal="right" vertical="center"/>
    </xf>
    <xf numFmtId="37" fontId="70" fillId="0" borderId="0">
      <alignment horizontal="right" vertical="center"/>
    </xf>
    <xf numFmtId="0" fontId="21" fillId="0" borderId="0">
      <alignment vertical="top"/>
    </xf>
    <xf numFmtId="0" fontId="35" fillId="12" borderId="0"/>
    <xf numFmtId="0" fontId="35" fillId="45" borderId="0"/>
    <xf numFmtId="0" fontId="35" fillId="45" borderId="0"/>
    <xf numFmtId="0" fontId="123" fillId="45" borderId="0"/>
    <xf numFmtId="0" fontId="123" fillId="71" borderId="0"/>
    <xf numFmtId="0" fontId="21" fillId="0" borderId="0">
      <alignment vertical="top"/>
    </xf>
    <xf numFmtId="0" fontId="130" fillId="12" borderId="0"/>
    <xf numFmtId="0" fontId="35" fillId="12" borderId="0"/>
    <xf numFmtId="0" fontId="35" fillId="12" borderId="0"/>
    <xf numFmtId="0" fontId="123" fillId="45" borderId="0"/>
    <xf numFmtId="0" fontId="172" fillId="12" borderId="0"/>
    <xf numFmtId="0" fontId="35" fillId="45" borderId="0"/>
    <xf numFmtId="0" fontId="21" fillId="0" borderId="0">
      <alignment vertical="top"/>
    </xf>
    <xf numFmtId="0" fontId="161" fillId="12" borderId="0"/>
    <xf numFmtId="0" fontId="123" fillId="45" borderId="0"/>
    <xf numFmtId="0" fontId="35" fillId="12" borderId="0"/>
    <xf numFmtId="0" fontId="21" fillId="0" borderId="0">
      <alignment vertical="top"/>
    </xf>
    <xf numFmtId="0" fontId="123" fillId="45" borderId="0"/>
    <xf numFmtId="0" fontId="130" fillId="12" borderId="0"/>
    <xf numFmtId="0" fontId="35" fillId="12" borderId="0"/>
    <xf numFmtId="0" fontId="106" fillId="12" borderId="0"/>
    <xf numFmtId="0" fontId="106" fillId="12" borderId="0"/>
    <xf numFmtId="14" fontId="46" fillId="6" borderId="42">
      <alignment horizontal="center" vertical="center" wrapText="1"/>
    </xf>
    <xf numFmtId="0" fontId="32" fillId="0" borderId="33"/>
    <xf numFmtId="0" fontId="56" fillId="0" borderId="0"/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78" fillId="0" borderId="46"/>
    <xf numFmtId="0" fontId="56" fillId="0" borderId="0"/>
    <xf numFmtId="0" fontId="56" fillId="0" borderId="0"/>
    <xf numFmtId="0" fontId="21" fillId="0" borderId="0">
      <alignment vertical="top"/>
    </xf>
    <xf numFmtId="0" fontId="78" fillId="0" borderId="46"/>
    <xf numFmtId="0" fontId="60" fillId="0" borderId="0">
      <alignment vertical="top"/>
    </xf>
    <xf numFmtId="0" fontId="185" fillId="0" borderId="57"/>
    <xf numFmtId="0" fontId="32" fillId="0" borderId="33"/>
    <xf numFmtId="0" fontId="78" fillId="0" borderId="46"/>
    <xf numFmtId="0" fontId="191" fillId="0" borderId="0"/>
    <xf numFmtId="0" fontId="32" fillId="0" borderId="33"/>
    <xf numFmtId="0" fontId="32" fillId="0" borderId="33"/>
    <xf numFmtId="0" fontId="60" fillId="0" borderId="0">
      <alignment vertical="top"/>
    </xf>
    <xf numFmtId="0" fontId="21" fillId="0" borderId="0">
      <alignment vertical="top"/>
    </xf>
    <xf numFmtId="0" fontId="32" fillId="0" borderId="33"/>
    <xf numFmtId="0" fontId="191" fillId="0" borderId="0"/>
    <xf numFmtId="0" fontId="169" fillId="0" borderId="33"/>
    <xf numFmtId="0" fontId="148" fillId="0" borderId="46"/>
    <xf numFmtId="0" fontId="93" fillId="0" borderId="52"/>
    <xf numFmtId="0" fontId="56" fillId="0" borderId="0"/>
    <xf numFmtId="0" fontId="60" fillId="0" borderId="0">
      <alignment vertical="top"/>
    </xf>
    <xf numFmtId="0" fontId="60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2" fillId="0" borderId="33"/>
    <xf numFmtId="0" fontId="2" fillId="0" borderId="0">
      <alignment vertical="top"/>
    </xf>
    <xf numFmtId="0" fontId="2" fillId="0" borderId="0">
      <alignment vertical="top"/>
    </xf>
    <xf numFmtId="0" fontId="78" fillId="0" borderId="46"/>
    <xf numFmtId="0" fontId="2" fillId="0" borderId="0">
      <alignment vertical="top"/>
    </xf>
    <xf numFmtId="0" fontId="2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32" fillId="0" borderId="33"/>
    <xf numFmtId="0" fontId="60" fillId="0" borderId="0">
      <alignment vertical="top"/>
    </xf>
    <xf numFmtId="0" fontId="103" fillId="0" borderId="33"/>
    <xf numFmtId="0" fontId="103" fillId="0" borderId="33"/>
    <xf numFmtId="0" fontId="33" fillId="0" borderId="34"/>
    <xf numFmtId="0" fontId="53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79" fillId="0" borderId="47"/>
    <xf numFmtId="0" fontId="53" fillId="0" borderId="0"/>
    <xf numFmtId="0" fontId="53" fillId="0" borderId="0"/>
    <xf numFmtId="0" fontId="21" fillId="0" borderId="0">
      <alignment vertical="top"/>
    </xf>
    <xf numFmtId="0" fontId="79" fillId="0" borderId="47"/>
    <xf numFmtId="0" fontId="26" fillId="0" borderId="0">
      <alignment vertical="top"/>
    </xf>
    <xf numFmtId="0" fontId="186" fillId="0" borderId="58"/>
    <xf numFmtId="0" fontId="33" fillId="0" borderId="34"/>
    <xf numFmtId="0" fontId="79" fillId="0" borderId="47"/>
    <xf numFmtId="0" fontId="6" fillId="0" borderId="0"/>
    <xf numFmtId="0" fontId="33" fillId="0" borderId="34"/>
    <xf numFmtId="0" fontId="33" fillId="0" borderId="34"/>
    <xf numFmtId="0" fontId="26" fillId="0" borderId="0">
      <alignment vertical="top"/>
    </xf>
    <xf numFmtId="0" fontId="21" fillId="0" borderId="0">
      <alignment vertical="top"/>
    </xf>
    <xf numFmtId="0" fontId="33" fillId="0" borderId="34"/>
    <xf numFmtId="0" fontId="6" fillId="0" borderId="0"/>
    <xf numFmtId="0" fontId="170" fillId="0" borderId="34"/>
    <xf numFmtId="0" fontId="149" fillId="0" borderId="34"/>
    <xf numFmtId="0" fontId="94" fillId="0" borderId="34"/>
    <xf numFmtId="0" fontId="53" fillId="0" borderId="0"/>
    <xf numFmtId="0" fontId="26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3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3" fillId="0" borderId="34"/>
    <xf numFmtId="0" fontId="2" fillId="0" borderId="0">
      <alignment vertical="top"/>
    </xf>
    <xf numFmtId="0" fontId="2" fillId="0" borderId="0">
      <alignment vertical="top"/>
    </xf>
    <xf numFmtId="0" fontId="79" fillId="0" borderId="47"/>
    <xf numFmtId="0" fontId="2" fillId="0" borderId="0">
      <alignment vertical="top"/>
    </xf>
    <xf numFmtId="0" fontId="2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33" fillId="0" borderId="34"/>
    <xf numFmtId="0" fontId="26" fillId="0" borderId="0">
      <alignment vertical="top"/>
    </xf>
    <xf numFmtId="0" fontId="104" fillId="0" borderId="34"/>
    <xf numFmtId="0" fontId="104" fillId="0" borderId="34"/>
    <xf numFmtId="0" fontId="34" fillId="0" borderId="35"/>
    <xf numFmtId="0" fontId="75" fillId="0" borderId="48"/>
    <xf numFmtId="0" fontId="75" fillId="0" borderId="48"/>
    <xf numFmtId="0" fontId="187" fillId="0" borderId="59"/>
    <xf numFmtId="0" fontId="75" fillId="0" borderId="48"/>
    <xf numFmtId="0" fontId="21" fillId="0" borderId="0">
      <alignment vertical="top"/>
    </xf>
    <xf numFmtId="0" fontId="34" fillId="0" borderId="35"/>
    <xf numFmtId="0" fontId="171" fillId="0" borderId="35"/>
    <xf numFmtId="0" fontId="95" fillId="0" borderId="53"/>
    <xf numFmtId="0" fontId="21" fillId="0" borderId="0">
      <alignment vertical="top"/>
    </xf>
    <xf numFmtId="0" fontId="150" fillId="0" borderId="48"/>
    <xf numFmtId="0" fontId="34" fillId="0" borderId="35"/>
    <xf numFmtId="0" fontId="21" fillId="0" borderId="0">
      <alignment vertical="top"/>
    </xf>
    <xf numFmtId="0" fontId="75" fillId="0" borderId="48"/>
    <xf numFmtId="0" fontId="34" fillId="0" borderId="35"/>
    <xf numFmtId="0" fontId="105" fillId="0" borderId="35"/>
    <xf numFmtId="0" fontId="105" fillId="0" borderId="35"/>
    <xf numFmtId="0" fontId="34" fillId="0" borderId="0"/>
    <xf numFmtId="0" fontId="75" fillId="0" borderId="0"/>
    <xf numFmtId="0" fontId="75" fillId="0" borderId="0"/>
    <xf numFmtId="0" fontId="187" fillId="0" borderId="0"/>
    <xf numFmtId="0" fontId="75" fillId="0" borderId="0"/>
    <xf numFmtId="0" fontId="21" fillId="0" borderId="0">
      <alignment vertical="top"/>
    </xf>
    <xf numFmtId="0" fontId="34" fillId="0" borderId="0"/>
    <xf numFmtId="0" fontId="171" fillId="0" borderId="0"/>
    <xf numFmtId="0" fontId="95" fillId="0" borderId="0"/>
    <xf numFmtId="0" fontId="21" fillId="0" borderId="0">
      <alignment vertical="top"/>
    </xf>
    <xf numFmtId="0" fontId="150" fillId="0" borderId="0"/>
    <xf numFmtId="0" fontId="34" fillId="0" borderId="0"/>
    <xf numFmtId="0" fontId="21" fillId="0" borderId="0">
      <alignment vertical="top"/>
    </xf>
    <xf numFmtId="0" fontId="75" fillId="0" borderId="0"/>
    <xf numFmtId="0" fontId="34" fillId="0" borderId="0"/>
    <xf numFmtId="0" fontId="105" fillId="0" borderId="0"/>
    <xf numFmtId="0" fontId="105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12"/>
    <xf numFmtId="0" fontId="89" fillId="0" borderId="12"/>
    <xf numFmtId="0" fontId="89" fillId="0" borderId="12"/>
    <xf numFmtId="0" fontId="89" fillId="0" borderId="12"/>
    <xf numFmtId="0" fontId="89" fillId="0" borderId="12"/>
    <xf numFmtId="0" fontId="89" fillId="0" borderId="12"/>
    <xf numFmtId="0" fontId="7" fillId="0" borderId="0">
      <alignment vertical="top"/>
      <protection locked="0"/>
    </xf>
    <xf numFmtId="0" fontId="59" fillId="0" borderId="0">
      <alignment vertical="top"/>
      <protection locked="0"/>
    </xf>
    <xf numFmtId="0" fontId="59" fillId="0" borderId="0">
      <alignment vertical="top"/>
      <protection locked="0"/>
    </xf>
    <xf numFmtId="0" fontId="21" fillId="0" borderId="0">
      <alignment vertical="top"/>
    </xf>
    <xf numFmtId="0" fontId="182" fillId="0" borderId="0">
      <alignment vertical="top"/>
      <protection locked="0"/>
    </xf>
    <xf numFmtId="0" fontId="21" fillId="0" borderId="0">
      <alignment vertical="top"/>
    </xf>
    <xf numFmtId="0" fontId="59" fillId="0" borderId="0">
      <alignment vertical="top"/>
      <protection locked="0"/>
    </xf>
    <xf numFmtId="0" fontId="155" fillId="0" borderId="0">
      <alignment vertical="top"/>
      <protection locked="0"/>
    </xf>
    <xf numFmtId="0" fontId="21" fillId="0" borderId="0">
      <alignment vertical="top"/>
    </xf>
    <xf numFmtId="0" fontId="59" fillId="0" borderId="0">
      <alignment vertical="top"/>
      <protection locked="0"/>
    </xf>
    <xf numFmtId="0" fontId="182" fillId="0" borderId="0">
      <alignment vertical="top"/>
      <protection locked="0"/>
    </xf>
    <xf numFmtId="0" fontId="21" fillId="0" borderId="0">
      <alignment vertical="top"/>
    </xf>
    <xf numFmtId="0" fontId="21" fillId="0" borderId="0">
      <alignment vertical="top"/>
    </xf>
    <xf numFmtId="0" fontId="50" fillId="0" borderId="0"/>
    <xf numFmtId="0" fontId="144" fillId="0" borderId="0">
      <alignment vertical="top"/>
      <protection locked="0"/>
    </xf>
    <xf numFmtId="0" fontId="21" fillId="0" borderId="0">
      <alignment vertical="top"/>
    </xf>
    <xf numFmtId="0" fontId="144" fillId="0" borderId="0">
      <alignment vertical="top"/>
      <protection locked="0"/>
    </xf>
    <xf numFmtId="0" fontId="59" fillId="0" borderId="0">
      <alignment vertical="top"/>
      <protection locked="0"/>
    </xf>
    <xf numFmtId="0" fontId="59" fillId="0" borderId="0">
      <alignment vertical="top"/>
      <protection locked="0"/>
    </xf>
    <xf numFmtId="0" fontId="144" fillId="0" borderId="0">
      <alignment vertical="top"/>
      <protection locked="0"/>
    </xf>
    <xf numFmtId="0" fontId="144" fillId="0" borderId="0">
      <alignment vertical="top"/>
      <protection locked="0"/>
    </xf>
    <xf numFmtId="0" fontId="21" fillId="0" borderId="0">
      <alignment vertical="top"/>
    </xf>
    <xf numFmtId="0" fontId="144" fillId="0" borderId="0">
      <alignment vertical="top"/>
      <protection locked="0"/>
    </xf>
    <xf numFmtId="0" fontId="144" fillId="0" borderId="0">
      <alignment vertical="top"/>
      <protection locked="0"/>
    </xf>
    <xf numFmtId="0" fontId="182" fillId="0" borderId="0">
      <alignment vertical="top"/>
      <protection locked="0"/>
    </xf>
    <xf numFmtId="0" fontId="144" fillId="0" borderId="0">
      <alignment vertical="top"/>
      <protection locked="0"/>
    </xf>
    <xf numFmtId="0" fontId="192" fillId="0" borderId="0"/>
    <xf numFmtId="0" fontId="21" fillId="0" borderId="0">
      <alignment vertical="top"/>
    </xf>
    <xf numFmtId="0" fontId="182" fillId="0" borderId="0">
      <alignment vertical="top"/>
      <protection locked="0"/>
    </xf>
    <xf numFmtId="0" fontId="50" fillId="0" borderId="0"/>
    <xf numFmtId="0" fontId="7" fillId="0" borderId="0">
      <alignment vertical="top"/>
      <protection locked="0"/>
    </xf>
    <xf numFmtId="0" fontId="50" fillId="0" borderId="0"/>
    <xf numFmtId="0" fontId="38" fillId="15" borderId="36"/>
    <xf numFmtId="0" fontId="81" fillId="47" borderId="36"/>
    <xf numFmtId="0" fontId="81" fillId="47" borderId="36"/>
    <xf numFmtId="0" fontId="124" fillId="62" borderId="55"/>
    <xf numFmtId="0" fontId="124" fillId="72" borderId="55"/>
    <xf numFmtId="0" fontId="21" fillId="0" borderId="0">
      <alignment vertical="top"/>
    </xf>
    <xf numFmtId="0" fontId="133" fillId="15" borderId="36"/>
    <xf numFmtId="0" fontId="38" fillId="15" borderId="36"/>
    <xf numFmtId="0" fontId="38" fillId="15" borderId="36"/>
    <xf numFmtId="0" fontId="124" fillId="62" borderId="55"/>
    <xf numFmtId="0" fontId="175" fillId="15" borderId="36"/>
    <xf numFmtId="0" fontId="81" fillId="47" borderId="36"/>
    <xf numFmtId="0" fontId="21" fillId="0" borderId="0">
      <alignment vertical="top"/>
    </xf>
    <xf numFmtId="0" fontId="151" fillId="62" borderId="36"/>
    <xf numFmtId="0" fontId="124" fillId="62" borderId="55"/>
    <xf numFmtId="0" fontId="38" fillId="15" borderId="36"/>
    <xf numFmtId="0" fontId="21" fillId="0" borderId="0">
      <alignment vertical="top"/>
    </xf>
    <xf numFmtId="0" fontId="124" fillId="62" borderId="55"/>
    <xf numFmtId="0" fontId="133" fillId="15" borderId="36"/>
    <xf numFmtId="0" fontId="38" fillId="15" borderId="36"/>
    <xf numFmtId="0" fontId="109" fillId="15" borderId="36"/>
    <xf numFmtId="0" fontId="109" fillId="15" borderId="36"/>
    <xf numFmtId="0" fontId="41" fillId="0" borderId="38"/>
    <xf numFmtId="0" fontId="76" fillId="0" borderId="49"/>
    <xf numFmtId="0" fontId="76" fillId="0" borderId="49"/>
    <xf numFmtId="0" fontId="21" fillId="0" borderId="0">
      <alignment vertical="top"/>
    </xf>
    <xf numFmtId="0" fontId="128" fillId="0" borderId="60"/>
    <xf numFmtId="0" fontId="76" fillId="0" borderId="49"/>
    <xf numFmtId="0" fontId="136" fillId="0" borderId="38"/>
    <xf numFmtId="0" fontId="41" fillId="0" borderId="38"/>
    <xf numFmtId="0" fontId="178" fillId="0" borderId="38"/>
    <xf numFmtId="0" fontId="21" fillId="0" borderId="0">
      <alignment vertical="top"/>
    </xf>
    <xf numFmtId="0" fontId="152" fillId="0" borderId="49"/>
    <xf numFmtId="0" fontId="41" fillId="0" borderId="38"/>
    <xf numFmtId="0" fontId="21" fillId="0" borderId="0">
      <alignment vertical="top"/>
    </xf>
    <xf numFmtId="0" fontId="76" fillId="0" borderId="49"/>
    <xf numFmtId="0" fontId="136" fillId="0" borderId="38"/>
    <xf numFmtId="0" fontId="41" fillId="0" borderId="38"/>
    <xf numFmtId="0" fontId="112" fillId="0" borderId="38"/>
    <xf numFmtId="0" fontId="112" fillId="0" borderId="38"/>
    <xf numFmtId="0" fontId="51" fillId="14" borderId="0"/>
    <xf numFmtId="0" fontId="82" fillId="14" borderId="0"/>
    <xf numFmtId="0" fontId="82" fillId="14" borderId="0"/>
    <xf numFmtId="0" fontId="51" fillId="14" borderId="0"/>
    <xf numFmtId="0" fontId="188" fillId="72" borderId="0"/>
    <xf numFmtId="0" fontId="125" fillId="72" borderId="0"/>
    <xf numFmtId="0" fontId="21" fillId="0" borderId="0">
      <alignment vertical="top"/>
    </xf>
    <xf numFmtId="0" fontId="132" fillId="14" borderId="0"/>
    <xf numFmtId="0" fontId="51" fillId="66" borderId="0"/>
    <xf numFmtId="0" fontId="51" fillId="14" borderId="0"/>
    <xf numFmtId="0" fontId="37" fillId="14" borderId="0"/>
    <xf numFmtId="0" fontId="125" fillId="72" borderId="0"/>
    <xf numFmtId="0" fontId="51" fillId="14" borderId="0"/>
    <xf numFmtId="0" fontId="174" fillId="14" borderId="0"/>
    <xf numFmtId="0" fontId="82" fillId="14" borderId="0"/>
    <xf numFmtId="0" fontId="82" fillId="14" borderId="0"/>
    <xf numFmtId="0" fontId="37" fillId="14" borderId="0"/>
    <xf numFmtId="0" fontId="21" fillId="0" borderId="0">
      <alignment vertical="top"/>
    </xf>
    <xf numFmtId="0" fontId="37" fillId="14" borderId="0"/>
    <xf numFmtId="0" fontId="153" fillId="14" borderId="0"/>
    <xf numFmtId="0" fontId="153" fillId="14" borderId="0"/>
    <xf numFmtId="0" fontId="125" fillId="72" borderId="0"/>
    <xf numFmtId="0" fontId="51" fillId="14" borderId="0"/>
    <xf numFmtId="0" fontId="21" fillId="0" borderId="0">
      <alignment vertical="top"/>
    </xf>
    <xf numFmtId="0" fontId="125" fillId="72" borderId="0"/>
    <xf numFmtId="0" fontId="51" fillId="14" borderId="0"/>
    <xf numFmtId="0" fontId="37" fillId="66" borderId="0"/>
    <xf numFmtId="0" fontId="51" fillId="14" borderId="0"/>
    <xf numFmtId="0" fontId="51" fillId="14" borderId="0"/>
    <xf numFmtId="0" fontId="132" fillId="14" borderId="0"/>
    <xf numFmtId="0" fontId="37" fillId="66" borderId="0"/>
    <xf numFmtId="0" fontId="51" fillId="14" borderId="0"/>
    <xf numFmtId="0" fontId="51" fillId="14" borderId="0"/>
    <xf numFmtId="0" fontId="37" fillId="14" borderId="0"/>
    <xf numFmtId="0" fontId="37" fillId="14" borderId="0"/>
    <xf numFmtId="0" fontId="108" fillId="14" borderId="0"/>
    <xf numFmtId="0" fontId="108" fillId="14" borderId="0"/>
    <xf numFmtId="0" fontId="51" fillId="14" borderId="0"/>
    <xf numFmtId="0" fontId="61" fillId="0" borderId="0">
      <alignment vertical="center"/>
    </xf>
    <xf numFmtId="0" fontId="61" fillId="0" borderId="0">
      <alignment vertical="center"/>
    </xf>
    <xf numFmtId="0" fontId="2" fillId="0" borderId="0">
      <alignment vertical="top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2" fillId="0" borderId="0">
      <alignment vertical="top"/>
    </xf>
    <xf numFmtId="0" fontId="71" fillId="0" borderId="0">
      <alignment vertical="center"/>
    </xf>
    <xf numFmtId="0" fontId="71" fillId="0" borderId="0">
      <alignment vertical="center"/>
    </xf>
    <xf numFmtId="0" fontId="2" fillId="0" borderId="0">
      <alignment vertical="top"/>
    </xf>
    <xf numFmtId="0" fontId="72" fillId="0" borderId="0">
      <alignment vertical="center"/>
    </xf>
    <xf numFmtId="0" fontId="72" fillId="0" borderId="0">
      <alignment vertical="center"/>
    </xf>
    <xf numFmtId="0" fontId="2" fillId="0" borderId="0">
      <alignment vertical="top"/>
    </xf>
    <xf numFmtId="0" fontId="73" fillId="0" borderId="0">
      <alignment vertical="center"/>
    </xf>
    <xf numFmtId="0" fontId="73" fillId="0" borderId="0">
      <alignment vertical="center"/>
    </xf>
    <xf numFmtId="0" fontId="2" fillId="0" borderId="0">
      <alignment vertical="top"/>
    </xf>
    <xf numFmtId="0" fontId="92" fillId="0" borderId="0"/>
    <xf numFmtId="173" fontId="10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7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8" fillId="0" borderId="0"/>
    <xf numFmtId="0" fontId="6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37" fontId="27" fillId="0" borderId="0"/>
    <xf numFmtId="0" fontId="2" fillId="0" borderId="0"/>
    <xf numFmtId="0" fontId="47" fillId="0" borderId="0"/>
    <xf numFmtId="0" fontId="2" fillId="0" borderId="0"/>
    <xf numFmtId="0" fontId="6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4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84" fillId="0" borderId="0"/>
    <xf numFmtId="0" fontId="57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2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>
      <alignment vertical="top"/>
    </xf>
    <xf numFmtId="0" fontId="52" fillId="0" borderId="0">
      <alignment vertical="top"/>
    </xf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52" fillId="0" borderId="0">
      <alignment vertical="top"/>
    </xf>
    <xf numFmtId="0" fontId="2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49" fillId="0" borderId="0"/>
    <xf numFmtId="0" fontId="2" fillId="0" borderId="0"/>
    <xf numFmtId="0" fontId="87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67" fillId="0" borderId="0"/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52" fillId="0" borderId="0">
      <alignment vertical="top"/>
    </xf>
    <xf numFmtId="0" fontId="6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6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6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9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57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57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5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57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9" fillId="0" borderId="0"/>
    <xf numFmtId="0" fontId="8" fillId="0" borderId="0"/>
    <xf numFmtId="0" fontId="6" fillId="0" borderId="0"/>
    <xf numFmtId="0" fontId="6" fillId="0" borderId="0"/>
    <xf numFmtId="0" fontId="49" fillId="0" borderId="0"/>
    <xf numFmtId="0" fontId="57" fillId="0" borderId="0"/>
    <xf numFmtId="0" fontId="2" fillId="0" borderId="0">
      <alignment vertical="top"/>
    </xf>
    <xf numFmtId="169" fontId="58" fillId="0" borderId="0"/>
    <xf numFmtId="0" fontId="2" fillId="0" borderId="0"/>
    <xf numFmtId="169" fontId="58" fillId="0" borderId="0"/>
    <xf numFmtId="0" fontId="57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169" fontId="58" fillId="0" borderId="0"/>
    <xf numFmtId="0" fontId="57" fillId="0" borderId="0"/>
    <xf numFmtId="0" fontId="2" fillId="0" borderId="0">
      <alignment vertical="top"/>
    </xf>
    <xf numFmtId="0" fontId="2" fillId="0" borderId="0"/>
    <xf numFmtId="0" fontId="84" fillId="0" borderId="0"/>
    <xf numFmtId="169" fontId="58" fillId="0" borderId="0"/>
    <xf numFmtId="0" fontId="2" fillId="0" borderId="0"/>
    <xf numFmtId="0" fontId="2" fillId="0" borderId="0"/>
    <xf numFmtId="0" fontId="2" fillId="0" borderId="0"/>
    <xf numFmtId="169" fontId="58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57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7" fillId="0" borderId="0"/>
    <xf numFmtId="0" fontId="6" fillId="0" borderId="0"/>
    <xf numFmtId="0" fontId="2" fillId="0" borderId="0"/>
    <xf numFmtId="0" fontId="2" fillId="0" borderId="0">
      <alignment vertical="top"/>
    </xf>
    <xf numFmtId="0" fontId="6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7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7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>
      <alignment vertical="top"/>
    </xf>
    <xf numFmtId="0" fontId="84" fillId="0" borderId="0"/>
    <xf numFmtId="0" fontId="6" fillId="0" borderId="0"/>
    <xf numFmtId="169" fontId="58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169" fontId="58" fillId="0" borderId="0"/>
    <xf numFmtId="0" fontId="2" fillId="0" borderId="0">
      <alignment vertical="top"/>
    </xf>
    <xf numFmtId="0" fontId="2" fillId="0" borderId="0"/>
    <xf numFmtId="169" fontId="58" fillId="0" borderId="0"/>
    <xf numFmtId="0" fontId="6" fillId="0" borderId="0"/>
    <xf numFmtId="0" fontId="84" fillId="0" borderId="0"/>
    <xf numFmtId="0" fontId="84" fillId="0" borderId="0"/>
    <xf numFmtId="0" fontId="2" fillId="0" borderId="0"/>
    <xf numFmtId="0" fontId="57" fillId="0" borderId="0"/>
    <xf numFmtId="0" fontId="6" fillId="0" borderId="0"/>
    <xf numFmtId="0" fontId="57" fillId="0" borderId="0"/>
    <xf numFmtId="0" fontId="6" fillId="0" borderId="0"/>
    <xf numFmtId="0" fontId="84" fillId="0" borderId="0"/>
    <xf numFmtId="0" fontId="6" fillId="0" borderId="0"/>
    <xf numFmtId="0" fontId="84" fillId="0" borderId="0"/>
    <xf numFmtId="0" fontId="57" fillId="0" borderId="0"/>
    <xf numFmtId="0" fontId="2" fillId="0" borderId="0"/>
    <xf numFmtId="0" fontId="6" fillId="0" borderId="0"/>
    <xf numFmtId="0" fontId="57" fillId="0" borderId="0"/>
    <xf numFmtId="0" fontId="57" fillId="0" borderId="0"/>
    <xf numFmtId="0" fontId="2" fillId="0" borderId="0"/>
    <xf numFmtId="0" fontId="2" fillId="0" borderId="0">
      <alignment vertical="top"/>
    </xf>
    <xf numFmtId="0" fontId="57" fillId="0" borderId="0"/>
    <xf numFmtId="0" fontId="57" fillId="0" borderId="0"/>
    <xf numFmtId="0" fontId="84" fillId="0" borderId="0"/>
    <xf numFmtId="0" fontId="2" fillId="0" borderId="0"/>
    <xf numFmtId="0" fontId="84" fillId="0" borderId="0"/>
    <xf numFmtId="0" fontId="6" fillId="0" borderId="0"/>
    <xf numFmtId="0" fontId="57" fillId="0" borderId="0"/>
    <xf numFmtId="0" fontId="2" fillId="0" borderId="0"/>
    <xf numFmtId="0" fontId="190" fillId="0" borderId="0"/>
    <xf numFmtId="0" fontId="2" fillId="0" borderId="0">
      <alignment vertical="top"/>
    </xf>
    <xf numFmtId="0" fontId="57" fillId="0" borderId="0"/>
    <xf numFmtId="0" fontId="168" fillId="0" borderId="0"/>
    <xf numFmtId="0" fontId="2" fillId="0" borderId="0"/>
    <xf numFmtId="169" fontId="58" fillId="0" borderId="0"/>
    <xf numFmtId="0" fontId="2" fillId="0" borderId="0"/>
    <xf numFmtId="169" fontId="58" fillId="0" borderId="0"/>
    <xf numFmtId="0" fontId="2" fillId="0" borderId="0">
      <alignment vertical="top"/>
    </xf>
    <xf numFmtId="0" fontId="8" fillId="0" borderId="0"/>
    <xf numFmtId="0" fontId="57" fillId="0" borderId="0"/>
    <xf numFmtId="0" fontId="2" fillId="0" borderId="0">
      <alignment vertical="top"/>
    </xf>
    <xf numFmtId="0" fontId="6" fillId="0" borderId="0"/>
    <xf numFmtId="0" fontId="57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6" fillId="0" borderId="0"/>
    <xf numFmtId="0" fontId="57" fillId="0" borderId="0"/>
    <xf numFmtId="0" fontId="2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37" fontId="27" fillId="0" borderId="0"/>
    <xf numFmtId="0" fontId="2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>
      <alignment vertical="top"/>
    </xf>
    <xf numFmtId="0" fontId="2" fillId="0" borderId="0">
      <alignment vertical="top"/>
    </xf>
    <xf numFmtId="0" fontId="9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/>
    <xf numFmtId="0" fontId="6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57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57" fillId="0" borderId="0"/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52" fillId="0" borderId="0">
      <alignment vertical="top"/>
    </xf>
    <xf numFmtId="0" fontId="2" fillId="0" borderId="0"/>
    <xf numFmtId="0" fontId="6" fillId="0" borderId="0"/>
    <xf numFmtId="0" fontId="2" fillId="0" borderId="0"/>
    <xf numFmtId="0" fontId="5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52" fillId="0" borderId="0">
      <alignment vertical="top"/>
    </xf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5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52" fillId="0" borderId="0">
      <alignment vertical="top"/>
    </xf>
    <xf numFmtId="0" fontId="2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52" fillId="0" borderId="0">
      <alignment vertical="top"/>
    </xf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52" fillId="0" borderId="0">
      <alignment vertical="top"/>
    </xf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49" fillId="0" borderId="0"/>
    <xf numFmtId="0" fontId="49" fillId="0" borderId="0"/>
    <xf numFmtId="0" fontId="183" fillId="0" borderId="0"/>
    <xf numFmtId="0" fontId="52" fillId="0" borderId="0">
      <alignment vertical="top"/>
    </xf>
    <xf numFmtId="0" fontId="49" fillId="0" borderId="0"/>
    <xf numFmtId="0" fontId="49" fillId="0" borderId="0"/>
    <xf numFmtId="0" fontId="183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183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" fillId="0" borderId="0"/>
    <xf numFmtId="0" fontId="49" fillId="0" borderId="0"/>
    <xf numFmtId="0" fontId="49" fillId="0" borderId="0"/>
    <xf numFmtId="0" fontId="6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" fillId="0" borderId="0"/>
    <xf numFmtId="0" fontId="8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1" fillId="0" borderId="0"/>
    <xf numFmtId="0" fontId="2" fillId="0" borderId="0"/>
    <xf numFmtId="0" fontId="6" fillId="0" borderId="0"/>
    <xf numFmtId="37" fontId="27" fillId="0" borderId="0"/>
    <xf numFmtId="0" fontId="2" fillId="0" borderId="0"/>
    <xf numFmtId="0" fontId="2" fillId="0" borderId="0">
      <alignment vertical="top"/>
    </xf>
    <xf numFmtId="0" fontId="26" fillId="0" borderId="0">
      <alignment vertical="top"/>
    </xf>
    <xf numFmtId="0" fontId="2" fillId="0" borderId="0"/>
    <xf numFmtId="0" fontId="8" fillId="0" borderId="0"/>
    <xf numFmtId="0" fontId="52" fillId="0" borderId="0">
      <alignment vertical="top"/>
    </xf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8" fillId="0" borderId="0"/>
    <xf numFmtId="0" fontId="2" fillId="0" borderId="0"/>
    <xf numFmtId="0" fontId="6" fillId="0" borderId="0"/>
    <xf numFmtId="0" fontId="2" fillId="0" borderId="0"/>
    <xf numFmtId="0" fontId="129" fillId="0" borderId="0"/>
    <xf numFmtId="0" fontId="101" fillId="0" borderId="0"/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6" fillId="0" borderId="0"/>
    <xf numFmtId="0" fontId="5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8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52" fillId="0" borderId="0">
      <alignment vertical="top"/>
    </xf>
    <xf numFmtId="0" fontId="5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2" fillId="0" borderId="0"/>
    <xf numFmtId="0" fontId="6" fillId="0" borderId="0"/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6" fillId="0" borderId="0"/>
    <xf numFmtId="0" fontId="2" fillId="0" borderId="0"/>
    <xf numFmtId="0" fontId="5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90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49" fillId="0" borderId="0"/>
    <xf numFmtId="0" fontId="49" fillId="0" borderId="0"/>
    <xf numFmtId="0" fontId="49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37" fontId="27" fillId="0" borderId="0"/>
    <xf numFmtId="37" fontId="2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37" fontId="27" fillId="0" borderId="0"/>
    <xf numFmtId="37" fontId="27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55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/>
    <xf numFmtId="0" fontId="6" fillId="0" borderId="0"/>
    <xf numFmtId="0" fontId="2" fillId="0" borderId="0">
      <alignment vertical="top"/>
    </xf>
    <xf numFmtId="0" fontId="6" fillId="0" borderId="0"/>
    <xf numFmtId="42" fontId="6" fillId="0" borderId="0">
      <alignment vertical="top"/>
    </xf>
    <xf numFmtId="0" fontId="6" fillId="0" borderId="0"/>
    <xf numFmtId="0" fontId="2" fillId="0" borderId="0">
      <alignment vertical="top"/>
    </xf>
    <xf numFmtId="0" fontId="2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55" fillId="0" borderId="0"/>
    <xf numFmtId="0" fontId="52" fillId="0" borderId="0"/>
    <xf numFmtId="0" fontId="2" fillId="0" borderId="0"/>
    <xf numFmtId="0" fontId="6" fillId="0" borderId="0"/>
    <xf numFmtId="0" fontId="52" fillId="0" borderId="0"/>
    <xf numFmtId="0" fontId="5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2" fillId="0" borderId="0"/>
    <xf numFmtId="0" fontId="2" fillId="0" borderId="0"/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47" fillId="0" borderId="0"/>
    <xf numFmtId="0" fontId="2" fillId="0" borderId="0">
      <alignment vertical="top"/>
    </xf>
    <xf numFmtId="0" fontId="52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2" fillId="0" borderId="0">
      <alignment vertical="top"/>
    </xf>
    <xf numFmtId="0" fontId="6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6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6" fillId="0" borderId="0"/>
    <xf numFmtId="0" fontId="5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5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5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5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37" fontId="27" fillId="0" borderId="0"/>
    <xf numFmtId="0" fontId="2" fillId="0" borderId="0">
      <alignment vertical="top"/>
    </xf>
    <xf numFmtId="0" fontId="55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6" fillId="0" borderId="0"/>
    <xf numFmtId="0" fontId="2" fillId="0" borderId="0">
      <alignment vertical="top"/>
    </xf>
    <xf numFmtId="0" fontId="6" fillId="0" borderId="0"/>
    <xf numFmtId="0" fontId="98" fillId="0" borderId="0">
      <alignment vertical="top"/>
    </xf>
    <xf numFmtId="0" fontId="49" fillId="0" borderId="0"/>
    <xf numFmtId="0" fontId="57" fillId="0" borderId="0"/>
    <xf numFmtId="0" fontId="2" fillId="0" borderId="0"/>
    <xf numFmtId="0" fontId="26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37" fontId="27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37" fontId="27" fillId="0" borderId="0"/>
    <xf numFmtId="0" fontId="2" fillId="0" borderId="0">
      <alignment vertical="top"/>
    </xf>
    <xf numFmtId="0" fontId="57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5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5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37" fontId="2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66" fillId="0" borderId="0"/>
    <xf numFmtId="0" fontId="2" fillId="0" borderId="0"/>
    <xf numFmtId="0" fontId="2" fillId="0" borderId="0"/>
    <xf numFmtId="0" fontId="98" fillId="0" borderId="0">
      <alignment vertical="top"/>
    </xf>
    <xf numFmtId="0" fontId="21" fillId="0" borderId="0"/>
    <xf numFmtId="0" fontId="2" fillId="0" borderId="0"/>
    <xf numFmtId="0" fontId="57" fillId="0" borderId="0"/>
    <xf numFmtId="0" fontId="2" fillId="0" borderId="0"/>
    <xf numFmtId="0" fontId="142" fillId="0" borderId="0">
      <alignment vertical="top"/>
    </xf>
    <xf numFmtId="0" fontId="99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84" fillId="0" borderId="0"/>
    <xf numFmtId="0" fontId="2" fillId="0" borderId="0"/>
    <xf numFmtId="0" fontId="2" fillId="0" borderId="0">
      <alignment vertical="top"/>
    </xf>
    <xf numFmtId="0" fontId="57" fillId="0" borderId="0"/>
    <xf numFmtId="0" fontId="57" fillId="0" borderId="0"/>
    <xf numFmtId="0" fontId="2" fillId="0" borderId="0"/>
    <xf numFmtId="0" fontId="57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84" fillId="0" borderId="0"/>
    <xf numFmtId="0" fontId="2" fillId="0" borderId="0"/>
    <xf numFmtId="0" fontId="84" fillId="0" borderId="0"/>
    <xf numFmtId="0" fontId="84" fillId="0" borderId="0"/>
    <xf numFmtId="0" fontId="57" fillId="0" borderId="0"/>
    <xf numFmtId="0" fontId="2" fillId="0" borderId="0"/>
    <xf numFmtId="0" fontId="2" fillId="0" borderId="0">
      <alignment vertical="top"/>
    </xf>
    <xf numFmtId="0" fontId="57" fillId="0" borderId="0"/>
    <xf numFmtId="0" fontId="2" fillId="0" borderId="0"/>
    <xf numFmtId="0" fontId="57" fillId="0" borderId="0"/>
    <xf numFmtId="0" fontId="84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84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57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>
      <alignment vertical="top"/>
    </xf>
    <xf numFmtId="0" fontId="84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84" fillId="0" borderId="0"/>
    <xf numFmtId="0" fontId="57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37" fontId="2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7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8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>
      <alignment vertical="top"/>
    </xf>
    <xf numFmtId="0" fontId="2" fillId="0" borderId="0"/>
    <xf numFmtId="0" fontId="145" fillId="0" borderId="0"/>
    <xf numFmtId="0" fontId="47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6" fillId="0" borderId="0"/>
    <xf numFmtId="0" fontId="6" fillId="0" borderId="0"/>
    <xf numFmtId="0" fontId="4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7" fillId="0" borderId="0"/>
    <xf numFmtId="0" fontId="2" fillId="0" borderId="0">
      <alignment vertical="top"/>
    </xf>
    <xf numFmtId="0" fontId="5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9" fillId="0" borderId="0"/>
    <xf numFmtId="0" fontId="8" fillId="0" borderId="0"/>
    <xf numFmtId="0" fontId="57" fillId="0" borderId="0"/>
    <xf numFmtId="0" fontId="84" fillId="0" borderId="0"/>
    <xf numFmtId="0" fontId="2" fillId="0" borderId="0"/>
    <xf numFmtId="0" fontId="57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57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6" fillId="0" borderId="0"/>
    <xf numFmtId="0" fontId="2" fillId="0" borderId="0"/>
    <xf numFmtId="0" fontId="2" fillId="0" borderId="0">
      <alignment vertical="top"/>
    </xf>
    <xf numFmtId="0" fontId="8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49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16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129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65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42" fontId="6" fillId="0" borderId="0">
      <alignment vertical="top"/>
    </xf>
    <xf numFmtId="0" fontId="6" fillId="0" borderId="0"/>
    <xf numFmtId="0" fontId="6" fillId="0" borderId="0"/>
    <xf numFmtId="0" fontId="2" fillId="0" borderId="0"/>
    <xf numFmtId="0" fontId="2" fillId="0" borderId="0">
      <alignment vertical="top"/>
    </xf>
    <xf numFmtId="0" fontId="6" fillId="0" borderId="0"/>
    <xf numFmtId="0" fontId="8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57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129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29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29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37" fontId="27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49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4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52" fillId="0" borderId="0">
      <alignment vertical="top"/>
    </xf>
    <xf numFmtId="0" fontId="2" fillId="0" borderId="0"/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57" fillId="0" borderId="0"/>
    <xf numFmtId="0" fontId="2" fillId="0" borderId="0"/>
    <xf numFmtId="37" fontId="2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57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52" fillId="0" borderId="0">
      <alignment vertical="top"/>
    </xf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6" fillId="0" borderId="0"/>
    <xf numFmtId="0" fontId="6" fillId="0" borderId="0"/>
    <xf numFmtId="0" fontId="52" fillId="0" borderId="0">
      <alignment vertical="top"/>
    </xf>
    <xf numFmtId="0" fontId="2" fillId="0" borderId="0"/>
    <xf numFmtId="0" fontId="52" fillId="0" borderId="0">
      <alignment vertical="top"/>
    </xf>
    <xf numFmtId="0" fontId="52" fillId="0" borderId="0">
      <alignment vertical="top"/>
    </xf>
    <xf numFmtId="0" fontId="6" fillId="0" borderId="0"/>
    <xf numFmtId="0" fontId="6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6" fillId="0" borderId="0"/>
    <xf numFmtId="0" fontId="6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52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47" fillId="0" borderId="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8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1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1" fillId="73" borderId="56"/>
    <xf numFmtId="0" fontId="2" fillId="18" borderId="40"/>
    <xf numFmtId="0" fontId="2" fillId="18" borderId="40"/>
    <xf numFmtId="0" fontId="2" fillId="0" borderId="0">
      <alignment vertical="top"/>
    </xf>
    <xf numFmtId="0" fontId="146" fillId="18" borderId="40"/>
    <xf numFmtId="0" fontId="2" fillId="18" borderId="40"/>
    <xf numFmtId="0" fontId="2" fillId="18" borderId="40"/>
    <xf numFmtId="0" fontId="129" fillId="18" borderId="40"/>
    <xf numFmtId="0" fontId="2" fillId="10" borderId="40"/>
    <xf numFmtId="0" fontId="2" fillId="18" borderId="40"/>
    <xf numFmtId="0" fontId="2" fillId="18" borderId="40"/>
    <xf numFmtId="0" fontId="2" fillId="18" borderId="40"/>
    <xf numFmtId="0" fontId="21" fillId="73" borderId="56"/>
    <xf numFmtId="0" fontId="2" fillId="10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6" fillId="73" borderId="56"/>
    <xf numFmtId="0" fontId="21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1" fillId="73" borderId="56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6" fillId="73" borderId="56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6" fillId="73" borderId="56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6" fillId="73" borderId="56"/>
    <xf numFmtId="0" fontId="21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1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7" fillId="73" borderId="56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1" fillId="73" borderId="56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1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1" fillId="73" borderId="56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47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48" fillId="18" borderId="40"/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18" borderId="40"/>
    <xf numFmtId="0" fontId="21" fillId="18" borderId="40"/>
    <xf numFmtId="0" fontId="2" fillId="0" borderId="0">
      <alignment vertical="top"/>
    </xf>
    <xf numFmtId="0" fontId="2" fillId="18" borderId="40"/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29" fillId="18" borderId="40"/>
    <xf numFmtId="0" fontId="2" fillId="18" borderId="40"/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0" fontId="2" fillId="18" borderId="4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18" borderId="40"/>
    <xf numFmtId="37" fontId="61" fillId="0" borderId="0">
      <alignment horizontal="right" vertical="center"/>
    </xf>
    <xf numFmtId="37" fontId="61" fillId="0" borderId="0">
      <alignment horizontal="right" vertical="center"/>
    </xf>
    <xf numFmtId="0" fontId="2" fillId="0" borderId="0">
      <alignment vertical="top"/>
    </xf>
    <xf numFmtId="37" fontId="71" fillId="0" borderId="0">
      <alignment horizontal="right" vertical="center"/>
    </xf>
    <xf numFmtId="37" fontId="71" fillId="0" borderId="0">
      <alignment horizontal="right" vertical="center"/>
    </xf>
    <xf numFmtId="0" fontId="2" fillId="0" borderId="0">
      <alignment vertical="top"/>
    </xf>
    <xf numFmtId="37" fontId="72" fillId="0" borderId="0">
      <alignment horizontal="right" vertical="center"/>
    </xf>
    <xf numFmtId="37" fontId="72" fillId="0" borderId="0">
      <alignment horizontal="right" vertical="center"/>
    </xf>
    <xf numFmtId="0" fontId="2" fillId="0" borderId="0">
      <alignment vertical="top"/>
    </xf>
    <xf numFmtId="37" fontId="73" fillId="0" borderId="0">
      <alignment horizontal="right" vertical="center"/>
    </xf>
    <xf numFmtId="37" fontId="73" fillId="0" borderId="0">
      <alignment horizontal="right" vertical="center"/>
    </xf>
    <xf numFmtId="0" fontId="2" fillId="0" borderId="0">
      <alignment vertical="top"/>
    </xf>
    <xf numFmtId="0" fontId="39" fillId="16" borderId="37"/>
    <xf numFmtId="0" fontId="83" fillId="47" borderId="50"/>
    <xf numFmtId="0" fontId="83" fillId="47" borderId="50"/>
    <xf numFmtId="0" fontId="126" fillId="47" borderId="50"/>
    <xf numFmtId="0" fontId="126" fillId="61" borderId="50"/>
    <xf numFmtId="0" fontId="2" fillId="0" borderId="0">
      <alignment vertical="top"/>
    </xf>
    <xf numFmtId="0" fontId="134" fillId="16" borderId="37"/>
    <xf numFmtId="0" fontId="39" fillId="16" borderId="37"/>
    <xf numFmtId="0" fontId="39" fillId="16" borderId="37"/>
    <xf numFmtId="0" fontId="126" fillId="47" borderId="50"/>
    <xf numFmtId="0" fontId="176" fillId="16" borderId="37"/>
    <xf numFmtId="0" fontId="83" fillId="47" borderId="50"/>
    <xf numFmtId="0" fontId="39" fillId="61" borderId="37"/>
    <xf numFmtId="0" fontId="2" fillId="0" borderId="0">
      <alignment vertical="top"/>
    </xf>
    <xf numFmtId="0" fontId="154" fillId="47" borderId="50"/>
    <xf numFmtId="0" fontId="126" fillId="47" borderId="50"/>
    <xf numFmtId="0" fontId="39" fillId="16" borderId="37"/>
    <xf numFmtId="0" fontId="2" fillId="0" borderId="0">
      <alignment vertical="top"/>
    </xf>
    <xf numFmtId="0" fontId="126" fillId="47" borderId="50"/>
    <xf numFmtId="0" fontId="134" fillId="16" borderId="37"/>
    <xf numFmtId="0" fontId="39" fillId="16" borderId="37"/>
    <xf numFmtId="0" fontId="110" fillId="16" borderId="37"/>
    <xf numFmtId="0" fontId="110" fillId="16" borderId="37"/>
    <xf numFmtId="0" fontId="63" fillId="0" borderId="0">
      <alignment vertical="center"/>
    </xf>
    <xf numFmtId="0" fontId="63" fillId="0" borderId="0">
      <alignment vertical="center"/>
    </xf>
    <xf numFmtId="0" fontId="2" fillId="0" borderId="0">
      <alignment vertical="top"/>
    </xf>
    <xf numFmtId="9" fontId="6" fillId="0" borderId="0"/>
    <xf numFmtId="170" fontId="61" fillId="0" borderId="0">
      <alignment horizontal="right" vertical="center"/>
    </xf>
    <xf numFmtId="170" fontId="61" fillId="0" borderId="0">
      <alignment horizontal="right" vertical="center"/>
    </xf>
    <xf numFmtId="0" fontId="2" fillId="0" borderId="0">
      <alignment vertical="top"/>
    </xf>
    <xf numFmtId="39" fontId="61" fillId="0" borderId="0">
      <alignment horizontal="right" vertical="center"/>
    </xf>
    <xf numFmtId="39" fontId="61" fillId="0" borderId="0">
      <alignment horizontal="right" vertical="center"/>
    </xf>
    <xf numFmtId="0" fontId="2" fillId="0" borderId="0">
      <alignment vertical="top"/>
    </xf>
    <xf numFmtId="171" fontId="71" fillId="0" borderId="0">
      <alignment horizontal="right" vertical="center"/>
    </xf>
    <xf numFmtId="171" fontId="71" fillId="0" borderId="0">
      <alignment horizontal="right" vertical="center"/>
    </xf>
    <xf numFmtId="171" fontId="71" fillId="0" borderId="0">
      <alignment horizontal="right" vertical="center"/>
    </xf>
    <xf numFmtId="171" fontId="71" fillId="0" borderId="0">
      <alignment horizontal="right" vertical="center"/>
    </xf>
    <xf numFmtId="171" fontId="71" fillId="0" borderId="0">
      <alignment horizontal="right" vertical="center"/>
    </xf>
    <xf numFmtId="171" fontId="71" fillId="0" borderId="0">
      <alignment horizontal="right" vertical="center"/>
    </xf>
    <xf numFmtId="0" fontId="2" fillId="0" borderId="0">
      <alignment vertical="top"/>
    </xf>
    <xf numFmtId="171" fontId="71" fillId="0" borderId="0">
      <alignment horizontal="right" vertical="center"/>
    </xf>
    <xf numFmtId="171" fontId="71" fillId="0" borderId="0">
      <alignment horizontal="right" vertical="center"/>
    </xf>
    <xf numFmtId="0" fontId="2" fillId="0" borderId="0">
      <alignment vertical="top"/>
    </xf>
    <xf numFmtId="39" fontId="71" fillId="0" borderId="0">
      <alignment horizontal="right" vertical="center"/>
    </xf>
    <xf numFmtId="39" fontId="71" fillId="0" borderId="0">
      <alignment horizontal="right" vertical="center"/>
    </xf>
    <xf numFmtId="0" fontId="2" fillId="0" borderId="0">
      <alignment vertical="top"/>
    </xf>
    <xf numFmtId="170" fontId="72" fillId="0" borderId="0">
      <alignment horizontal="right" vertical="center"/>
    </xf>
    <xf numFmtId="170" fontId="72" fillId="0" borderId="0">
      <alignment horizontal="right" vertical="center"/>
    </xf>
    <xf numFmtId="0" fontId="2" fillId="0" borderId="0">
      <alignment vertical="top"/>
    </xf>
    <xf numFmtId="10" fontId="72" fillId="0" borderId="0">
      <alignment horizontal="right" vertical="center"/>
    </xf>
    <xf numFmtId="10" fontId="72" fillId="0" borderId="0">
      <alignment horizontal="right" vertical="center"/>
    </xf>
    <xf numFmtId="0" fontId="2" fillId="0" borderId="0">
      <alignment vertical="top"/>
    </xf>
    <xf numFmtId="170" fontId="73" fillId="0" borderId="0">
      <alignment horizontal="right" vertical="center"/>
    </xf>
    <xf numFmtId="170" fontId="73" fillId="0" borderId="0">
      <alignment horizontal="right" vertical="center"/>
    </xf>
    <xf numFmtId="0" fontId="2" fillId="0" borderId="0">
      <alignment vertical="top"/>
    </xf>
    <xf numFmtId="10" fontId="73" fillId="0" borderId="0">
      <alignment horizontal="right" vertical="center"/>
    </xf>
    <xf numFmtId="10" fontId="73" fillId="0" borderId="0">
      <alignment horizontal="right" vertical="center"/>
    </xf>
    <xf numFmtId="0" fontId="2" fillId="0" borderId="0">
      <alignment vertical="top"/>
    </xf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9" fontId="6" fillId="0" borderId="0"/>
    <xf numFmtId="9" fontId="2" fillId="0" borderId="0"/>
    <xf numFmtId="9" fontId="2" fillId="0" borderId="0"/>
    <xf numFmtId="9" fontId="6" fillId="0" borderId="0"/>
    <xf numFmtId="9" fontId="129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6" fillId="0" borderId="0"/>
    <xf numFmtId="9" fontId="129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129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129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57" fillId="0" borderId="0"/>
    <xf numFmtId="9" fontId="6" fillId="0" borderId="0"/>
    <xf numFmtId="9" fontId="52" fillId="0" borderId="0"/>
    <xf numFmtId="9" fontId="6" fillId="0" borderId="0"/>
    <xf numFmtId="9" fontId="57" fillId="0" borderId="0"/>
    <xf numFmtId="9" fontId="57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52" fillId="0" borderId="0"/>
    <xf numFmtId="9" fontId="5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5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57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84" fillId="0" borderId="0"/>
    <xf numFmtId="37" fontId="6" fillId="0" borderId="0"/>
    <xf numFmtId="9" fontId="2" fillId="0" borderId="0"/>
    <xf numFmtId="9" fontId="2" fillId="0" borderId="0"/>
    <xf numFmtId="9" fontId="6" fillId="0" borderId="0"/>
    <xf numFmtId="9" fontId="57" fillId="0" borderId="0"/>
    <xf numFmtId="9" fontId="2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0" fontId="2" fillId="0" borderId="0">
      <alignment vertical="top"/>
    </xf>
    <xf numFmtId="9" fontId="2" fillId="0" borderId="0"/>
    <xf numFmtId="9" fontId="21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84" fillId="0" borderId="0"/>
    <xf numFmtId="9" fontId="84" fillId="0" borderId="0"/>
    <xf numFmtId="9" fontId="84" fillId="0" borderId="0"/>
    <xf numFmtId="9" fontId="57" fillId="0" borderId="0"/>
    <xf numFmtId="9" fontId="2" fillId="0" borderId="0"/>
    <xf numFmtId="9" fontId="57" fillId="0" borderId="0"/>
    <xf numFmtId="9" fontId="2" fillId="0" borderId="0"/>
    <xf numFmtId="9" fontId="57" fillId="0" borderId="0"/>
    <xf numFmtId="9" fontId="84" fillId="0" borderId="0"/>
    <xf numFmtId="9" fontId="2" fillId="0" borderId="0"/>
    <xf numFmtId="9" fontId="84" fillId="0" borderId="0"/>
    <xf numFmtId="9" fontId="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84" fillId="0" borderId="0"/>
    <xf numFmtId="9" fontId="2" fillId="0" borderId="0"/>
    <xf numFmtId="9" fontId="57" fillId="0" borderId="0"/>
    <xf numFmtId="9" fontId="6" fillId="0" borderId="0"/>
    <xf numFmtId="9" fontId="84" fillId="0" borderId="0"/>
    <xf numFmtId="9" fontId="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57" fillId="0" borderId="0"/>
    <xf numFmtId="9" fontId="2" fillId="0" borderId="0"/>
    <xf numFmtId="9" fontId="85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2" fillId="0" borderId="0"/>
    <xf numFmtId="9" fontId="6" fillId="0" borderId="0"/>
    <xf numFmtId="0" fontId="2" fillId="0" borderId="0">
      <alignment vertical="top"/>
    </xf>
    <xf numFmtId="9" fontId="6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6" fillId="0" borderId="0"/>
    <xf numFmtId="0" fontId="2" fillId="0" borderId="0">
      <alignment vertical="top"/>
    </xf>
    <xf numFmtId="9" fontId="6" fillId="0" borderId="0"/>
    <xf numFmtId="9" fontId="48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52" fillId="0" borderId="0"/>
    <xf numFmtId="9" fontId="52" fillId="0" borderId="0"/>
    <xf numFmtId="9" fontId="52" fillId="0" borderId="0"/>
    <xf numFmtId="9" fontId="52" fillId="0" borderId="0"/>
    <xf numFmtId="9" fontId="52" fillId="0" borderId="0"/>
    <xf numFmtId="9" fontId="52" fillId="0" borderId="0"/>
    <xf numFmtId="9" fontId="52" fillId="0" borderId="0"/>
    <xf numFmtId="9" fontId="6" fillId="0" borderId="0"/>
    <xf numFmtId="9" fontId="52" fillId="0" borderId="0"/>
    <xf numFmtId="9" fontId="52" fillId="0" borderId="0"/>
    <xf numFmtId="9" fontId="52" fillId="0" borderId="0"/>
    <xf numFmtId="9" fontId="6" fillId="0" borderId="0"/>
    <xf numFmtId="9" fontId="52" fillId="0" borderId="0"/>
    <xf numFmtId="9" fontId="2" fillId="0" borderId="0"/>
    <xf numFmtId="9" fontId="52" fillId="0" borderId="0"/>
    <xf numFmtId="9" fontId="6" fillId="0" borderId="0"/>
    <xf numFmtId="9" fontId="52" fillId="0" borderId="0"/>
    <xf numFmtId="9" fontId="2" fillId="0" borderId="0"/>
    <xf numFmtId="9" fontId="52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52" fillId="0" borderId="0"/>
    <xf numFmtId="9" fontId="6" fillId="0" borderId="0"/>
    <xf numFmtId="9" fontId="52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52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52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5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52" fillId="0" borderId="0"/>
    <xf numFmtId="9" fontId="5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6" fillId="0" borderId="0"/>
    <xf numFmtId="9" fontId="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5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5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57" fillId="0" borderId="0"/>
    <xf numFmtId="9" fontId="2" fillId="0" borderId="0"/>
    <xf numFmtId="9" fontId="2" fillId="0" borderId="0"/>
    <xf numFmtId="9" fontId="6" fillId="0" borderId="0"/>
    <xf numFmtId="9" fontId="2" fillId="0" borderId="0"/>
    <xf numFmtId="0" fontId="2" fillId="0" borderId="0">
      <alignment vertical="top"/>
    </xf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52" fillId="0" borderId="0"/>
    <xf numFmtId="9" fontId="6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52" fillId="0" borderId="0">
      <alignment vertical="top"/>
    </xf>
    <xf numFmtId="9" fontId="6" fillId="0" borderId="0"/>
    <xf numFmtId="9" fontId="6" fillId="0" borderId="0"/>
    <xf numFmtId="9" fontId="6" fillId="0" borderId="0"/>
    <xf numFmtId="9" fontId="52" fillId="0" borderId="0">
      <alignment vertical="top"/>
    </xf>
    <xf numFmtId="9" fontId="6" fillId="0" borderId="0"/>
    <xf numFmtId="9" fontId="6" fillId="0" borderId="0"/>
    <xf numFmtId="9" fontId="6" fillId="0" borderId="0"/>
    <xf numFmtId="9" fontId="52" fillId="0" borderId="0">
      <alignment vertical="top"/>
    </xf>
    <xf numFmtId="9" fontId="6" fillId="0" borderId="0"/>
    <xf numFmtId="9" fontId="6" fillId="0" borderId="0"/>
    <xf numFmtId="9" fontId="6" fillId="0" borderId="0"/>
    <xf numFmtId="9" fontId="52" fillId="0" borderId="0">
      <alignment vertical="top"/>
    </xf>
    <xf numFmtId="9" fontId="6" fillId="0" borderId="0"/>
    <xf numFmtId="9" fontId="6" fillId="0" borderId="0"/>
    <xf numFmtId="9" fontId="6" fillId="0" borderId="0"/>
    <xf numFmtId="9" fontId="52" fillId="0" borderId="0">
      <alignment vertical="top"/>
    </xf>
    <xf numFmtId="9" fontId="6" fillId="0" borderId="0"/>
    <xf numFmtId="9" fontId="6" fillId="0" borderId="0"/>
    <xf numFmtId="9" fontId="6" fillId="0" borderId="0"/>
    <xf numFmtId="9" fontId="52" fillId="0" borderId="0">
      <alignment vertical="top"/>
    </xf>
    <xf numFmtId="9" fontId="6" fillId="0" borderId="0"/>
    <xf numFmtId="9" fontId="16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57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0" fontId="2" fillId="0" borderId="0">
      <alignment vertical="top"/>
    </xf>
    <xf numFmtId="9" fontId="57" fillId="0" borderId="0"/>
    <xf numFmtId="9" fontId="6" fillId="0" borderId="0"/>
    <xf numFmtId="9" fontId="57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0" fontId="2" fillId="0" borderId="0">
      <alignment vertical="top"/>
    </xf>
    <xf numFmtId="9" fontId="6" fillId="0" borderId="0"/>
    <xf numFmtId="9" fontId="6" fillId="0" borderId="0"/>
    <xf numFmtId="9" fontId="6" fillId="0" borderId="0"/>
    <xf numFmtId="9" fontId="6" fillId="0" borderId="0"/>
    <xf numFmtId="9" fontId="57" fillId="0" borderId="0"/>
    <xf numFmtId="0" fontId="2" fillId="0" borderId="0">
      <alignment vertical="top"/>
    </xf>
    <xf numFmtId="9" fontId="6" fillId="0" borderId="0"/>
    <xf numFmtId="9" fontId="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6" fillId="0" borderId="0"/>
    <xf numFmtId="9" fontId="2" fillId="0" borderId="0"/>
    <xf numFmtId="9" fontId="6" fillId="0" borderId="0"/>
    <xf numFmtId="0" fontId="2" fillId="0" borderId="0">
      <alignment vertical="top"/>
    </xf>
    <xf numFmtId="9" fontId="2" fillId="0" borderId="0"/>
    <xf numFmtId="9" fontId="5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0" fontId="2" fillId="0" borderId="0">
      <alignment vertical="top"/>
    </xf>
    <xf numFmtId="9" fontId="6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6" fillId="0" borderId="0"/>
    <xf numFmtId="9" fontId="52" fillId="0" borderId="0">
      <alignment vertical="top"/>
    </xf>
    <xf numFmtId="9" fontId="6" fillId="0" borderId="0"/>
    <xf numFmtId="9" fontId="6" fillId="0" borderId="0"/>
    <xf numFmtId="9" fontId="6" fillId="0" borderId="0"/>
    <xf numFmtId="9" fontId="52" fillId="0" borderId="0">
      <alignment vertical="top"/>
    </xf>
    <xf numFmtId="9" fontId="6" fillId="0" borderId="0"/>
    <xf numFmtId="9" fontId="6" fillId="0" borderId="0"/>
    <xf numFmtId="9" fontId="6" fillId="0" borderId="0"/>
    <xf numFmtId="9" fontId="52" fillId="0" borderId="0">
      <alignment vertical="top"/>
    </xf>
    <xf numFmtId="9" fontId="6" fillId="0" borderId="0"/>
    <xf numFmtId="9" fontId="52" fillId="0" borderId="0"/>
    <xf numFmtId="9" fontId="6" fillId="0" borderId="0"/>
    <xf numFmtId="9" fontId="6" fillId="0" borderId="0"/>
    <xf numFmtId="9" fontId="52" fillId="0" borderId="0"/>
    <xf numFmtId="9" fontId="52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52" fillId="0" borderId="0"/>
    <xf numFmtId="9" fontId="52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52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52" fillId="0" borderId="0"/>
    <xf numFmtId="9" fontId="52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52" fillId="0" borderId="0"/>
    <xf numFmtId="9" fontId="52" fillId="0" borderId="0"/>
    <xf numFmtId="9" fontId="6" fillId="0" borderId="0"/>
    <xf numFmtId="9" fontId="6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6" fillId="0" borderId="0"/>
    <xf numFmtId="9" fontId="5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37" fontId="6" fillId="0" borderId="0"/>
    <xf numFmtId="9" fontId="57" fillId="0" borderId="0"/>
    <xf numFmtId="9" fontId="57" fillId="0" borderId="0"/>
    <xf numFmtId="9" fontId="6" fillId="0" borderId="0"/>
    <xf numFmtId="9" fontId="6" fillId="0" borderId="0"/>
    <xf numFmtId="9" fontId="57" fillId="0" borderId="0"/>
    <xf numFmtId="9" fontId="6" fillId="0" borderId="0"/>
    <xf numFmtId="9" fontId="84" fillId="0" borderId="0"/>
    <xf numFmtId="9" fontId="52" fillId="0" borderId="0"/>
    <xf numFmtId="9" fontId="57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5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0" fontId="2" fillId="0" borderId="0">
      <alignment vertical="top"/>
    </xf>
    <xf numFmtId="9" fontId="6" fillId="0" borderId="0"/>
    <xf numFmtId="9" fontId="84" fillId="0" borderId="0"/>
    <xf numFmtId="9" fontId="6" fillId="0" borderId="0"/>
    <xf numFmtId="9" fontId="2" fillId="0" borderId="0"/>
    <xf numFmtId="9" fontId="57" fillId="0" borderId="0"/>
    <xf numFmtId="9" fontId="2" fillId="0" borderId="0"/>
    <xf numFmtId="9" fontId="52" fillId="0" borderId="0"/>
    <xf numFmtId="9" fontId="6" fillId="0" borderId="0"/>
    <xf numFmtId="0" fontId="2" fillId="0" borderId="0">
      <alignment vertical="top"/>
    </xf>
    <xf numFmtId="9" fontId="52" fillId="0" borderId="0"/>
    <xf numFmtId="9" fontId="6" fillId="0" borderId="0"/>
    <xf numFmtId="9" fontId="57" fillId="0" borderId="0"/>
    <xf numFmtId="9" fontId="6" fillId="0" borderId="0"/>
    <xf numFmtId="9" fontId="2" fillId="0" borderId="0"/>
    <xf numFmtId="9" fontId="2" fillId="0" borderId="0"/>
    <xf numFmtId="9" fontId="52" fillId="0" borderId="0"/>
    <xf numFmtId="9" fontId="5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5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5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0" fontId="2" fillId="0" borderId="0">
      <alignment vertical="top"/>
    </xf>
    <xf numFmtId="9" fontId="6" fillId="0" borderId="0"/>
    <xf numFmtId="9" fontId="52" fillId="0" borderId="0"/>
    <xf numFmtId="9" fontId="5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45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52" fillId="0" borderId="0"/>
    <xf numFmtId="9" fontId="6" fillId="0" borderId="0"/>
    <xf numFmtId="9" fontId="6" fillId="0" borderId="0"/>
    <xf numFmtId="9" fontId="52" fillId="0" borderId="0"/>
    <xf numFmtId="9" fontId="52" fillId="0" borderId="0"/>
    <xf numFmtId="9" fontId="2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52" fillId="0" borderId="0">
      <alignment vertical="top"/>
    </xf>
    <xf numFmtId="9" fontId="5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6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49" fillId="0" borderId="0"/>
    <xf numFmtId="9" fontId="2" fillId="0" borderId="0"/>
    <xf numFmtId="9" fontId="49" fillId="0" borderId="0"/>
    <xf numFmtId="9" fontId="49" fillId="0" borderId="0"/>
    <xf numFmtId="9" fontId="4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6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49" fillId="0" borderId="0"/>
    <xf numFmtId="9" fontId="2" fillId="0" borderId="0"/>
    <xf numFmtId="9" fontId="4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47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2" fillId="0" borderId="0"/>
    <xf numFmtId="9" fontId="48" fillId="0" borderId="0"/>
    <xf numFmtId="9" fontId="48" fillId="0" borderId="0"/>
    <xf numFmtId="9" fontId="48" fillId="0" borderId="0"/>
    <xf numFmtId="9" fontId="6" fillId="0" borderId="0"/>
    <xf numFmtId="9" fontId="2" fillId="0" borderId="0"/>
    <xf numFmtId="9" fontId="2" fillId="0" borderId="0"/>
    <xf numFmtId="9" fontId="6" fillId="0" borderId="0"/>
    <xf numFmtId="9" fontId="129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2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" fillId="0" borderId="0"/>
    <xf numFmtId="9" fontId="6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48" fillId="0" borderId="0"/>
    <xf numFmtId="9" fontId="48" fillId="0" borderId="0"/>
    <xf numFmtId="9" fontId="48" fillId="0" borderId="0"/>
    <xf numFmtId="9" fontId="6" fillId="0" borderId="0"/>
    <xf numFmtId="9" fontId="2" fillId="0" borderId="0"/>
    <xf numFmtId="9" fontId="2" fillId="0" borderId="0"/>
    <xf numFmtId="0" fontId="74" fillId="0" borderId="0">
      <alignment vertical="center"/>
    </xf>
    <xf numFmtId="0" fontId="74" fillId="0" borderId="0">
      <alignment vertical="center"/>
    </xf>
    <xf numFmtId="0" fontId="2" fillId="0" borderId="0">
      <alignment vertical="top"/>
    </xf>
    <xf numFmtId="0" fontId="91" fillId="0" borderId="0">
      <alignment horizontal="left" vertical="top"/>
    </xf>
    <xf numFmtId="0" fontId="31" fillId="0" borderId="0"/>
    <xf numFmtId="0" fontId="77" fillId="0" borderId="0"/>
    <xf numFmtId="0" fontId="31" fillId="0" borderId="0"/>
    <xf numFmtId="0" fontId="54" fillId="0" borderId="0"/>
    <xf numFmtId="0" fontId="189" fillId="0" borderId="0"/>
    <xf numFmtId="0" fontId="96" fillId="0" borderId="0"/>
    <xf numFmtId="0" fontId="31" fillId="0" borderId="0"/>
    <xf numFmtId="0" fontId="54" fillId="0" borderId="0"/>
    <xf numFmtId="0" fontId="77" fillId="0" borderId="0"/>
    <xf numFmtId="0" fontId="31" fillId="0" borderId="0"/>
    <xf numFmtId="0" fontId="77" fillId="0" borderId="0"/>
    <xf numFmtId="0" fontId="2" fillId="0" borderId="0">
      <alignment vertical="top"/>
    </xf>
    <xf numFmtId="0" fontId="54" fillId="0" borderId="0"/>
    <xf numFmtId="0" fontId="162" fillId="0" borderId="0"/>
    <xf numFmtId="0" fontId="77" fillId="0" borderId="0"/>
    <xf numFmtId="0" fontId="54" fillId="0" borderId="0"/>
    <xf numFmtId="0" fontId="77" fillId="0" borderId="0"/>
    <xf numFmtId="0" fontId="54" fillId="0" borderId="0"/>
    <xf numFmtId="0" fontId="31" fillId="0" borderId="0"/>
    <xf numFmtId="0" fontId="31" fillId="0" borderId="0"/>
    <xf numFmtId="0" fontId="54" fillId="0" borderId="0"/>
    <xf numFmtId="0" fontId="54" fillId="0" borderId="0"/>
    <xf numFmtId="0" fontId="77" fillId="0" borderId="0"/>
    <xf numFmtId="0" fontId="31" fillId="0" borderId="0"/>
    <xf numFmtId="0" fontId="54" fillId="0" borderId="0"/>
    <xf numFmtId="0" fontId="31" fillId="0" borderId="0"/>
    <xf numFmtId="0" fontId="31" fillId="0" borderId="0"/>
    <xf numFmtId="0" fontId="54" fillId="0" borderId="0"/>
    <xf numFmtId="0" fontId="31" fillId="0" borderId="0"/>
    <xf numFmtId="0" fontId="31" fillId="0" borderId="0"/>
    <xf numFmtId="0" fontId="2" fillId="0" borderId="0">
      <alignment vertical="top"/>
    </xf>
    <xf numFmtId="0" fontId="54" fillId="0" borderId="0"/>
    <xf numFmtId="0" fontId="54" fillId="0" borderId="0"/>
    <xf numFmtId="0" fontId="30" fillId="0" borderId="41"/>
    <xf numFmtId="0" fontId="6" fillId="0" borderId="43"/>
    <xf numFmtId="0" fontId="6" fillId="0" borderId="43"/>
    <xf numFmtId="0" fontId="6" fillId="0" borderId="44">
      <alignment vertical="top"/>
    </xf>
    <xf numFmtId="0" fontId="6" fillId="0" borderId="44">
      <alignment vertical="top"/>
    </xf>
    <xf numFmtId="0" fontId="127" fillId="0" borderId="51"/>
    <xf numFmtId="0" fontId="2" fillId="0" borderId="0">
      <alignment vertical="top"/>
    </xf>
    <xf numFmtId="0" fontId="6" fillId="0" borderId="62"/>
    <xf numFmtId="0" fontId="30" fillId="0" borderId="51"/>
    <xf numFmtId="0" fontId="30" fillId="0" borderId="51"/>
    <xf numFmtId="0" fontId="127" fillId="0" borderId="61"/>
    <xf numFmtId="0" fontId="6" fillId="0" borderId="44">
      <alignment vertical="top"/>
    </xf>
    <xf numFmtId="0" fontId="6" fillId="0" borderId="43"/>
    <xf numFmtId="0" fontId="30" fillId="0" borderId="51"/>
    <xf numFmtId="0" fontId="6" fillId="0" borderId="44">
      <alignment vertical="top"/>
    </xf>
    <xf numFmtId="0" fontId="30" fillId="0" borderId="41"/>
    <xf numFmtId="0" fontId="26" fillId="0" borderId="62"/>
    <xf numFmtId="0" fontId="30" fillId="0" borderId="51"/>
    <xf numFmtId="0" fontId="127" fillId="0" borderId="51"/>
    <xf numFmtId="0" fontId="30" fillId="0" borderId="41"/>
    <xf numFmtId="0" fontId="2" fillId="0" borderId="0">
      <alignment vertical="top"/>
    </xf>
    <xf numFmtId="0" fontId="6" fillId="0" borderId="44">
      <alignment vertical="top"/>
    </xf>
    <xf numFmtId="0" fontId="127" fillId="0" borderId="51"/>
    <xf numFmtId="0" fontId="6" fillId="0" borderId="44">
      <alignment vertical="top"/>
    </xf>
    <xf numFmtId="0" fontId="140" fillId="0" borderId="41"/>
    <xf numFmtId="0" fontId="30" fillId="0" borderId="41"/>
    <xf numFmtId="0" fontId="163" fillId="0" borderId="51"/>
    <xf numFmtId="0" fontId="30" fillId="0" borderId="41"/>
    <xf numFmtId="0" fontId="180" fillId="0" borderId="41"/>
    <xf numFmtId="0" fontId="30" fillId="0" borderId="51"/>
    <xf numFmtId="0" fontId="30" fillId="0" borderId="54"/>
    <xf numFmtId="0" fontId="26" fillId="0" borderId="62"/>
    <xf numFmtId="0" fontId="6" fillId="0" borderId="43"/>
    <xf numFmtId="0" fontId="6" fillId="0" borderId="44">
      <alignment vertical="top"/>
    </xf>
    <xf numFmtId="0" fontId="6" fillId="0" borderId="44">
      <alignment vertical="top"/>
    </xf>
    <xf numFmtId="0" fontId="2" fillId="0" borderId="44">
      <alignment vertical="top"/>
    </xf>
    <xf numFmtId="0" fontId="2" fillId="0" borderId="44">
      <alignment vertical="top"/>
    </xf>
    <xf numFmtId="0" fontId="6" fillId="0" borderId="43"/>
    <xf numFmtId="0" fontId="2" fillId="0" borderId="44">
      <alignment vertical="top"/>
    </xf>
    <xf numFmtId="0" fontId="2" fillId="0" borderId="44">
      <alignment vertical="top"/>
    </xf>
    <xf numFmtId="0" fontId="2" fillId="0" borderId="44">
      <alignment vertical="top"/>
    </xf>
    <xf numFmtId="0" fontId="2" fillId="0" borderId="44">
      <alignment vertical="top"/>
    </xf>
    <xf numFmtId="0" fontId="2" fillId="0" borderId="44">
      <alignment vertical="top"/>
    </xf>
    <xf numFmtId="0" fontId="2" fillId="0" borderId="44">
      <alignment vertical="top"/>
    </xf>
    <xf numFmtId="0" fontId="2" fillId="0" borderId="44">
      <alignment vertical="top"/>
    </xf>
    <xf numFmtId="0" fontId="2" fillId="0" borderId="44">
      <alignment vertical="top"/>
    </xf>
    <xf numFmtId="0" fontId="30" fillId="0" borderId="41"/>
    <xf numFmtId="0" fontId="2" fillId="0" borderId="44">
      <alignment vertical="top"/>
    </xf>
    <xf numFmtId="0" fontId="2" fillId="0" borderId="44">
      <alignment vertical="top"/>
    </xf>
    <xf numFmtId="0" fontId="127" fillId="0" borderId="51"/>
    <xf numFmtId="0" fontId="2" fillId="0" borderId="44">
      <alignment vertical="top"/>
    </xf>
    <xf numFmtId="0" fontId="2" fillId="0" borderId="0">
      <alignment vertical="top"/>
    </xf>
    <xf numFmtId="0" fontId="2" fillId="0" borderId="44">
      <alignment vertical="top"/>
    </xf>
    <xf numFmtId="0" fontId="2" fillId="0" borderId="44">
      <alignment vertical="top"/>
    </xf>
    <xf numFmtId="0" fontId="6" fillId="0" borderId="43"/>
    <xf numFmtId="0" fontId="6" fillId="0" borderId="44">
      <alignment vertical="top"/>
    </xf>
    <xf numFmtId="0" fontId="6" fillId="0" borderId="44">
      <alignment vertical="top"/>
    </xf>
    <xf numFmtId="0" fontId="6" fillId="0" borderId="43"/>
    <xf numFmtId="0" fontId="140" fillId="0" borderId="41"/>
    <xf numFmtId="0" fontId="6" fillId="0" borderId="44">
      <alignment vertical="top"/>
    </xf>
    <xf numFmtId="0" fontId="30" fillId="0" borderId="41"/>
    <xf numFmtId="0" fontId="116" fillId="0" borderId="41"/>
    <xf numFmtId="0" fontId="116" fillId="0" borderId="41"/>
    <xf numFmtId="0" fontId="43" fillId="0" borderId="0"/>
    <xf numFmtId="0" fontId="43" fillId="0" borderId="0"/>
    <xf numFmtId="0" fontId="138" fillId="0" borderId="0"/>
    <xf numFmtId="0" fontId="2" fillId="0" borderId="0">
      <alignment vertical="top"/>
    </xf>
    <xf numFmtId="0" fontId="128" fillId="0" borderId="0"/>
    <xf numFmtId="0" fontId="43" fillId="0" borderId="0"/>
    <xf numFmtId="0" fontId="88" fillId="0" borderId="0"/>
    <xf numFmtId="0" fontId="2" fillId="0" borderId="0">
      <alignment vertical="top"/>
    </xf>
    <xf numFmtId="0" fontId="164" fillId="0" borderId="0"/>
    <xf numFmtId="0" fontId="128" fillId="0" borderId="0"/>
    <xf numFmtId="0" fontId="43" fillId="0" borderId="0"/>
    <xf numFmtId="0" fontId="2" fillId="0" borderId="0">
      <alignment vertical="top"/>
    </xf>
    <xf numFmtId="0" fontId="128" fillId="0" borderId="0"/>
    <xf numFmtId="0" fontId="138" fillId="0" borderId="0"/>
    <xf numFmtId="0" fontId="43" fillId="0" borderId="0"/>
    <xf numFmtId="0" fontId="114" fillId="0" borderId="0"/>
    <xf numFmtId="0" fontId="114" fillId="0" borderId="0"/>
    <xf numFmtId="0" fontId="199" fillId="0" borderId="0"/>
    <xf numFmtId="43" fontId="199" fillId="0" borderId="0" applyFont="0" applyFill="0" applyBorder="0" applyAlignment="0" applyProtection="0"/>
    <xf numFmtId="0" fontId="49" fillId="0" borderId="0" applyBorder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 applyBorder="0"/>
    <xf numFmtId="43" fontId="47" fillId="0" borderId="0" applyFont="0" applyFill="0" applyBorder="0" applyAlignment="0" applyProtection="0"/>
    <xf numFmtId="3" fontId="6" fillId="0" borderId="0" applyFont="0" applyFill="0" applyBorder="0" applyProtection="0"/>
    <xf numFmtId="5" fontId="6" fillId="0" borderId="0" applyFont="0" applyFill="0" applyBorder="0" applyProtection="0"/>
    <xf numFmtId="0" fontId="6" fillId="0" borderId="0" applyFont="0" applyFill="0" applyBorder="0" applyProtection="0"/>
    <xf numFmtId="2" fontId="6" fillId="0" borderId="0" applyFont="0" applyFill="0" applyBorder="0" applyProtection="0"/>
    <xf numFmtId="0" fontId="60" fillId="0" borderId="0" applyNumberFormat="0" applyFill="0" applyBorder="0" applyProtection="0"/>
    <xf numFmtId="0" fontId="26" fillId="0" borderId="0" applyNumberFormat="0" applyFill="0" applyBorder="0" applyProtection="0"/>
    <xf numFmtId="0" fontId="6" fillId="0" borderId="44" applyNumberFormat="0" applyFont="0" applyFill="0" applyProtection="0"/>
    <xf numFmtId="0" fontId="145" fillId="0" borderId="0">
      <alignment vertical="top"/>
    </xf>
    <xf numFmtId="0" fontId="49" fillId="0" borderId="0" applyBorder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9" fillId="0" borderId="0" applyBorder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 applyBorder="0"/>
  </cellStyleXfs>
  <cellXfs count="368">
    <xf numFmtId="37" fontId="0" fillId="0" borderId="0" xfId="0"/>
    <xf numFmtId="37" fontId="8" fillId="0" borderId="0" xfId="0" applyFont="1"/>
    <xf numFmtId="37" fontId="8" fillId="0" borderId="0" xfId="0" applyFont="1" applyAlignment="1">
      <alignment horizontal="left"/>
    </xf>
    <xf numFmtId="1" fontId="8" fillId="0" borderId="0" xfId="0" applyNumberFormat="1" applyFont="1" applyAlignment="1">
      <alignment horizontal="center"/>
    </xf>
    <xf numFmtId="37" fontId="8" fillId="0" borderId="0" xfId="0" applyFont="1" applyAlignment="1">
      <alignment horizontal="center"/>
    </xf>
    <xf numFmtId="37" fontId="8" fillId="0" borderId="0" xfId="0" quotePrefix="1" applyFont="1" applyAlignment="1">
      <alignment horizontal="center"/>
    </xf>
    <xf numFmtId="10" fontId="8" fillId="0" borderId="0" xfId="0" applyNumberFormat="1" applyFont="1"/>
    <xf numFmtId="49" fontId="8" fillId="0" borderId="0" xfId="0" quotePrefix="1" applyNumberFormat="1" applyFont="1"/>
    <xf numFmtId="37" fontId="10" fillId="0" borderId="0" xfId="0" applyFont="1" applyAlignment="1" applyProtection="1">
      <alignment horizontal="center"/>
      <protection locked="0"/>
    </xf>
    <xf numFmtId="37" fontId="11" fillId="0" borderId="0" xfId="0" applyFont="1"/>
    <xf numFmtId="37" fontId="12" fillId="0" borderId="0" xfId="0" applyFont="1" applyAlignment="1">
      <alignment horizontal="center"/>
    </xf>
    <xf numFmtId="37" fontId="12" fillId="0" borderId="0" xfId="0" applyFont="1"/>
    <xf numFmtId="37" fontId="13" fillId="0" borderId="0" xfId="0" applyFont="1"/>
    <xf numFmtId="37" fontId="12" fillId="0" borderId="0" xfId="0" applyFont="1" applyAlignment="1">
      <alignment horizontal="left"/>
    </xf>
    <xf numFmtId="38" fontId="12" fillId="0" borderId="0" xfId="0" applyNumberFormat="1" applyFont="1"/>
    <xf numFmtId="37" fontId="12" fillId="0" borderId="0" xfId="0" quotePrefix="1" applyFont="1" applyAlignment="1">
      <alignment horizontal="left"/>
    </xf>
    <xf numFmtId="37" fontId="14" fillId="0" borderId="0" xfId="20138" applyNumberFormat="1" applyFont="1" applyAlignment="1" applyProtection="1"/>
    <xf numFmtId="37" fontId="12" fillId="3" borderId="0" xfId="0" applyFont="1" applyFill="1"/>
    <xf numFmtId="38" fontId="12" fillId="3" borderId="0" xfId="0" applyNumberFormat="1" applyFont="1" applyFill="1" applyAlignment="1">
      <alignment horizontal="center"/>
    </xf>
    <xf numFmtId="37" fontId="12" fillId="3" borderId="0" xfId="0" applyFont="1" applyFill="1" applyAlignment="1">
      <alignment horizontal="center"/>
    </xf>
    <xf numFmtId="37" fontId="12" fillId="3" borderId="0" xfId="0" quotePrefix="1" applyFont="1" applyFill="1" applyAlignment="1">
      <alignment horizontal="center"/>
    </xf>
    <xf numFmtId="37" fontId="15" fillId="0" borderId="1" xfId="0" quotePrefix="1" applyFont="1" applyBorder="1" applyProtection="1">
      <protection locked="0"/>
    </xf>
    <xf numFmtId="37" fontId="12" fillId="3" borderId="0" xfId="0" quotePrefix="1" applyFont="1" applyFill="1"/>
    <xf numFmtId="37" fontId="12" fillId="3" borderId="0" xfId="0" quotePrefix="1" applyFont="1" applyFill="1" applyAlignment="1">
      <alignment horizontal="left"/>
    </xf>
    <xf numFmtId="38" fontId="12" fillId="3" borderId="0" xfId="0" applyNumberFormat="1" applyFont="1" applyFill="1"/>
    <xf numFmtId="165" fontId="12" fillId="3" borderId="0" xfId="0" applyNumberFormat="1" applyFont="1" applyFill="1" applyAlignment="1">
      <alignment horizontal="center"/>
    </xf>
    <xf numFmtId="37" fontId="12" fillId="3" borderId="0" xfId="0" quotePrefix="1" applyFont="1" applyFill="1" applyAlignment="1">
      <alignment horizontal="fill"/>
    </xf>
    <xf numFmtId="37" fontId="15" fillId="0" borderId="1" xfId="17225" quotePrefix="1" applyNumberFormat="1" applyFont="1" applyBorder="1" applyProtection="1">
      <protection locked="0"/>
    </xf>
    <xf numFmtId="37" fontId="15" fillId="0" borderId="1" xfId="17225" applyNumberFormat="1" applyFont="1" applyBorder="1" applyProtection="1">
      <protection locked="0"/>
    </xf>
    <xf numFmtId="37" fontId="12" fillId="7" borderId="0" xfId="0" applyFont="1" applyFill="1"/>
    <xf numFmtId="37" fontId="12" fillId="7" borderId="0" xfId="0" quotePrefix="1" applyFont="1" applyFill="1" applyAlignment="1">
      <alignment horizontal="left" indent="1"/>
    </xf>
    <xf numFmtId="43" fontId="12" fillId="3" borderId="0" xfId="17225" applyFont="1" applyFill="1"/>
    <xf numFmtId="37" fontId="15" fillId="4" borderId="1" xfId="0" quotePrefix="1" applyFont="1" applyFill="1" applyBorder="1" applyProtection="1">
      <protection locked="0"/>
    </xf>
    <xf numFmtId="37" fontId="12" fillId="3" borderId="0" xfId="17225" quotePrefix="1" applyNumberFormat="1" applyFont="1" applyFill="1" applyAlignment="1">
      <alignment horizontal="fill"/>
    </xf>
    <xf numFmtId="39" fontId="12" fillId="3" borderId="0" xfId="0" applyNumberFormat="1" applyFont="1" applyFill="1"/>
    <xf numFmtId="37" fontId="12" fillId="3" borderId="0" xfId="0" applyFont="1" applyFill="1" applyAlignment="1">
      <alignment horizontal="centerContinuous"/>
    </xf>
    <xf numFmtId="37" fontId="12" fillId="7" borderId="0" xfId="0" quotePrefix="1" applyFont="1" applyFill="1" applyAlignment="1">
      <alignment horizontal="left"/>
    </xf>
    <xf numFmtId="37" fontId="12" fillId="7" borderId="0" xfId="0" applyFont="1" applyFill="1" applyAlignment="1">
      <alignment horizontal="right"/>
    </xf>
    <xf numFmtId="38" fontId="15" fillId="4" borderId="14" xfId="0" applyNumberFormat="1" applyFont="1" applyFill="1" applyBorder="1" applyProtection="1">
      <protection locked="0"/>
    </xf>
    <xf numFmtId="38" fontId="15" fillId="4" borderId="8" xfId="0" applyNumberFormat="1" applyFont="1" applyFill="1" applyBorder="1" applyProtection="1">
      <protection locked="0"/>
    </xf>
    <xf numFmtId="38" fontId="15" fillId="4" borderId="2" xfId="0" applyNumberFormat="1" applyFont="1" applyFill="1" applyBorder="1" applyProtection="1">
      <protection locked="0"/>
    </xf>
    <xf numFmtId="37" fontId="12" fillId="7" borderId="0" xfId="0" applyFont="1" applyFill="1" applyAlignment="1">
      <alignment horizontal="left"/>
    </xf>
    <xf numFmtId="37" fontId="15" fillId="3" borderId="0" xfId="0" applyFont="1" applyFill="1" applyAlignment="1">
      <alignment horizontal="centerContinuous"/>
    </xf>
    <xf numFmtId="37" fontId="12" fillId="3" borderId="0" xfId="0" applyFont="1" applyFill="1" applyAlignment="1">
      <alignment horizontal="right"/>
    </xf>
    <xf numFmtId="38" fontId="15" fillId="4" borderId="1" xfId="0" applyNumberFormat="1" applyFont="1" applyFill="1" applyBorder="1" applyProtection="1">
      <protection locked="0"/>
    </xf>
    <xf numFmtId="38" fontId="12" fillId="3" borderId="0" xfId="0" applyNumberFormat="1" applyFont="1" applyFill="1" applyAlignment="1">
      <alignment horizontal="right"/>
    </xf>
    <xf numFmtId="37" fontId="12" fillId="3" borderId="0" xfId="0" quotePrefix="1" applyFont="1" applyFill="1" applyAlignment="1">
      <alignment horizontal="centerContinuous"/>
    </xf>
    <xf numFmtId="37" fontId="15" fillId="4" borderId="1" xfId="0" applyFont="1" applyFill="1" applyBorder="1" applyProtection="1">
      <protection locked="0"/>
    </xf>
    <xf numFmtId="37" fontId="15" fillId="3" borderId="0" xfId="0" quotePrefix="1" applyFont="1" applyFill="1" applyAlignment="1">
      <alignment horizontal="left"/>
    </xf>
    <xf numFmtId="37" fontId="15" fillId="3" borderId="0" xfId="0" applyFont="1" applyFill="1" applyAlignment="1">
      <alignment horizontal="center"/>
    </xf>
    <xf numFmtId="38" fontId="15" fillId="3" borderId="0" xfId="0" applyNumberFormat="1" applyFont="1" applyFill="1" applyAlignment="1">
      <alignment horizontal="center"/>
    </xf>
    <xf numFmtId="38" fontId="15" fillId="3" borderId="0" xfId="0" applyNumberFormat="1" applyFont="1" applyFill="1"/>
    <xf numFmtId="37" fontId="15" fillId="3" borderId="0" xfId="0" applyFont="1" applyFill="1"/>
    <xf numFmtId="37" fontId="12" fillId="3" borderId="0" xfId="0" applyFont="1" applyFill="1" applyAlignment="1">
      <alignment horizontal="left"/>
    </xf>
    <xf numFmtId="38" fontId="15" fillId="3" borderId="8" xfId="0" applyNumberFormat="1" applyFont="1" applyFill="1" applyBorder="1" applyAlignment="1" applyProtection="1">
      <alignment horizontal="center"/>
      <protection locked="0"/>
    </xf>
    <xf numFmtId="37" fontId="15" fillId="7" borderId="0" xfId="0" applyFont="1" applyFill="1" applyAlignment="1">
      <alignment horizontal="centerContinuous"/>
    </xf>
    <xf numFmtId="37" fontId="12" fillId="7" borderId="0" xfId="0" applyFont="1" applyFill="1" applyAlignment="1">
      <alignment horizontal="left" indent="1"/>
    </xf>
    <xf numFmtId="10" fontId="12" fillId="0" borderId="0" xfId="29708" applyNumberFormat="1" applyFont="1"/>
    <xf numFmtId="37" fontId="12" fillId="7" borderId="0" xfId="0" applyFont="1" applyFill="1" applyAlignment="1">
      <alignment horizontal="left" indent="2"/>
    </xf>
    <xf numFmtId="37" fontId="12" fillId="7" borderId="0" xfId="0" quotePrefix="1" applyFont="1" applyFill="1" applyAlignment="1">
      <alignment horizontal="left" indent="2"/>
    </xf>
    <xf numFmtId="39" fontId="12" fillId="0" borderId="0" xfId="0" applyNumberFormat="1" applyFont="1"/>
    <xf numFmtId="10" fontId="12" fillId="0" borderId="0" xfId="0" applyNumberFormat="1" applyFont="1"/>
    <xf numFmtId="1" fontId="12" fillId="0" borderId="0" xfId="0" applyNumberFormat="1" applyFont="1" applyAlignment="1">
      <alignment horizontal="center"/>
    </xf>
    <xf numFmtId="37" fontId="12" fillId="0" borderId="0" xfId="0" applyFont="1" applyAlignment="1">
      <alignment horizontal="right"/>
    </xf>
    <xf numFmtId="37" fontId="16" fillId="0" borderId="0" xfId="0" applyFont="1"/>
    <xf numFmtId="37" fontId="10" fillId="0" borderId="0" xfId="0" applyFont="1" applyAlignment="1">
      <alignment horizontal="center"/>
    </xf>
    <xf numFmtId="37" fontId="12" fillId="0" borderId="0" xfId="0" quotePrefix="1" applyFont="1"/>
    <xf numFmtId="37" fontId="17" fillId="0" borderId="0" xfId="0" applyFont="1" applyAlignment="1">
      <alignment vertical="center" readingOrder="1"/>
    </xf>
    <xf numFmtId="37" fontId="19" fillId="0" borderId="0" xfId="0" applyFont="1" applyAlignment="1">
      <alignment vertical="center" readingOrder="1"/>
    </xf>
    <xf numFmtId="37" fontId="20" fillId="0" borderId="0" xfId="0" quotePrefix="1" applyFont="1"/>
    <xf numFmtId="37" fontId="20" fillId="0" borderId="0" xfId="0" applyFont="1"/>
    <xf numFmtId="37" fontId="8" fillId="0" borderId="0" xfId="0" quotePrefix="1" applyFont="1" applyAlignment="1">
      <alignment horizontal="right"/>
    </xf>
    <xf numFmtId="37" fontId="8" fillId="0" borderId="0" xfId="0" applyFont="1" applyAlignment="1">
      <alignment horizontal="centerContinuous"/>
    </xf>
    <xf numFmtId="37" fontId="21" fillId="0" borderId="1" xfId="0" applyFont="1" applyBorder="1"/>
    <xf numFmtId="37" fontId="21" fillId="0" borderId="8" xfId="0" applyFont="1" applyBorder="1"/>
    <xf numFmtId="37" fontId="8" fillId="0" borderId="6" xfId="0" applyFont="1" applyBorder="1"/>
    <xf numFmtId="37" fontId="8" fillId="0" borderId="8" xfId="0" applyFont="1" applyBorder="1"/>
    <xf numFmtId="37" fontId="21" fillId="0" borderId="2" xfId="0" applyFont="1" applyBorder="1"/>
    <xf numFmtId="37" fontId="21" fillId="0" borderId="13" xfId="0" applyFont="1" applyBorder="1"/>
    <xf numFmtId="37" fontId="21" fillId="0" borderId="0" xfId="0" applyFont="1"/>
    <xf numFmtId="37" fontId="21" fillId="0" borderId="4" xfId="0" applyFont="1" applyBorder="1"/>
    <xf numFmtId="37" fontId="8" fillId="0" borderId="13" xfId="0" applyFont="1" applyBorder="1"/>
    <xf numFmtId="37" fontId="8" fillId="0" borderId="10" xfId="0" applyFont="1" applyBorder="1"/>
    <xf numFmtId="37" fontId="21" fillId="0" borderId="14" xfId="0" applyFont="1" applyBorder="1" applyAlignment="1">
      <alignment horizontal="centerContinuous"/>
    </xf>
    <xf numFmtId="37" fontId="21" fillId="0" borderId="2" xfId="0" applyFont="1" applyBorder="1" applyAlignment="1">
      <alignment horizontal="centerContinuous"/>
    </xf>
    <xf numFmtId="37" fontId="21" fillId="0" borderId="8" xfId="0" applyFont="1" applyBorder="1" applyAlignment="1">
      <alignment horizontal="centerContinuous"/>
    </xf>
    <xf numFmtId="37" fontId="8" fillId="0" borderId="8" xfId="0" applyFont="1" applyBorder="1" applyAlignment="1">
      <alignment horizontal="centerContinuous"/>
    </xf>
    <xf numFmtId="37" fontId="8" fillId="0" borderId="2" xfId="0" applyFont="1" applyBorder="1" applyAlignment="1">
      <alignment horizontal="centerContinuous"/>
    </xf>
    <xf numFmtId="37" fontId="21" fillId="0" borderId="1" xfId="0" applyFont="1" applyBorder="1" applyAlignment="1">
      <alignment horizontal="center"/>
    </xf>
    <xf numFmtId="37" fontId="21" fillId="0" borderId="2" xfId="0" applyFont="1" applyBorder="1" applyAlignment="1">
      <alignment horizontal="center"/>
    </xf>
    <xf numFmtId="37" fontId="21" fillId="0" borderId="2" xfId="0" quotePrefix="1" applyFont="1" applyBorder="1" applyAlignment="1">
      <alignment horizontal="left"/>
    </xf>
    <xf numFmtId="37" fontId="21" fillId="0" borderId="12" xfId="0" applyFont="1" applyBorder="1"/>
    <xf numFmtId="37" fontId="8" fillId="0" borderId="4" xfId="0" applyFont="1" applyBorder="1"/>
    <xf numFmtId="37" fontId="21" fillId="0" borderId="8" xfId="0" quotePrefix="1" applyFont="1" applyBorder="1" applyAlignment="1">
      <alignment horizontal="left"/>
    </xf>
    <xf numFmtId="37" fontId="8" fillId="0" borderId="2" xfId="0" applyFont="1" applyBorder="1"/>
    <xf numFmtId="37" fontId="8" fillId="0" borderId="3" xfId="0" applyFont="1" applyBorder="1"/>
    <xf numFmtId="37" fontId="21" fillId="0" borderId="0" xfId="0" applyFont="1" applyAlignment="1">
      <alignment horizontal="left"/>
    </xf>
    <xf numFmtId="37" fontId="8" fillId="2" borderId="0" xfId="0" applyFont="1" applyFill="1"/>
    <xf numFmtId="37" fontId="8" fillId="2" borderId="4" xfId="0" applyFont="1" applyFill="1" applyBorder="1"/>
    <xf numFmtId="37" fontId="8" fillId="0" borderId="9" xfId="0" applyFont="1" applyBorder="1"/>
    <xf numFmtId="37" fontId="21" fillId="0" borderId="12" xfId="0" applyFont="1" applyBorder="1" applyAlignment="1">
      <alignment horizontal="left"/>
    </xf>
    <xf numFmtId="37" fontId="21" fillId="0" borderId="10" xfId="0" applyFont="1" applyBorder="1" applyAlignment="1">
      <alignment horizontal="right"/>
    </xf>
    <xf numFmtId="37" fontId="8" fillId="2" borderId="12" xfId="0" applyFont="1" applyFill="1" applyBorder="1"/>
    <xf numFmtId="37" fontId="8" fillId="2" borderId="10" xfId="0" applyFont="1" applyFill="1" applyBorder="1"/>
    <xf numFmtId="37" fontId="12" fillId="0" borderId="0" xfId="0" quotePrefix="1" applyFont="1" applyAlignment="1">
      <alignment horizontal="right"/>
    </xf>
    <xf numFmtId="37" fontId="12" fillId="0" borderId="16" xfId="0" applyFont="1" applyBorder="1"/>
    <xf numFmtId="37" fontId="12" fillId="0" borderId="17" xfId="0" applyFont="1" applyBorder="1"/>
    <xf numFmtId="37" fontId="12" fillId="0" borderId="18" xfId="0" applyFont="1" applyBorder="1"/>
    <xf numFmtId="37" fontId="12" fillId="0" borderId="19" xfId="0" applyFont="1" applyBorder="1"/>
    <xf numFmtId="37" fontId="12" fillId="0" borderId="20" xfId="0" applyFont="1" applyBorder="1"/>
    <xf numFmtId="37" fontId="12" fillId="0" borderId="21" xfId="0" applyFont="1" applyBorder="1"/>
    <xf numFmtId="37" fontId="12" fillId="0" borderId="22" xfId="0" applyFont="1" applyBorder="1"/>
    <xf numFmtId="37" fontId="12" fillId="0" borderId="23" xfId="0" applyFont="1" applyBorder="1"/>
    <xf numFmtId="37" fontId="12" fillId="0" borderId="17" xfId="0" applyFont="1" applyBorder="1" applyAlignment="1">
      <alignment horizontal="center"/>
    </xf>
    <xf numFmtId="37" fontId="12" fillId="0" borderId="17" xfId="0" applyFont="1" applyBorder="1" applyAlignment="1">
      <alignment horizontal="right"/>
    </xf>
    <xf numFmtId="37" fontId="12" fillId="0" borderId="24" xfId="0" applyFont="1" applyBorder="1"/>
    <xf numFmtId="37" fontId="12" fillId="0" borderId="8" xfId="0" applyFont="1" applyBorder="1"/>
    <xf numFmtId="37" fontId="12" fillId="0" borderId="8" xfId="0" applyFont="1" applyBorder="1" applyAlignment="1">
      <alignment horizontal="center"/>
    </xf>
    <xf numFmtId="37" fontId="12" fillId="0" borderId="25" xfId="0" applyFont="1" applyBorder="1"/>
    <xf numFmtId="37" fontId="12" fillId="0" borderId="26" xfId="0" applyFont="1" applyBorder="1"/>
    <xf numFmtId="37" fontId="12" fillId="0" borderId="6" xfId="0" applyFont="1" applyBorder="1"/>
    <xf numFmtId="37" fontId="12" fillId="0" borderId="27" xfId="0" applyFont="1" applyBorder="1"/>
    <xf numFmtId="37" fontId="12" fillId="0" borderId="28" xfId="0" quotePrefix="1" applyFont="1" applyBorder="1" applyAlignment="1">
      <alignment horizontal="left"/>
    </xf>
    <xf numFmtId="37" fontId="12" fillId="0" borderId="12" xfId="0" applyFont="1" applyBorder="1"/>
    <xf numFmtId="37" fontId="12" fillId="0" borderId="29" xfId="0" applyFont="1" applyBorder="1"/>
    <xf numFmtId="37" fontId="12" fillId="0" borderId="28" xfId="0" applyFont="1" applyBorder="1" applyAlignment="1">
      <alignment horizontal="center"/>
    </xf>
    <xf numFmtId="37" fontId="12" fillId="0" borderId="30" xfId="0" applyFont="1" applyBorder="1"/>
    <xf numFmtId="37" fontId="12" fillId="0" borderId="31" xfId="0" applyFont="1" applyBorder="1"/>
    <xf numFmtId="37" fontId="12" fillId="0" borderId="31" xfId="0" applyFont="1" applyBorder="1" applyAlignment="1">
      <alignment horizontal="center"/>
    </xf>
    <xf numFmtId="37" fontId="12" fillId="0" borderId="32" xfId="0" applyFont="1" applyBorder="1"/>
    <xf numFmtId="37" fontId="21" fillId="0" borderId="0" xfId="0" quotePrefix="1" applyFont="1" applyAlignment="1">
      <alignment horizontal="left"/>
    </xf>
    <xf numFmtId="37" fontId="21" fillId="0" borderId="5" xfId="0" applyFont="1" applyBorder="1" applyAlignment="1">
      <alignment horizontal="centerContinuous"/>
    </xf>
    <xf numFmtId="37" fontId="8" fillId="0" borderId="6" xfId="0" applyFont="1" applyBorder="1" applyAlignment="1">
      <alignment horizontal="centerContinuous"/>
    </xf>
    <xf numFmtId="37" fontId="8" fillId="0" borderId="7" xfId="0" applyFont="1" applyBorder="1" applyAlignment="1">
      <alignment horizontal="centerContinuous"/>
    </xf>
    <xf numFmtId="37" fontId="21" fillId="0" borderId="11" xfId="0" applyFont="1" applyBorder="1"/>
    <xf numFmtId="37" fontId="21" fillId="0" borderId="2" xfId="0" quotePrefix="1" applyFont="1" applyBorder="1" applyAlignment="1">
      <alignment horizontal="centerContinuous"/>
    </xf>
    <xf numFmtId="37" fontId="21" fillId="0" borderId="3" xfId="0" applyFont="1" applyBorder="1" applyAlignment="1">
      <alignment horizontal="center"/>
    </xf>
    <xf numFmtId="37" fontId="21" fillId="0" borderId="2" xfId="0" quotePrefix="1" applyFont="1" applyBorder="1"/>
    <xf numFmtId="37" fontId="21" fillId="0" borderId="13" xfId="0" applyFont="1" applyBorder="1" applyAlignment="1">
      <alignment horizontal="center"/>
    </xf>
    <xf numFmtId="37" fontId="21" fillId="0" borderId="0" xfId="0" quotePrefix="1" applyFont="1"/>
    <xf numFmtId="37" fontId="21" fillId="0" borderId="4" xfId="0" quotePrefix="1" applyFont="1" applyBorder="1"/>
    <xf numFmtId="37" fontId="21" fillId="0" borderId="13" xfId="0" applyFont="1" applyBorder="1" applyAlignment="1">
      <alignment horizontal="centerContinuous"/>
    </xf>
    <xf numFmtId="37" fontId="8" fillId="0" borderId="4" xfId="0" applyFont="1" applyBorder="1" applyAlignment="1">
      <alignment horizontal="centerContinuous"/>
    </xf>
    <xf numFmtId="37" fontId="21" fillId="0" borderId="7" xfId="0" applyFont="1" applyBorder="1" applyAlignment="1">
      <alignment horizontal="centerContinuous"/>
    </xf>
    <xf numFmtId="37" fontId="21" fillId="0" borderId="14" xfId="0" applyFont="1" applyBorder="1" applyAlignment="1">
      <alignment horizontal="left"/>
    </xf>
    <xf numFmtId="37" fontId="8" fillId="0" borderId="12" xfId="0" applyFont="1" applyBorder="1"/>
    <xf numFmtId="37" fontId="8" fillId="0" borderId="7" xfId="0" applyFont="1" applyBorder="1"/>
    <xf numFmtId="37" fontId="8" fillId="0" borderId="15" xfId="0" applyFont="1" applyBorder="1"/>
    <xf numFmtId="37" fontId="21" fillId="0" borderId="12" xfId="0" quotePrefix="1" applyFont="1" applyBorder="1" applyAlignment="1">
      <alignment horizontal="left"/>
    </xf>
    <xf numFmtId="37" fontId="8" fillId="0" borderId="12" xfId="0" quotePrefix="1" applyFont="1" applyBorder="1"/>
    <xf numFmtId="37" fontId="8" fillId="0" borderId="12" xfId="0" quotePrefix="1" applyFont="1" applyBorder="1" applyAlignment="1">
      <alignment horizontal="left"/>
    </xf>
    <xf numFmtId="37" fontId="21" fillId="0" borderId="0" xfId="0" applyFont="1" applyAlignment="1">
      <alignment horizontal="centerContinuous"/>
    </xf>
    <xf numFmtId="37" fontId="21" fillId="0" borderId="0" xfId="0" quotePrefix="1" applyFont="1" applyAlignment="1">
      <alignment horizontal="center"/>
    </xf>
    <xf numFmtId="37" fontId="21" fillId="0" borderId="9" xfId="0" quotePrefix="1" applyFont="1" applyBorder="1"/>
    <xf numFmtId="37" fontId="21" fillId="0" borderId="9" xfId="0" applyFont="1" applyBorder="1"/>
    <xf numFmtId="37" fontId="8" fillId="0" borderId="1" xfId="0" applyFont="1" applyBorder="1"/>
    <xf numFmtId="37" fontId="21" fillId="0" borderId="4" xfId="0" applyFont="1" applyBorder="1" applyAlignment="1">
      <alignment horizontal="centerContinuous"/>
    </xf>
    <xf numFmtId="37" fontId="21" fillId="0" borderId="6" xfId="0" applyFont="1" applyBorder="1" applyAlignment="1">
      <alignment horizontal="centerContinuous"/>
    </xf>
    <xf numFmtId="37" fontId="21" fillId="0" borderId="1" xfId="0" applyFont="1" applyBorder="1" applyAlignment="1">
      <alignment horizontal="centerContinuous"/>
    </xf>
    <xf numFmtId="37" fontId="8" fillId="0" borderId="0" xfId="0" quotePrefix="1" applyFont="1" applyAlignment="1">
      <alignment horizontal="left"/>
    </xf>
    <xf numFmtId="37" fontId="21" fillId="0" borderId="7" xfId="0" applyFont="1" applyBorder="1"/>
    <xf numFmtId="37" fontId="21" fillId="0" borderId="7" xfId="0" applyFont="1" applyBorder="1" applyAlignment="1">
      <alignment horizontal="center"/>
    </xf>
    <xf numFmtId="37" fontId="21" fillId="0" borderId="3" xfId="0" applyFont="1" applyBorder="1"/>
    <xf numFmtId="37" fontId="21" fillId="0" borderId="4" xfId="0" applyFont="1" applyBorder="1" applyAlignment="1">
      <alignment horizontal="center"/>
    </xf>
    <xf numFmtId="37" fontId="21" fillId="0" borderId="3" xfId="0" applyFont="1" applyBorder="1" applyAlignment="1">
      <alignment horizontal="centerContinuous"/>
    </xf>
    <xf numFmtId="37" fontId="21" fillId="2" borderId="2" xfId="0" applyFont="1" applyFill="1" applyBorder="1"/>
    <xf numFmtId="37" fontId="21" fillId="0" borderId="10" xfId="0" applyFont="1" applyBorder="1"/>
    <xf numFmtId="37" fontId="21" fillId="0" borderId="10" xfId="0" applyFont="1" applyBorder="1" applyAlignment="1">
      <alignment horizontal="center"/>
    </xf>
    <xf numFmtId="164" fontId="21" fillId="0" borderId="2" xfId="0" applyNumberFormat="1" applyFont="1" applyBorder="1"/>
    <xf numFmtId="37" fontId="21" fillId="0" borderId="0" xfId="0" applyFont="1" applyAlignment="1">
      <alignment horizontal="center"/>
    </xf>
    <xf numFmtId="164" fontId="21" fillId="0" borderId="2" xfId="0" applyNumberFormat="1" applyFont="1" applyBorder="1" applyAlignment="1">
      <alignment horizontal="right"/>
    </xf>
    <xf numFmtId="164" fontId="21" fillId="0" borderId="1" xfId="0" applyNumberFormat="1" applyFont="1" applyBorder="1"/>
    <xf numFmtId="164" fontId="21" fillId="0" borderId="3" xfId="0" applyNumberFormat="1" applyFont="1" applyBorder="1"/>
    <xf numFmtId="164" fontId="21" fillId="0" borderId="2" xfId="0" quotePrefix="1" applyNumberFormat="1" applyFont="1" applyBorder="1" applyAlignment="1">
      <alignment horizontal="left"/>
    </xf>
    <xf numFmtId="37" fontId="21" fillId="0" borderId="14" xfId="0" applyFont="1" applyBorder="1" applyAlignment="1">
      <alignment horizontal="center"/>
    </xf>
    <xf numFmtId="37" fontId="21" fillId="0" borderId="8" xfId="0" applyFont="1" applyBorder="1" applyAlignment="1">
      <alignment horizontal="center"/>
    </xf>
    <xf numFmtId="37" fontId="21" fillId="0" borderId="14" xfId="0" applyFont="1" applyBorder="1"/>
    <xf numFmtId="37" fontId="8" fillId="0" borderId="14" xfId="0" applyFont="1" applyBorder="1"/>
    <xf numFmtId="37" fontId="22" fillId="0" borderId="0" xfId="0" applyFont="1" applyAlignment="1">
      <alignment horizontal="centerContinuous"/>
    </xf>
    <xf numFmtId="37" fontId="12" fillId="0" borderId="0" xfId="0" applyFont="1" applyAlignment="1">
      <alignment horizontal="centerContinuous"/>
    </xf>
    <xf numFmtId="37" fontId="22" fillId="0" borderId="0" xfId="0" applyFont="1"/>
    <xf numFmtId="37" fontId="22" fillId="0" borderId="5" xfId="0" applyFont="1" applyBorder="1"/>
    <xf numFmtId="37" fontId="22" fillId="0" borderId="6" xfId="0" quotePrefix="1" applyFont="1" applyBorder="1" applyAlignment="1">
      <alignment horizontal="centerContinuous"/>
    </xf>
    <xf numFmtId="37" fontId="22" fillId="0" borderId="7" xfId="0" applyFont="1" applyBorder="1" applyAlignment="1">
      <alignment horizontal="centerContinuous"/>
    </xf>
    <xf numFmtId="37" fontId="22" fillId="0" borderId="1" xfId="0" applyFont="1" applyBorder="1"/>
    <xf numFmtId="37" fontId="22" fillId="0" borderId="2" xfId="0" applyFont="1" applyBorder="1" applyAlignment="1">
      <alignment horizontal="centerContinuous"/>
    </xf>
    <xf numFmtId="37" fontId="22" fillId="0" borderId="2" xfId="0" applyFont="1" applyBorder="1"/>
    <xf numFmtId="37" fontId="22" fillId="0" borderId="8" xfId="0" applyFont="1" applyBorder="1" applyAlignment="1">
      <alignment horizontal="centerContinuous"/>
    </xf>
    <xf numFmtId="37" fontId="22" fillId="0" borderId="8" xfId="0" applyFont="1" applyBorder="1"/>
    <xf numFmtId="37" fontId="22" fillId="0" borderId="9" xfId="0" applyFont="1" applyBorder="1"/>
    <xf numFmtId="37" fontId="22" fillId="0" borderId="10" xfId="0" applyFont="1" applyBorder="1"/>
    <xf numFmtId="37" fontId="22" fillId="0" borderId="11" xfId="0" applyFont="1" applyBorder="1"/>
    <xf numFmtId="37" fontId="22" fillId="0" borderId="6" xfId="0" applyFont="1" applyBorder="1" applyAlignment="1">
      <alignment horizontal="centerContinuous"/>
    </xf>
    <xf numFmtId="37" fontId="22" fillId="0" borderId="3" xfId="0" applyFont="1" applyBorder="1"/>
    <xf numFmtId="37" fontId="22" fillId="0" borderId="4" xfId="0" applyFont="1" applyBorder="1" applyAlignment="1">
      <alignment horizontal="centerContinuous"/>
    </xf>
    <xf numFmtId="37" fontId="22" fillId="0" borderId="2" xfId="0" quotePrefix="1" applyFont="1" applyBorder="1" applyAlignment="1">
      <alignment horizontal="center"/>
    </xf>
    <xf numFmtId="37" fontId="22" fillId="0" borderId="6" xfId="0" applyFont="1" applyBorder="1" applyAlignment="1">
      <alignment horizontal="center"/>
    </xf>
    <xf numFmtId="37" fontId="22" fillId="0" borderId="7" xfId="0" applyFont="1" applyBorder="1" applyAlignment="1">
      <alignment horizontal="center"/>
    </xf>
    <xf numFmtId="37" fontId="22" fillId="0" borderId="8" xfId="0" applyFont="1" applyBorder="1" applyAlignment="1">
      <alignment horizontal="left"/>
    </xf>
    <xf numFmtId="37" fontId="22" fillId="0" borderId="2" xfId="0" quotePrefix="1" applyFont="1" applyBorder="1"/>
    <xf numFmtId="37" fontId="5" fillId="0" borderId="2" xfId="0" applyFont="1" applyBorder="1"/>
    <xf numFmtId="37" fontId="5" fillId="0" borderId="2" xfId="0" quotePrefix="1" applyFont="1" applyBorder="1"/>
    <xf numFmtId="37" fontId="5" fillId="0" borderId="2" xfId="0" applyFont="1" applyBorder="1" applyAlignment="1">
      <alignment horizontal="left" indent="1"/>
    </xf>
    <xf numFmtId="37" fontId="22" fillId="0" borderId="2" xfId="0" applyFont="1" applyBorder="1" applyAlignment="1">
      <alignment horizontal="left" indent="1"/>
    </xf>
    <xf numFmtId="37" fontId="22" fillId="0" borderId="12" xfId="0" applyFont="1" applyBorder="1"/>
    <xf numFmtId="37" fontId="22" fillId="0" borderId="1" xfId="0" applyFont="1" applyBorder="1" applyAlignment="1">
      <alignment horizontal="right"/>
    </xf>
    <xf numFmtId="37" fontId="12" fillId="0" borderId="14" xfId="0" applyFont="1" applyBorder="1"/>
    <xf numFmtId="37" fontId="12" fillId="0" borderId="0" xfId="0" applyFont="1" applyAlignment="1">
      <alignment horizontal="center" vertical="center"/>
    </xf>
    <xf numFmtId="1" fontId="12" fillId="0" borderId="0" xfId="0" applyNumberFormat="1" applyFont="1" applyAlignment="1">
      <alignment horizontal="right"/>
    </xf>
    <xf numFmtId="1" fontId="12" fillId="0" borderId="0" xfId="0" applyNumberFormat="1" applyFont="1" applyAlignment="1">
      <alignment horizontal="left"/>
    </xf>
    <xf numFmtId="49" fontId="12" fillId="0" borderId="0" xfId="0" applyNumberFormat="1" applyFont="1" applyAlignment="1">
      <alignment horizontal="left"/>
    </xf>
    <xf numFmtId="2" fontId="12" fillId="0" borderId="0" xfId="0" applyNumberFormat="1" applyFont="1"/>
    <xf numFmtId="37" fontId="24" fillId="0" borderId="0" xfId="0" applyFont="1"/>
    <xf numFmtId="43" fontId="12" fillId="7" borderId="0" xfId="17225" applyFont="1" applyFill="1"/>
    <xf numFmtId="38" fontId="15" fillId="4" borderId="1" xfId="0" applyNumberFormat="1" applyFont="1" applyFill="1" applyBorder="1" applyAlignment="1" applyProtection="1">
      <alignment horizontal="right"/>
      <protection locked="0"/>
    </xf>
    <xf numFmtId="38" fontId="15" fillId="0" borderId="1" xfId="0" applyNumberFormat="1" applyFont="1" applyBorder="1" applyProtection="1">
      <protection locked="0"/>
    </xf>
    <xf numFmtId="37" fontId="18" fillId="7" borderId="0" xfId="0" applyFont="1" applyFill="1"/>
    <xf numFmtId="2" fontId="8" fillId="0" borderId="0" xfId="0" applyNumberFormat="1" applyFont="1"/>
    <xf numFmtId="2" fontId="12" fillId="3" borderId="0" xfId="0" quotePrefix="1" applyNumberFormat="1" applyFont="1" applyFill="1" applyAlignment="1">
      <alignment horizontal="left"/>
    </xf>
    <xf numFmtId="2" fontId="12" fillId="3" borderId="0" xfId="0" applyNumberFormat="1" applyFont="1" applyFill="1"/>
    <xf numFmtId="2" fontId="12" fillId="3" borderId="0" xfId="0" quotePrefix="1" applyNumberFormat="1" applyFont="1" applyFill="1" applyAlignment="1">
      <alignment horizontal="fill"/>
    </xf>
    <xf numFmtId="37" fontId="24" fillId="0" borderId="0" xfId="0" applyFont="1" applyAlignment="1">
      <alignment horizontal="center"/>
    </xf>
    <xf numFmtId="37" fontId="24" fillId="0" borderId="0" xfId="0" applyFont="1" applyAlignment="1">
      <alignment horizontal="left"/>
    </xf>
    <xf numFmtId="164" fontId="24" fillId="0" borderId="0" xfId="0" applyNumberFormat="1" applyFont="1"/>
    <xf numFmtId="37" fontId="24" fillId="0" borderId="0" xfId="0" quotePrefix="1" applyFont="1" applyAlignment="1">
      <alignment horizontal="left"/>
    </xf>
    <xf numFmtId="37" fontId="24" fillId="8" borderId="0" xfId="0" applyFont="1" applyFill="1"/>
    <xf numFmtId="37" fontId="23" fillId="0" borderId="0" xfId="0" applyFont="1"/>
    <xf numFmtId="164" fontId="24" fillId="0" borderId="0" xfId="0" applyNumberFormat="1" applyFont="1" applyAlignment="1">
      <alignment horizontal="left"/>
    </xf>
    <xf numFmtId="37" fontId="24" fillId="9" borderId="0" xfId="0" applyFont="1" applyFill="1"/>
    <xf numFmtId="37" fontId="24" fillId="9" borderId="0" xfId="0" applyFont="1" applyFill="1" applyAlignment="1">
      <alignment horizontal="center"/>
    </xf>
    <xf numFmtId="37" fontId="24" fillId="10" borderId="0" xfId="0" applyFont="1" applyFill="1"/>
    <xf numFmtId="37" fontId="24" fillId="10" borderId="0" xfId="0" applyFont="1" applyFill="1" applyAlignment="1">
      <alignment horizontal="left"/>
    </xf>
    <xf numFmtId="37" fontId="24" fillId="10" borderId="0" xfId="0" applyFont="1" applyFill="1" applyAlignment="1">
      <alignment horizontal="center"/>
    </xf>
    <xf numFmtId="39" fontId="24" fillId="10" borderId="0" xfId="0" applyNumberFormat="1" applyFont="1" applyFill="1"/>
    <xf numFmtId="39" fontId="24" fillId="9" borderId="0" xfId="0" applyNumberFormat="1" applyFont="1" applyFill="1"/>
    <xf numFmtId="37" fontId="12" fillId="7" borderId="0" xfId="0" quotePrefix="1" applyFont="1" applyFill="1" applyAlignment="1">
      <alignment horizontal="fill"/>
    </xf>
    <xf numFmtId="38" fontId="12" fillId="7" borderId="0" xfId="0" applyNumberFormat="1" applyFont="1" applyFill="1"/>
    <xf numFmtId="39" fontId="12" fillId="7" borderId="0" xfId="0" applyNumberFormat="1" applyFont="1" applyFill="1"/>
    <xf numFmtId="2" fontId="12" fillId="7" borderId="0" xfId="0" applyNumberFormat="1" applyFont="1" applyFill="1"/>
    <xf numFmtId="38" fontId="15" fillId="11" borderId="1" xfId="0" applyNumberFormat="1" applyFont="1" applyFill="1" applyBorder="1" applyProtection="1">
      <protection locked="0"/>
    </xf>
    <xf numFmtId="37" fontId="15" fillId="11" borderId="1" xfId="0" quotePrefix="1" applyFont="1" applyFill="1" applyBorder="1" applyProtection="1">
      <protection locked="0"/>
    </xf>
    <xf numFmtId="37" fontId="8" fillId="0" borderId="0" xfId="0" applyFont="1" applyAlignment="1">
      <alignment vertical="center"/>
    </xf>
    <xf numFmtId="37" fontId="8" fillId="0" borderId="1" xfId="0" applyFont="1" applyBorder="1" applyAlignment="1">
      <alignment vertical="center"/>
    </xf>
    <xf numFmtId="37" fontId="15" fillId="0" borderId="1" xfId="0" applyFont="1" applyBorder="1" applyProtection="1">
      <protection locked="0"/>
    </xf>
    <xf numFmtId="37" fontId="12" fillId="7" borderId="0" xfId="17225" applyNumberFormat="1" applyFont="1" applyFill="1"/>
    <xf numFmtId="2" fontId="15" fillId="0" borderId="1" xfId="0" quotePrefix="1" applyNumberFormat="1" applyFont="1" applyBorder="1" applyProtection="1">
      <protection locked="0"/>
    </xf>
    <xf numFmtId="2" fontId="15" fillId="0" borderId="1" xfId="17225" quotePrefix="1" applyNumberFormat="1" applyFont="1" applyBorder="1" applyProtection="1">
      <protection locked="0"/>
    </xf>
    <xf numFmtId="2" fontId="15" fillId="0" borderId="1" xfId="29708" quotePrefix="1" applyNumberFormat="1" applyFont="1" applyBorder="1" applyProtection="1">
      <protection locked="0"/>
    </xf>
    <xf numFmtId="2" fontId="15" fillId="0" borderId="1" xfId="17225" applyNumberFormat="1" applyFont="1" applyBorder="1" applyProtection="1">
      <protection locked="0"/>
    </xf>
    <xf numFmtId="37" fontId="15" fillId="0" borderId="1" xfId="29708" quotePrefix="1" applyNumberFormat="1" applyFont="1" applyBorder="1" applyProtection="1">
      <protection locked="0"/>
    </xf>
    <xf numFmtId="1" fontId="15" fillId="0" borderId="1" xfId="0" quotePrefix="1" applyNumberFormat="1" applyFont="1" applyBorder="1" applyProtection="1">
      <protection locked="0"/>
    </xf>
    <xf numFmtId="0" fontId="12" fillId="3" borderId="0" xfId="0" quotePrefix="1" applyNumberFormat="1" applyFont="1" applyFill="1" applyAlignment="1">
      <alignment horizontal="fill"/>
    </xf>
    <xf numFmtId="39" fontId="12" fillId="3" borderId="0" xfId="0" quotePrefix="1" applyNumberFormat="1" applyFont="1" applyFill="1" applyAlignment="1">
      <alignment horizontal="fill"/>
    </xf>
    <xf numFmtId="167" fontId="15" fillId="4" borderId="1" xfId="0" quotePrefix="1" applyNumberFormat="1" applyFont="1" applyFill="1" applyBorder="1" applyProtection="1">
      <protection locked="0"/>
    </xf>
    <xf numFmtId="38" fontId="15" fillId="4" borderId="1" xfId="0" quotePrefix="1" applyNumberFormat="1" applyFont="1" applyFill="1" applyBorder="1" applyAlignment="1" applyProtection="1">
      <alignment horizontal="left"/>
      <protection locked="0"/>
    </xf>
    <xf numFmtId="166" fontId="15" fillId="4" borderId="14" xfId="0" applyNumberFormat="1" applyFont="1" applyFill="1" applyBorder="1" applyAlignment="1" applyProtection="1">
      <alignment horizontal="left"/>
      <protection locked="0"/>
    </xf>
    <xf numFmtId="49" fontId="15" fillId="4" borderId="1" xfId="0" quotePrefix="1" applyNumberFormat="1" applyFont="1" applyFill="1" applyBorder="1" applyProtection="1">
      <protection locked="0"/>
    </xf>
    <xf numFmtId="38" fontId="15" fillId="4" borderId="1" xfId="0" applyNumberFormat="1" applyFont="1" applyFill="1" applyBorder="1" applyAlignment="1" applyProtection="1">
      <alignment horizontal="center"/>
      <protection locked="0"/>
    </xf>
    <xf numFmtId="0" fontId="14" fillId="0" borderId="0" xfId="20138" applyFont="1">
      <alignment vertical="top"/>
      <protection locked="0"/>
    </xf>
    <xf numFmtId="168" fontId="15" fillId="4" borderId="1" xfId="0" quotePrefix="1" applyNumberFormat="1" applyFont="1" applyFill="1" applyBorder="1" applyAlignment="1" applyProtection="1">
      <alignment horizontal="left"/>
      <protection locked="0"/>
    </xf>
    <xf numFmtId="0" fontId="7" fillId="0" borderId="0" xfId="20138">
      <alignment vertical="top"/>
      <protection locked="0"/>
    </xf>
    <xf numFmtId="37" fontId="8" fillId="0" borderId="0" xfId="0" applyFont="1" applyAlignment="1">
      <alignment vertical="center" wrapText="1"/>
    </xf>
    <xf numFmtId="37" fontId="4" fillId="75" borderId="0" xfId="0" applyFont="1" applyFill="1"/>
    <xf numFmtId="38" fontId="4" fillId="75" borderId="0" xfId="0" applyNumberFormat="1" applyFont="1" applyFill="1"/>
    <xf numFmtId="37" fontId="4" fillId="75" borderId="0" xfId="0" quotePrefix="1" applyFont="1" applyFill="1" applyAlignment="1">
      <alignment horizontal="left"/>
    </xf>
    <xf numFmtId="37" fontId="4" fillId="75" borderId="63" xfId="0" applyFont="1" applyFill="1" applyBorder="1"/>
    <xf numFmtId="38" fontId="4" fillId="75" borderId="63" xfId="0" applyNumberFormat="1" applyFont="1" applyFill="1" applyBorder="1"/>
    <xf numFmtId="37" fontId="4" fillId="75" borderId="64" xfId="0" applyFont="1" applyFill="1" applyBorder="1"/>
    <xf numFmtId="38" fontId="4" fillId="75" borderId="64" xfId="0" applyNumberFormat="1" applyFont="1" applyFill="1" applyBorder="1"/>
    <xf numFmtId="37" fontId="30" fillId="75" borderId="65" xfId="0" quotePrefix="1" applyFont="1" applyFill="1" applyBorder="1" applyAlignment="1">
      <alignment horizontal="left"/>
    </xf>
    <xf numFmtId="37" fontId="4" fillId="75" borderId="66" xfId="0" quotePrefix="1" applyFont="1" applyFill="1" applyBorder="1" applyAlignment="1">
      <alignment vertical="center" readingOrder="1"/>
    </xf>
    <xf numFmtId="37" fontId="3" fillId="75" borderId="66" xfId="0" quotePrefix="1" applyFont="1" applyFill="1" applyBorder="1"/>
    <xf numFmtId="37" fontId="4" fillId="75" borderId="66" xfId="0" applyFont="1" applyFill="1" applyBorder="1" applyAlignment="1">
      <alignment vertical="center" readingOrder="1"/>
    </xf>
    <xf numFmtId="37" fontId="3" fillId="75" borderId="67" xfId="0" quotePrefix="1" applyFont="1" applyFill="1" applyBorder="1"/>
    <xf numFmtId="37" fontId="4" fillId="75" borderId="68" xfId="0" applyFont="1" applyFill="1" applyBorder="1"/>
    <xf numFmtId="37" fontId="4" fillId="75" borderId="69" xfId="0" applyFont="1" applyFill="1" applyBorder="1"/>
    <xf numFmtId="37" fontId="4" fillId="75" borderId="70" xfId="0" applyFont="1" applyFill="1" applyBorder="1"/>
    <xf numFmtId="37" fontId="193" fillId="0" borderId="0" xfId="0" applyFont="1"/>
    <xf numFmtId="37" fontId="12" fillId="11" borderId="0" xfId="0" applyFont="1" applyFill="1" applyProtection="1">
      <protection locked="0"/>
    </xf>
    <xf numFmtId="37" fontId="194" fillId="0" borderId="0" xfId="0" applyFont="1"/>
    <xf numFmtId="37" fontId="195" fillId="0" borderId="0" xfId="0" applyFont="1"/>
    <xf numFmtId="37" fontId="196" fillId="0" borderId="0" xfId="0" applyFont="1"/>
    <xf numFmtId="37" fontId="197" fillId="0" borderId="0" xfId="0" applyFont="1"/>
    <xf numFmtId="37" fontId="26" fillId="0" borderId="0" xfId="0" applyFont="1"/>
    <xf numFmtId="37" fontId="25" fillId="0" borderId="0" xfId="0" applyFont="1" applyAlignment="1">
      <alignment horizontal="centerContinuous"/>
    </xf>
    <xf numFmtId="37" fontId="26" fillId="0" borderId="0" xfId="0" applyFont="1" applyAlignment="1">
      <alignment horizontal="centerContinuous"/>
    </xf>
    <xf numFmtId="37" fontId="25" fillId="0" borderId="0" xfId="0" applyFont="1"/>
    <xf numFmtId="37" fontId="25" fillId="0" borderId="0" xfId="0" quotePrefix="1" applyFont="1" applyAlignment="1">
      <alignment horizontal="right"/>
    </xf>
    <xf numFmtId="37" fontId="26" fillId="0" borderId="0" xfId="0" quotePrefix="1" applyFont="1"/>
    <xf numFmtId="37" fontId="27" fillId="0" borderId="0" xfId="0" applyFont="1"/>
    <xf numFmtId="37" fontId="25" fillId="0" borderId="1" xfId="0" applyFont="1" applyBorder="1"/>
    <xf numFmtId="37" fontId="25" fillId="0" borderId="2" xfId="0" applyFont="1" applyBorder="1"/>
    <xf numFmtId="37" fontId="25" fillId="0" borderId="2" xfId="0" quotePrefix="1" applyFont="1" applyBorder="1" applyAlignment="1">
      <alignment horizontal="center"/>
    </xf>
    <xf numFmtId="37" fontId="25" fillId="0" borderId="2" xfId="0" applyFont="1" applyBorder="1" applyAlignment="1">
      <alignment horizontal="center"/>
    </xf>
    <xf numFmtId="37" fontId="25" fillId="0" borderId="3" xfId="0" applyFont="1" applyBorder="1"/>
    <xf numFmtId="37" fontId="25" fillId="0" borderId="4" xfId="0" applyFont="1" applyBorder="1"/>
    <xf numFmtId="37" fontId="25" fillId="0" borderId="4" xfId="0" quotePrefix="1" applyFont="1" applyBorder="1" applyAlignment="1">
      <alignment horizontal="center"/>
    </xf>
    <xf numFmtId="37" fontId="25" fillId="0" borderId="4" xfId="0" applyFont="1" applyBorder="1" applyAlignment="1">
      <alignment horizontal="center"/>
    </xf>
    <xf numFmtId="39" fontId="25" fillId="0" borderId="2" xfId="0" applyNumberFormat="1" applyFont="1" applyBorder="1"/>
    <xf numFmtId="37" fontId="25" fillId="0" borderId="2" xfId="0" quotePrefix="1" applyFont="1" applyBorder="1"/>
    <xf numFmtId="37" fontId="25" fillId="5" borderId="2" xfId="0" applyFont="1" applyFill="1" applyBorder="1"/>
    <xf numFmtId="37" fontId="25" fillId="6" borderId="2" xfId="0" applyFont="1" applyFill="1" applyBorder="1"/>
    <xf numFmtId="37" fontId="28" fillId="0" borderId="0" xfId="0" applyFont="1"/>
    <xf numFmtId="37" fontId="25" fillId="6" borderId="2" xfId="0" applyFont="1" applyFill="1" applyBorder="1" applyAlignment="1">
      <alignment horizontal="center"/>
    </xf>
    <xf numFmtId="37" fontId="29" fillId="0" borderId="0" xfId="0" applyFont="1"/>
    <xf numFmtId="37" fontId="25" fillId="0" borderId="2" xfId="0" quotePrefix="1" applyFont="1" applyBorder="1" applyAlignment="1">
      <alignment horizontal="left"/>
    </xf>
    <xf numFmtId="37" fontId="25" fillId="6" borderId="2" xfId="0" quotePrefix="1" applyFont="1" applyFill="1" applyBorder="1" applyAlignment="1">
      <alignment horizontal="center"/>
    </xf>
    <xf numFmtId="37" fontId="26" fillId="0" borderId="10" xfId="0" applyFont="1" applyBorder="1"/>
    <xf numFmtId="37" fontId="25" fillId="6" borderId="2" xfId="0" quotePrefix="1" applyFont="1" applyFill="1" applyBorder="1"/>
    <xf numFmtId="39" fontId="25" fillId="6" borderId="2" xfId="0" quotePrefix="1" applyNumberFormat="1" applyFont="1" applyFill="1" applyBorder="1" applyAlignment="1">
      <alignment horizontal="center"/>
    </xf>
    <xf numFmtId="3" fontId="25" fillId="0" borderId="2" xfId="0" applyNumberFormat="1" applyFont="1" applyBorder="1"/>
    <xf numFmtId="37" fontId="26" fillId="0" borderId="2" xfId="0" applyFont="1" applyBorder="1" applyAlignment="1">
      <alignment horizontal="center"/>
    </xf>
    <xf numFmtId="37" fontId="26" fillId="0" borderId="4" xfId="0" applyFont="1" applyBorder="1" applyAlignment="1">
      <alignment horizontal="center"/>
    </xf>
    <xf numFmtId="39" fontId="25" fillId="6" borderId="2" xfId="0" applyNumberFormat="1" applyFont="1" applyFill="1" applyBorder="1"/>
    <xf numFmtId="2" fontId="25" fillId="0" borderId="2" xfId="0" applyNumberFormat="1" applyFont="1" applyBorder="1"/>
    <xf numFmtId="3" fontId="25" fillId="6" borderId="2" xfId="0" applyNumberFormat="1" applyFont="1" applyFill="1" applyBorder="1"/>
    <xf numFmtId="2" fontId="12" fillId="0" borderId="0" xfId="0" applyNumberFormat="1" applyFont="1" applyAlignment="1">
      <alignment horizontal="right"/>
    </xf>
    <xf numFmtId="37" fontId="15" fillId="76" borderId="1" xfId="0" applyFont="1" applyFill="1" applyBorder="1" applyProtection="1">
      <protection locked="0"/>
    </xf>
    <xf numFmtId="37" fontId="15" fillId="76" borderId="1" xfId="0" quotePrefix="1" applyFont="1" applyFill="1" applyBorder="1" applyProtection="1">
      <protection locked="0"/>
    </xf>
    <xf numFmtId="37" fontId="12" fillId="76" borderId="0" xfId="0" applyFont="1" applyFill="1"/>
    <xf numFmtId="37" fontId="15" fillId="76" borderId="1" xfId="17225" quotePrefix="1" applyNumberFormat="1" applyFont="1" applyFill="1" applyBorder="1" applyProtection="1">
      <protection locked="0"/>
    </xf>
    <xf numFmtId="37" fontId="15" fillId="76" borderId="1" xfId="17225" applyNumberFormat="1" applyFont="1" applyFill="1" applyBorder="1" applyProtection="1">
      <protection locked="0"/>
    </xf>
    <xf numFmtId="2" fontId="15" fillId="76" borderId="1" xfId="0" quotePrefix="1" applyNumberFormat="1" applyFont="1" applyFill="1" applyBorder="1" applyProtection="1">
      <protection locked="0"/>
    </xf>
    <xf numFmtId="2" fontId="15" fillId="76" borderId="1" xfId="17225" quotePrefix="1" applyNumberFormat="1" applyFont="1" applyFill="1" applyBorder="1" applyProtection="1">
      <protection locked="0"/>
    </xf>
    <xf numFmtId="2" fontId="15" fillId="76" borderId="1" xfId="29708" quotePrefix="1" applyNumberFormat="1" applyFont="1" applyFill="1" applyBorder="1" applyProtection="1">
      <protection locked="0"/>
    </xf>
    <xf numFmtId="2" fontId="15" fillId="76" borderId="1" xfId="17225" applyNumberFormat="1" applyFont="1" applyFill="1" applyBorder="1" applyProtection="1">
      <protection locked="0"/>
    </xf>
    <xf numFmtId="2" fontId="12" fillId="76" borderId="0" xfId="0" applyNumberFormat="1" applyFont="1" applyFill="1"/>
    <xf numFmtId="37" fontId="15" fillId="76" borderId="1" xfId="29708" quotePrefix="1" applyNumberFormat="1" applyFont="1" applyFill="1" applyBorder="1" applyProtection="1">
      <protection locked="0"/>
    </xf>
    <xf numFmtId="1" fontId="15" fillId="76" borderId="1" xfId="0" quotePrefix="1" applyNumberFormat="1" applyFont="1" applyFill="1" applyBorder="1" applyProtection="1">
      <protection locked="0"/>
    </xf>
    <xf numFmtId="37" fontId="13" fillId="76" borderId="0" xfId="0" applyFont="1" applyFill="1"/>
    <xf numFmtId="37" fontId="15" fillId="75" borderId="1" xfId="0" quotePrefix="1" applyFont="1" applyFill="1" applyBorder="1" applyProtection="1">
      <protection locked="0"/>
    </xf>
    <xf numFmtId="167" fontId="15" fillId="75" borderId="1" xfId="0" quotePrefix="1" applyNumberFormat="1" applyFont="1" applyFill="1" applyBorder="1" applyProtection="1">
      <protection locked="0"/>
    </xf>
    <xf numFmtId="38" fontId="15" fillId="75" borderId="8" xfId="0" applyNumberFormat="1" applyFont="1" applyFill="1" applyBorder="1" applyProtection="1">
      <protection locked="0"/>
    </xf>
    <xf numFmtId="38" fontId="15" fillId="75" borderId="2" xfId="0" applyNumberFormat="1" applyFont="1" applyFill="1" applyBorder="1" applyProtection="1">
      <protection locked="0"/>
    </xf>
    <xf numFmtId="38" fontId="15" fillId="75" borderId="1" xfId="0" quotePrefix="1" applyNumberFormat="1" applyFont="1" applyFill="1" applyBorder="1" applyAlignment="1" applyProtection="1">
      <alignment horizontal="left"/>
      <protection locked="0"/>
    </xf>
    <xf numFmtId="38" fontId="15" fillId="75" borderId="14" xfId="0" applyNumberFormat="1" applyFont="1" applyFill="1" applyBorder="1" applyProtection="1">
      <protection locked="0"/>
    </xf>
    <xf numFmtId="166" fontId="15" fillId="75" borderId="14" xfId="0" applyNumberFormat="1" applyFont="1" applyFill="1" applyBorder="1" applyAlignment="1" applyProtection="1">
      <alignment horizontal="left"/>
      <protection locked="0"/>
    </xf>
    <xf numFmtId="49" fontId="15" fillId="75" borderId="1" xfId="0" quotePrefix="1" applyNumberFormat="1" applyFont="1" applyFill="1" applyBorder="1" applyProtection="1">
      <protection locked="0"/>
    </xf>
    <xf numFmtId="168" fontId="15" fillId="75" borderId="1" xfId="0" quotePrefix="1" applyNumberFormat="1" applyFont="1" applyFill="1" applyBorder="1" applyAlignment="1" applyProtection="1">
      <alignment horizontal="left"/>
      <protection locked="0"/>
    </xf>
    <xf numFmtId="0" fontId="7" fillId="76" borderId="0" xfId="20138" applyFill="1">
      <alignment vertical="top"/>
      <protection locked="0"/>
    </xf>
    <xf numFmtId="38" fontId="15" fillId="75" borderId="1" xfId="0" applyNumberFormat="1" applyFont="1" applyFill="1" applyBorder="1" applyProtection="1">
      <protection locked="0"/>
    </xf>
    <xf numFmtId="38" fontId="15" fillId="75" borderId="1" xfId="0" applyNumberFormat="1" applyFont="1" applyFill="1" applyBorder="1" applyAlignment="1" applyProtection="1">
      <alignment horizontal="right"/>
      <protection locked="0"/>
    </xf>
    <xf numFmtId="37" fontId="15" fillId="75" borderId="1" xfId="0" applyFont="1" applyFill="1" applyBorder="1" applyProtection="1">
      <protection locked="0"/>
    </xf>
    <xf numFmtId="37" fontId="12" fillId="75" borderId="0" xfId="0" applyFont="1" applyFill="1" applyProtection="1">
      <protection locked="0"/>
    </xf>
    <xf numFmtId="38" fontId="15" fillId="76" borderId="1" xfId="0" applyNumberFormat="1" applyFont="1" applyFill="1" applyBorder="1" applyProtection="1">
      <protection locked="0"/>
    </xf>
    <xf numFmtId="38" fontId="15" fillId="75" borderId="1" xfId="0" applyNumberFormat="1" applyFont="1" applyFill="1" applyBorder="1" applyAlignment="1" applyProtection="1">
      <alignment horizontal="center"/>
      <protection locked="0"/>
    </xf>
    <xf numFmtId="49" fontId="200" fillId="0" borderId="64" xfId="32151" applyNumberFormat="1" applyFont="1" applyBorder="1"/>
    <xf numFmtId="49" fontId="200" fillId="0" borderId="0" xfId="32151" applyNumberFormat="1" applyFont="1"/>
    <xf numFmtId="49" fontId="49" fillId="0" borderId="0" xfId="32151" applyNumberFormat="1"/>
    <xf numFmtId="174" fontId="49" fillId="0" borderId="0" xfId="32151" applyNumberFormat="1"/>
    <xf numFmtId="174" fontId="201" fillId="0" borderId="0" xfId="32151" applyNumberFormat="1" applyFont="1"/>
    <xf numFmtId="49" fontId="200" fillId="0" borderId="0" xfId="32169" applyNumberFormat="1" applyFont="1"/>
    <xf numFmtId="49" fontId="49" fillId="0" borderId="0" xfId="32169" applyNumberFormat="1"/>
    <xf numFmtId="49" fontId="200" fillId="0" borderId="64" xfId="32169" applyNumberFormat="1" applyFont="1" applyBorder="1"/>
    <xf numFmtId="174" fontId="200" fillId="0" borderId="0" xfId="32169" applyNumberFormat="1" applyFont="1"/>
    <xf numFmtId="174" fontId="49" fillId="0" borderId="0" xfId="32169" applyNumberFormat="1"/>
    <xf numFmtId="174" fontId="201" fillId="0" borderId="0" xfId="32169" applyNumberFormat="1" applyFont="1"/>
    <xf numFmtId="37" fontId="202" fillId="0" borderId="0" xfId="0" applyFont="1" applyAlignment="1">
      <alignment vertical="center" wrapText="1"/>
    </xf>
    <xf numFmtId="9" fontId="6" fillId="0" borderId="0" xfId="29708"/>
    <xf numFmtId="43" fontId="6" fillId="0" borderId="0" xfId="17225"/>
    <xf numFmtId="37" fontId="202" fillId="0" borderId="0" xfId="0" applyFont="1"/>
    <xf numFmtId="0" fontId="8" fillId="0" borderId="0" xfId="32186" applyFont="1" applyAlignment="1">
      <alignment horizontal="right"/>
    </xf>
    <xf numFmtId="175" fontId="8" fillId="0" borderId="0" xfId="32187" applyNumberFormat="1" applyFont="1" applyFill="1" applyAlignment="1" applyProtection="1"/>
    <xf numFmtId="37" fontId="202" fillId="0" borderId="0" xfId="0" applyFont="1" applyAlignment="1">
      <alignment horizontal="right"/>
    </xf>
    <xf numFmtId="49" fontId="49" fillId="0" borderId="0" xfId="32189" applyNumberFormat="1" applyAlignment="1">
      <alignment wrapText="1"/>
    </xf>
    <xf numFmtId="174" fontId="49" fillId="0" borderId="0" xfId="32189" applyNumberFormat="1" applyAlignment="1">
      <alignment wrapText="1"/>
    </xf>
    <xf numFmtId="37" fontId="15" fillId="3" borderId="0" xfId="0" applyFont="1" applyFill="1" applyAlignment="1">
      <alignment horizontal="center" vertical="center"/>
    </xf>
    <xf numFmtId="0" fontId="203" fillId="0" borderId="0" xfId="20138" applyFont="1" applyAlignment="1">
      <alignment horizontal="left" vertical="top" wrapText="1"/>
      <protection locked="0"/>
    </xf>
  </cellXfs>
  <cellStyles count="32190">
    <cellStyle name="20% - Accent1" xfId="1" builtinId="30" customBuiltin="1"/>
    <cellStyle name="20% - Accent1 10" xfId="2" xr:uid="{212E1DEB-73E2-4501-8362-5BAF04A4E92A}"/>
    <cellStyle name="20% - Accent1 10 10" xfId="3" xr:uid="{6507E87B-E03B-473D-A482-24C096E68D03}"/>
    <cellStyle name="20% - Accent1 10 11" xfId="4" xr:uid="{0411EF08-25E2-4719-AFEC-792C681620F6}"/>
    <cellStyle name="20% - Accent1 10 2" xfId="5" xr:uid="{36BDDB86-B841-48FF-8607-37E38B1AD732}"/>
    <cellStyle name="20% - Accent1 10 2 2" xfId="6" xr:uid="{46F64276-4867-495D-A7BD-8804B4258E7C}"/>
    <cellStyle name="20% - Accent1 10 2 2 2" xfId="7" xr:uid="{A221A249-B995-45C1-A9C2-D48562A0AE14}"/>
    <cellStyle name="20% - Accent1 10 2 2 3" xfId="8" xr:uid="{C5A1EFF6-9432-4EAE-B5B4-093F76782564}"/>
    <cellStyle name="20% - Accent1 10 2 3" xfId="9" xr:uid="{E5CC843B-C2B4-42FB-806D-06DE559214F6}"/>
    <cellStyle name="20% - Accent1 10 2 4" xfId="10" xr:uid="{56424E9A-AC59-486B-ADE6-F1F5CA488C16}"/>
    <cellStyle name="20% - Accent1 10 2 5" xfId="11" xr:uid="{C4F540D2-4107-47B7-BBF0-09410ADE977D}"/>
    <cellStyle name="20% - Accent1 10 2 6" xfId="12" xr:uid="{10E25A77-3EBF-4EB9-A5F2-3E332EB8EF5E}"/>
    <cellStyle name="20% - Accent1 10 2 7" xfId="13" xr:uid="{E5AA0199-2CE1-4F47-AACC-952C115AE94D}"/>
    <cellStyle name="20% - Accent1 10 2 8" xfId="14" xr:uid="{A2B85EF7-D9DA-490A-BBCA-EF49C387F771}"/>
    <cellStyle name="20% - Accent1 10 3" xfId="15" xr:uid="{815F4BDC-5B5F-4B33-A0BD-3DAFC277B84A}"/>
    <cellStyle name="20% - Accent1 10 3 2" xfId="16" xr:uid="{DFDF063E-0E71-409F-8D88-BF14996EC479}"/>
    <cellStyle name="20% - Accent1 10 3 2 2" xfId="17" xr:uid="{9284230A-11C5-43F2-B395-C51F5CF1D5F4}"/>
    <cellStyle name="20% - Accent1 10 3 2 3" xfId="18" xr:uid="{9AEE0321-6949-43D6-868E-3AC6472C0F55}"/>
    <cellStyle name="20% - Accent1 10 3 3" xfId="19" xr:uid="{4374BA5A-4B7C-4AD0-AFB7-48285CEB9BA2}"/>
    <cellStyle name="20% - Accent1 10 3 4" xfId="20" xr:uid="{61910324-B810-4370-9336-18E93764E4C0}"/>
    <cellStyle name="20% - Accent1 10 3 5" xfId="21" xr:uid="{34267840-270A-4A85-AB6A-926814E9D13D}"/>
    <cellStyle name="20% - Accent1 10 4" xfId="22" xr:uid="{C159C056-B0B7-4D62-8638-A938B7B3D459}"/>
    <cellStyle name="20% - Accent1 10 4 2" xfId="23" xr:uid="{0AC2E5D3-2788-4DFE-B84A-2C5E628F48E7}"/>
    <cellStyle name="20% - Accent1 10 4 3" xfId="24" xr:uid="{5319C19E-FD07-41CB-BE59-AEBFBCED906A}"/>
    <cellStyle name="20% - Accent1 10 5" xfId="25" xr:uid="{161BB934-B436-4533-9D07-2DE57CF83862}"/>
    <cellStyle name="20% - Accent1 10 6" xfId="26" xr:uid="{8BD6C636-25B6-4F09-AF7D-CBB72552CF70}"/>
    <cellStyle name="20% - Accent1 10 7" xfId="27" xr:uid="{3B822881-F7A5-4DC1-9096-EC3980DB82DB}"/>
    <cellStyle name="20% - Accent1 10 8" xfId="28" xr:uid="{84F83ACE-2E55-4961-994F-5F9BE70BB4B4}"/>
    <cellStyle name="20% - Accent1 10 9" xfId="29" xr:uid="{050472C5-95BC-46CA-8F5E-187A247C2C80}"/>
    <cellStyle name="20% - Accent1 11" xfId="30" xr:uid="{E580F282-200D-4DC1-96BD-0F7F2F7EB604}"/>
    <cellStyle name="20% - Accent1 11 10" xfId="31" xr:uid="{D5C76672-DC2F-4FEA-8E3A-25AB8D0AC345}"/>
    <cellStyle name="20% - Accent1 11 11" xfId="32" xr:uid="{748CBBED-59E1-4F9E-94AB-697FBBD83D68}"/>
    <cellStyle name="20% - Accent1 11 2" xfId="33" xr:uid="{C3B6F0F1-9DCB-49E8-A2D3-751FDF123EFC}"/>
    <cellStyle name="20% - Accent1 11 2 2" xfId="34" xr:uid="{A884A75F-EAD7-4860-905E-C98D4B167AE7}"/>
    <cellStyle name="20% - Accent1 11 2 2 2" xfId="35" xr:uid="{4EB8086A-B98A-4CFB-B95B-347FE4C586B7}"/>
    <cellStyle name="20% - Accent1 11 2 2 3" xfId="36" xr:uid="{AF96A1BB-0CE1-4C2B-A052-8234CBDACD80}"/>
    <cellStyle name="20% - Accent1 11 2 3" xfId="37" xr:uid="{0FFA3D2C-00EC-45D3-A21A-472042BAB5AA}"/>
    <cellStyle name="20% - Accent1 11 2 4" xfId="38" xr:uid="{8D91ACAF-4F5F-4B78-BF3A-6F9753E5F9CE}"/>
    <cellStyle name="20% - Accent1 11 2 5" xfId="39" xr:uid="{F93B777A-2139-41D4-B7F3-68B525FA40F5}"/>
    <cellStyle name="20% - Accent1 11 2 6" xfId="40" xr:uid="{681A456F-D435-4AAD-94A1-0DA47F4A5DD1}"/>
    <cellStyle name="20% - Accent1 11 2 7" xfId="41" xr:uid="{C7579A6C-0A73-43DE-A7C6-83D90EA61E38}"/>
    <cellStyle name="20% - Accent1 11 2 8" xfId="42" xr:uid="{8ECFBC7B-FC88-4209-8D1D-4B8C5C3AC44D}"/>
    <cellStyle name="20% - Accent1 11 3" xfId="43" xr:uid="{8E8456A2-39BF-47C5-9EB2-F025F5B32A49}"/>
    <cellStyle name="20% - Accent1 11 3 2" xfId="44" xr:uid="{EEEB3FEE-C000-4F2D-BF8D-A83FE46B9D73}"/>
    <cellStyle name="20% - Accent1 11 3 2 2" xfId="45" xr:uid="{29B8D9A1-A469-42E9-B029-82B678CBE2C6}"/>
    <cellStyle name="20% - Accent1 11 3 2 3" xfId="46" xr:uid="{1E54E72C-3AB2-48C3-ADDA-454501527DE6}"/>
    <cellStyle name="20% - Accent1 11 3 3" xfId="47" xr:uid="{31EE14C0-18B3-485C-BF59-29B21835F38D}"/>
    <cellStyle name="20% - Accent1 11 3 4" xfId="48" xr:uid="{673E6FFC-0DF2-4228-8544-86BED33222CA}"/>
    <cellStyle name="20% - Accent1 11 3 5" xfId="49" xr:uid="{E129E24A-4EBF-4E20-9A63-ABD36758B929}"/>
    <cellStyle name="20% - Accent1 11 4" xfId="50" xr:uid="{423E4868-C8A9-4ADE-B9F6-D59895E0B051}"/>
    <cellStyle name="20% - Accent1 11 4 2" xfId="51" xr:uid="{ED9A5D7F-09F9-48F7-9E8A-001100DCA977}"/>
    <cellStyle name="20% - Accent1 11 4 3" xfId="52" xr:uid="{71B88A73-2427-4081-92F8-B70265DD5A89}"/>
    <cellStyle name="20% - Accent1 11 5" xfId="53" xr:uid="{C7D71670-E9D5-421E-B1D2-E558F7AAA114}"/>
    <cellStyle name="20% - Accent1 11 6" xfId="54" xr:uid="{CCE420A7-60A2-4F80-8D91-09AA67835D16}"/>
    <cellStyle name="20% - Accent1 11 7" xfId="55" xr:uid="{32A59DBC-BF76-4011-B6A0-251D3D9BF167}"/>
    <cellStyle name="20% - Accent1 11 8" xfId="56" xr:uid="{19FA5080-A772-43B2-B3A0-584C8692DE69}"/>
    <cellStyle name="20% - Accent1 11 9" xfId="57" xr:uid="{9FDE3D6B-40DC-4B93-99BE-44ED31F881F4}"/>
    <cellStyle name="20% - Accent1 12" xfId="58" xr:uid="{B8E2BD8E-4E29-4A58-94F8-633FE826913D}"/>
    <cellStyle name="20% - Accent1 12 10" xfId="59" xr:uid="{B511BA0B-FD82-4627-9272-BA4B6122B75C}"/>
    <cellStyle name="20% - Accent1 12 11" xfId="60" xr:uid="{FD3852CF-E5B6-40C9-A1A2-C5B1BDB1F89C}"/>
    <cellStyle name="20% - Accent1 12 2" xfId="61" xr:uid="{88077FF4-C439-4493-82FA-C2B2982620EF}"/>
    <cellStyle name="20% - Accent1 12 2 2" xfId="62" xr:uid="{BCAC84DB-7E73-4163-BCA9-F0B14E5EC537}"/>
    <cellStyle name="20% - Accent1 12 2 2 2" xfId="63" xr:uid="{C2340F5C-FFCA-4647-8046-33D67415FFA0}"/>
    <cellStyle name="20% - Accent1 12 2 2 3" xfId="64" xr:uid="{45C45212-F5BA-4F72-966C-A5588D2F14BD}"/>
    <cellStyle name="20% - Accent1 12 2 3" xfId="65" xr:uid="{A95A6A35-4879-43CA-B0FF-8C0D4E32DBEB}"/>
    <cellStyle name="20% - Accent1 12 2 4" xfId="66" xr:uid="{AC5CE605-6CCA-4C4F-BE8E-ED53F0ED3DCF}"/>
    <cellStyle name="20% - Accent1 12 2 5" xfId="67" xr:uid="{6E7D035F-F21F-44B5-BF4A-1867F6AF6DEF}"/>
    <cellStyle name="20% - Accent1 12 2 6" xfId="68" xr:uid="{39D4B496-7959-4944-805C-87BC2D1D62A1}"/>
    <cellStyle name="20% - Accent1 12 2 7" xfId="69" xr:uid="{11CB087E-F4A5-4548-B625-BDB60CDBD13D}"/>
    <cellStyle name="20% - Accent1 12 3" xfId="70" xr:uid="{F3CE3F2F-0CCD-441C-B72D-019EE2E63E1B}"/>
    <cellStyle name="20% - Accent1 12 3 2" xfId="71" xr:uid="{CFC8E87D-D231-4692-811D-DA2C607E9304}"/>
    <cellStyle name="20% - Accent1 12 3 2 2" xfId="72" xr:uid="{009CDA79-C78A-4F61-922C-E67DE9D42192}"/>
    <cellStyle name="20% - Accent1 12 3 2 3" xfId="73" xr:uid="{0115B0B0-8935-4BDD-B4A2-AA1FBA342D01}"/>
    <cellStyle name="20% - Accent1 12 3 3" xfId="74" xr:uid="{ADA374A0-8DBD-413B-8F51-6B11A5ABE38E}"/>
    <cellStyle name="20% - Accent1 12 3 4" xfId="75" xr:uid="{DA1C67ED-CC83-4F11-A83D-2902BB601808}"/>
    <cellStyle name="20% - Accent1 12 3 5" xfId="76" xr:uid="{9242B566-E132-4135-A2F1-4E1DD37D245D}"/>
    <cellStyle name="20% - Accent1 12 4" xfId="77" xr:uid="{EBEC2C3D-C8B2-4CE7-95C3-92CCD255B1EC}"/>
    <cellStyle name="20% - Accent1 12 4 2" xfId="78" xr:uid="{0455678B-F62E-4C3E-876F-2578C2C79E78}"/>
    <cellStyle name="20% - Accent1 12 4 3" xfId="79" xr:uid="{2B5A7D7F-80C1-4773-ADCF-6BCBDB42425F}"/>
    <cellStyle name="20% - Accent1 12 5" xfId="80" xr:uid="{49420312-05F7-44FE-8C59-D761F02044E4}"/>
    <cellStyle name="20% - Accent1 12 6" xfId="81" xr:uid="{DF775DFE-0EFD-4C55-B590-D658CF2506D3}"/>
    <cellStyle name="20% - Accent1 12 7" xfId="82" xr:uid="{DFCE4295-E561-4387-B555-725C54943D2C}"/>
    <cellStyle name="20% - Accent1 12 8" xfId="83" xr:uid="{E3C5C754-9A7E-4B21-BE34-C7B9488210A8}"/>
    <cellStyle name="20% - Accent1 12 9" xfId="84" xr:uid="{9713F570-81F5-45BE-874C-2F91E4982BBE}"/>
    <cellStyle name="20% - Accent1 13" xfId="85" xr:uid="{278FD055-BC4C-42E7-A161-44607C75A8CC}"/>
    <cellStyle name="20% - Accent1 13 10" xfId="86" xr:uid="{FD2E84A5-D392-43B4-8EFC-8CFF3879B9CD}"/>
    <cellStyle name="20% - Accent1 13 2" xfId="87" xr:uid="{DFA8AC36-49A2-47A3-8228-DED0CA34C108}"/>
    <cellStyle name="20% - Accent1 13 2 2" xfId="88" xr:uid="{7F7ECCC9-64DE-47BA-9A85-3CCA215FA692}"/>
    <cellStyle name="20% - Accent1 13 2 2 2" xfId="89" xr:uid="{074CA3E6-AE81-4880-B116-9AD7D25C867F}"/>
    <cellStyle name="20% - Accent1 13 2 2 3" xfId="90" xr:uid="{7AD1E3FD-0D85-4768-AB80-76462F633843}"/>
    <cellStyle name="20% - Accent1 13 2 3" xfId="91" xr:uid="{AD4AD2B0-917A-4B7B-9C2F-8EE1376864EB}"/>
    <cellStyle name="20% - Accent1 13 2 4" xfId="92" xr:uid="{FDC85DE7-67F4-42C5-88D3-DAF2DC5FBF72}"/>
    <cellStyle name="20% - Accent1 13 2 5" xfId="93" xr:uid="{EE0D7771-F7C6-4A4A-BC12-3E5E32DCA663}"/>
    <cellStyle name="20% - Accent1 13 2 6" xfId="94" xr:uid="{2385B81F-E3AB-4D89-9FE2-BB652D16882E}"/>
    <cellStyle name="20% - Accent1 13 2 7" xfId="95" xr:uid="{08366E61-FEF7-4D9C-BAF8-52D2FF21CDBF}"/>
    <cellStyle name="20% - Accent1 13 2 8" xfId="96" xr:uid="{FCB76293-8519-425F-910F-55745C6E733C}"/>
    <cellStyle name="20% - Accent1 13 3" xfId="97" xr:uid="{1EB2C692-FB28-4191-9353-1D3AA79A2C10}"/>
    <cellStyle name="20% - Accent1 13 3 2" xfId="98" xr:uid="{F3F838A4-5FBC-40DB-9625-B41A55A254A5}"/>
    <cellStyle name="20% - Accent1 13 3 2 2" xfId="99" xr:uid="{E3546ECF-5BFB-49C9-A61E-268D93C53D67}"/>
    <cellStyle name="20% - Accent1 13 3 2 3" xfId="100" xr:uid="{BEDF4974-A6A1-43EF-86BD-DFC062BED758}"/>
    <cellStyle name="20% - Accent1 13 3 3" xfId="101" xr:uid="{FF45280D-979F-4546-9DA3-6E433D0D5295}"/>
    <cellStyle name="20% - Accent1 13 3 4" xfId="102" xr:uid="{ABFD96A9-0F39-461F-9A07-82AB334C2C9C}"/>
    <cellStyle name="20% - Accent1 13 3 5" xfId="103" xr:uid="{04233E6B-4663-4F48-BD53-2B7720370A97}"/>
    <cellStyle name="20% - Accent1 13 4" xfId="104" xr:uid="{C280285A-BC33-41F1-9274-1FE95BBDCF74}"/>
    <cellStyle name="20% - Accent1 13 4 2" xfId="105" xr:uid="{9D76231B-6BC5-41FD-A1B8-B485032F3F08}"/>
    <cellStyle name="20% - Accent1 13 4 3" xfId="106" xr:uid="{24082101-F4E6-4525-95AC-C98EA114CF57}"/>
    <cellStyle name="20% - Accent1 13 5" xfId="107" xr:uid="{4525F075-463E-4B2F-93F5-24EC31D531A4}"/>
    <cellStyle name="20% - Accent1 13 6" xfId="108" xr:uid="{89FCD918-6DC8-4F39-91E1-F22F08349670}"/>
    <cellStyle name="20% - Accent1 13 7" xfId="109" xr:uid="{8B1A3B36-D176-4C4B-B67C-0F5303C18ED5}"/>
    <cellStyle name="20% - Accent1 13 8" xfId="110" xr:uid="{77B006BB-0269-40C5-9E9F-54C46036E4D3}"/>
    <cellStyle name="20% - Accent1 13 9" xfId="111" xr:uid="{8B111084-EC96-4DA3-92D7-37C0FC9D2089}"/>
    <cellStyle name="20% - Accent1 14" xfId="112" xr:uid="{0B60E2CC-2B46-488C-9C97-E7AB74CD29C8}"/>
    <cellStyle name="20% - Accent1 14 2" xfId="113" xr:uid="{80A062DB-42D6-403F-B5A8-00B05BB724A8}"/>
    <cellStyle name="20% - Accent1 14 2 2" xfId="114" xr:uid="{B55C0CFB-25DB-41ED-A759-9133FFD659B3}"/>
    <cellStyle name="20% - Accent1 14 2 2 2" xfId="115" xr:uid="{E7B88DA7-0564-4CBB-B2BC-8B1DF2919A58}"/>
    <cellStyle name="20% - Accent1 14 2 2 3" xfId="116" xr:uid="{DF37A2E8-FB49-4567-B955-9664288E31AB}"/>
    <cellStyle name="20% - Accent1 14 2 3" xfId="117" xr:uid="{2B9EC47F-DA4F-493A-B444-E916396FF430}"/>
    <cellStyle name="20% - Accent1 14 2 4" xfId="118" xr:uid="{9E8DE936-94DC-4B7F-B986-70BAE6053060}"/>
    <cellStyle name="20% - Accent1 14 2 5" xfId="119" xr:uid="{A49865AB-1AB1-479F-B173-B7269D507236}"/>
    <cellStyle name="20% - Accent1 14 2 6" xfId="120" xr:uid="{64D16F91-9CF0-47D2-9139-20C0BF017753}"/>
    <cellStyle name="20% - Accent1 14 2 7" xfId="121" xr:uid="{81DB0D49-6CCE-4CE1-BCCC-33D59C2ED458}"/>
    <cellStyle name="20% - Accent1 14 3" xfId="122" xr:uid="{CCFC12C4-BAD3-4C4A-AF99-24510CFA93DF}"/>
    <cellStyle name="20% - Accent1 14 3 2" xfId="123" xr:uid="{D29F7F02-095E-4ED2-8BC1-F02FE99E9007}"/>
    <cellStyle name="20% - Accent1 14 3 2 2" xfId="124" xr:uid="{2F67D265-1892-41BD-874B-B3E6A881FAD5}"/>
    <cellStyle name="20% - Accent1 14 3 2 3" xfId="125" xr:uid="{8006B752-5722-41AA-B419-463B4260949E}"/>
    <cellStyle name="20% - Accent1 14 3 3" xfId="126" xr:uid="{33DAC74F-4E72-4793-8366-59F4053BE26E}"/>
    <cellStyle name="20% - Accent1 14 3 4" xfId="127" xr:uid="{79E909BB-7A9A-401C-977F-460E983391FA}"/>
    <cellStyle name="20% - Accent1 14 3 5" xfId="128" xr:uid="{F8F2824E-F1E6-42CE-9B57-7FC22F0DF5E2}"/>
    <cellStyle name="20% - Accent1 14 4" xfId="129" xr:uid="{AC24D711-0AC2-4BFD-88A3-D4C25C08C79C}"/>
    <cellStyle name="20% - Accent1 14 4 2" xfId="130" xr:uid="{96F73CCA-1DEF-4BFF-8A4D-36D829162000}"/>
    <cellStyle name="20% - Accent1 14 4 3" xfId="131" xr:uid="{4193AE2F-0148-4500-993F-A3E773DC6E8E}"/>
    <cellStyle name="20% - Accent1 14 5" xfId="132" xr:uid="{E7D2FD5B-215D-448A-85F6-3D810EAB57A3}"/>
    <cellStyle name="20% - Accent1 14 6" xfId="133" xr:uid="{6958CA59-7D7C-45A0-81E8-0D44C14AEDAD}"/>
    <cellStyle name="20% - Accent1 14 7" xfId="134" xr:uid="{A27F73D1-B37E-4A76-B8CA-FFD76E7C94AE}"/>
    <cellStyle name="20% - Accent1 14 8" xfId="135" xr:uid="{DBC43AD1-F7D6-4D0D-836D-92B2B961C204}"/>
    <cellStyle name="20% - Accent1 14 9" xfId="136" xr:uid="{784B559F-836E-45B9-8CF3-F2D3A5682DF0}"/>
    <cellStyle name="20% - Accent1 15" xfId="137" xr:uid="{B4736CCD-F6BC-4165-87CE-22A5F7D4CB65}"/>
    <cellStyle name="20% - Accent1 15 2" xfId="138" xr:uid="{C0FAFCE3-2A9A-4330-B4D4-34BCA6CEB324}"/>
    <cellStyle name="20% - Accent1 15 2 2" xfId="139" xr:uid="{A7DFDEDA-1AFD-4BAB-8B99-2829DAB2E82A}"/>
    <cellStyle name="20% - Accent1 15 2 2 2" xfId="140" xr:uid="{64EB2E07-F810-4F4F-A8CD-1F5F69AD72BB}"/>
    <cellStyle name="20% - Accent1 15 2 2 3" xfId="141" xr:uid="{81FA805D-36EF-4B0F-8887-4B42ABC902CF}"/>
    <cellStyle name="20% - Accent1 15 2 3" xfId="142" xr:uid="{616B9D50-CEF2-4B7A-A3A6-23A0FFD405D5}"/>
    <cellStyle name="20% - Accent1 15 2 4" xfId="143" xr:uid="{EE12EC98-4EB3-4BF9-8DC9-DCBD8D5FED2B}"/>
    <cellStyle name="20% - Accent1 15 2 5" xfId="144" xr:uid="{728AC243-A0FB-4EBF-B0F7-E97DBA8DAC73}"/>
    <cellStyle name="20% - Accent1 15 2 6" xfId="145" xr:uid="{D19B3DFD-EDB1-47D1-B1FC-6ADBA8BABC73}"/>
    <cellStyle name="20% - Accent1 15 2 7" xfId="146" xr:uid="{F9AE988F-6F0B-4A8D-9789-045EAF373C18}"/>
    <cellStyle name="20% - Accent1 15 3" xfId="147" xr:uid="{31BB005C-B0CC-400A-A521-23094D2820D8}"/>
    <cellStyle name="20% - Accent1 15 3 2" xfId="148" xr:uid="{6E833898-099C-4187-9923-2421C6CFD312}"/>
    <cellStyle name="20% - Accent1 15 3 2 2" xfId="149" xr:uid="{9D5212B2-06BD-45BD-8BA5-B9ED04F85370}"/>
    <cellStyle name="20% - Accent1 15 3 2 3" xfId="150" xr:uid="{8A9A2693-9061-4414-8B28-CC320E7CF26A}"/>
    <cellStyle name="20% - Accent1 15 3 3" xfId="151" xr:uid="{07CB618D-6E5B-4DE7-A843-F58607A2BB57}"/>
    <cellStyle name="20% - Accent1 15 3 4" xfId="152" xr:uid="{83E28B7A-A084-4511-ADC9-C9FC2B310F7D}"/>
    <cellStyle name="20% - Accent1 15 3 5" xfId="153" xr:uid="{DE8D9BC2-B7EC-4123-9A03-2B5554F31FFC}"/>
    <cellStyle name="20% - Accent1 15 4" xfId="154" xr:uid="{61D83FFC-2569-4D04-A18F-308278CE8FDC}"/>
    <cellStyle name="20% - Accent1 15 4 2" xfId="155" xr:uid="{4C9B774F-2D6C-4FAB-BB7E-BC7D516F0EB4}"/>
    <cellStyle name="20% - Accent1 15 4 3" xfId="156" xr:uid="{9CE4F255-4EAD-45B9-959A-9FBD4809C514}"/>
    <cellStyle name="20% - Accent1 15 5" xfId="157" xr:uid="{DFD1C7A3-5400-469B-BA67-6D2D460ECEB3}"/>
    <cellStyle name="20% - Accent1 15 6" xfId="158" xr:uid="{B15DA712-E1CE-47E4-A984-8F18E48C6E27}"/>
    <cellStyle name="20% - Accent1 15 7" xfId="159" xr:uid="{2DC9ACEC-7883-4864-851D-36D5AD094416}"/>
    <cellStyle name="20% - Accent1 15 8" xfId="160" xr:uid="{72CE1F15-AFA6-464B-9289-A5E34DA7DA12}"/>
    <cellStyle name="20% - Accent1 15 9" xfId="161" xr:uid="{83F37607-9701-4C71-8CB2-9DD2D2DFECDE}"/>
    <cellStyle name="20% - Accent1 16" xfId="162" xr:uid="{34B0D7C3-F458-4584-9657-BE2D552B24EB}"/>
    <cellStyle name="20% - Accent1 16 2" xfId="163" xr:uid="{7E8930D0-9D71-40C0-BD41-6083DDB5E403}"/>
    <cellStyle name="20% - Accent1 16 2 2" xfId="164" xr:uid="{C502AE84-F97E-485D-AEDF-09C74F9E295B}"/>
    <cellStyle name="20% - Accent1 16 2 2 2" xfId="165" xr:uid="{2ED4D47B-C665-47E4-9730-3F8E9B0B4B71}"/>
    <cellStyle name="20% - Accent1 16 2 2 3" xfId="166" xr:uid="{48663D52-7DA7-47A3-A945-04C101472D58}"/>
    <cellStyle name="20% - Accent1 16 2 3" xfId="167" xr:uid="{B59AEBB9-FC98-4B83-8B89-FE59BF114359}"/>
    <cellStyle name="20% - Accent1 16 2 4" xfId="168" xr:uid="{1BD48F4F-E85B-4B8F-AD10-B28119D87146}"/>
    <cellStyle name="20% - Accent1 16 2 5" xfId="169" xr:uid="{FF2AC681-B4E1-4342-B5EA-596A8DF4EED7}"/>
    <cellStyle name="20% - Accent1 16 2 6" xfId="170" xr:uid="{EC33DBB6-0176-4F5B-884D-3B60607F9876}"/>
    <cellStyle name="20% - Accent1 16 2 7" xfId="171" xr:uid="{6E3F8DFF-79CE-47F0-9AE4-5563AB18E376}"/>
    <cellStyle name="20% - Accent1 16 3" xfId="172" xr:uid="{B10BB9A1-FF8E-458E-8203-21CC9744F91C}"/>
    <cellStyle name="20% - Accent1 16 3 2" xfId="173" xr:uid="{08FA22DD-163C-4FAC-AA73-00C83A0644F1}"/>
    <cellStyle name="20% - Accent1 16 3 2 2" xfId="174" xr:uid="{56FB2EF6-00C8-46DB-BE59-FB093F7CF6AD}"/>
    <cellStyle name="20% - Accent1 16 3 2 3" xfId="175" xr:uid="{EB5F079F-6200-4829-AB96-5EC30B036A83}"/>
    <cellStyle name="20% - Accent1 16 3 3" xfId="176" xr:uid="{709B1C05-093B-4BD6-B960-AAF9C8D17934}"/>
    <cellStyle name="20% - Accent1 16 3 4" xfId="177" xr:uid="{B65756D4-EBD6-47E5-BECA-AACEAC569C15}"/>
    <cellStyle name="20% - Accent1 16 3 5" xfId="178" xr:uid="{0067D038-A395-4D67-B6D7-CFF0293D0BE5}"/>
    <cellStyle name="20% - Accent1 16 4" xfId="179" xr:uid="{259BF574-7E4A-4A06-9B15-84826C9FC220}"/>
    <cellStyle name="20% - Accent1 16 4 2" xfId="180" xr:uid="{A9DD8D82-382B-4C6D-A564-DA1F6DABA386}"/>
    <cellStyle name="20% - Accent1 16 4 3" xfId="181" xr:uid="{8F9BA6F7-F706-46F5-8EB8-A4F6AD3674C4}"/>
    <cellStyle name="20% - Accent1 16 5" xfId="182" xr:uid="{F6853E00-FA88-4090-9898-592545FF86B8}"/>
    <cellStyle name="20% - Accent1 16 6" xfId="183" xr:uid="{F3A3892D-A217-4FC6-ACA4-3818E5EB4C3E}"/>
    <cellStyle name="20% - Accent1 16 7" xfId="184" xr:uid="{B779D0D6-860C-4CD5-AE02-298A4DD539E4}"/>
    <cellStyle name="20% - Accent1 16 8" xfId="185" xr:uid="{15EC30E2-9EDC-4226-8089-8A511F1673CE}"/>
    <cellStyle name="20% - Accent1 16 9" xfId="186" xr:uid="{C0640B8E-F62A-4085-A9C4-F22A8FAEA429}"/>
    <cellStyle name="20% - Accent1 17" xfId="187" xr:uid="{93DB6034-8025-4D35-BC9F-B0FC4BE0D15A}"/>
    <cellStyle name="20% - Accent1 17 2" xfId="188" xr:uid="{D3D4F291-2492-4BA4-B30A-F1E2587DDDAA}"/>
    <cellStyle name="20% - Accent1 17 2 2" xfId="189" xr:uid="{F1EFE9FE-ECB4-4C80-A4F9-D48841784041}"/>
    <cellStyle name="20% - Accent1 17 2 3" xfId="190" xr:uid="{D132C5A5-9819-4874-94E1-BAE91FB0646F}"/>
    <cellStyle name="20% - Accent1 17 2 4" xfId="191" xr:uid="{EDB34EAE-FFC1-465E-B4D2-ADAD5FE12EE7}"/>
    <cellStyle name="20% - Accent1 17 2 5" xfId="192" xr:uid="{87FEC5FA-7CF4-4CFE-B869-1718AEBE4AC7}"/>
    <cellStyle name="20% - Accent1 17 3" xfId="193" xr:uid="{AACE76BA-2E62-49B4-B581-F18B120F8661}"/>
    <cellStyle name="20% - Accent1 17 4" xfId="194" xr:uid="{11E525AB-4BA8-4109-90ED-2085ECE0A8A9}"/>
    <cellStyle name="20% - Accent1 17 5" xfId="195" xr:uid="{BFB24E5B-A7C0-4850-9A2A-723284A9D163}"/>
    <cellStyle name="20% - Accent1 17 6" xfId="196" xr:uid="{F388B888-6D55-44FB-A72C-11098E42645B}"/>
    <cellStyle name="20% - Accent1 17 7" xfId="197" xr:uid="{401CCE6A-791A-4F06-AB5F-502C621A2D22}"/>
    <cellStyle name="20% - Accent1 18" xfId="198" xr:uid="{D3EF4580-6640-48E3-ACE3-F95B3913AD68}"/>
    <cellStyle name="20% - Accent1 18 2" xfId="199" xr:uid="{A3F21295-9261-47C0-93C6-41081B907BB0}"/>
    <cellStyle name="20% - Accent1 18 2 2" xfId="200" xr:uid="{6551C1ED-3FF7-4C31-8AE7-655940DDE279}"/>
    <cellStyle name="20% - Accent1 18 2 3" xfId="201" xr:uid="{B8F51AE0-2D43-45B5-8255-21DF20066E1F}"/>
    <cellStyle name="20% - Accent1 18 3" xfId="202" xr:uid="{DA55299F-2D80-4222-B514-2E689F18928F}"/>
    <cellStyle name="20% - Accent1 18 4" xfId="203" xr:uid="{26DE0BC8-A67A-43D1-B2C2-7CC636CCCBF1}"/>
    <cellStyle name="20% - Accent1 18 5" xfId="204" xr:uid="{E0592BDC-5FF7-4E39-BD8D-F30E02CB93DB}"/>
    <cellStyle name="20% - Accent1 18 6" xfId="205" xr:uid="{76D1BA41-A056-429F-8A3E-88D1930537C7}"/>
    <cellStyle name="20% - Accent1 18 7" xfId="206" xr:uid="{945AA6BE-0C9C-492A-9A1E-4853DAB6198F}"/>
    <cellStyle name="20% - Accent1 19" xfId="207" xr:uid="{48897E6E-FC79-48AE-9D70-14A8FE37CB73}"/>
    <cellStyle name="20% - Accent1 19 2" xfId="208" xr:uid="{4C8086D4-797E-43BE-A187-55969F3B9971}"/>
    <cellStyle name="20% - Accent1 19 3" xfId="209" xr:uid="{8F56AB90-012D-443E-92ED-AAA10DFC7CB7}"/>
    <cellStyle name="20% - Accent1 19 4" xfId="210" xr:uid="{29A82A09-DE12-4147-AD37-78FAB5049D8A}"/>
    <cellStyle name="20% - Accent1 19 5" xfId="211" xr:uid="{852A7AC2-7BFC-40E3-8BB6-DDDEB144B30A}"/>
    <cellStyle name="20% - Accent1 19 6" xfId="212" xr:uid="{F5C26570-C934-4323-9133-191872B6945E}"/>
    <cellStyle name="20% - Accent1 2" xfId="213" xr:uid="{0891D460-06E5-443C-9976-C8847F60F223}"/>
    <cellStyle name="20% - Accent1 2 10" xfId="214" xr:uid="{7C70D814-96DA-4346-B22C-703F128B871D}"/>
    <cellStyle name="20% - Accent1 2 11" xfId="215" xr:uid="{6A52879D-AECC-4A71-8B5C-B180C6666BAE}"/>
    <cellStyle name="20% - Accent1 2 12" xfId="216" xr:uid="{B3C59569-B899-4062-8B78-D2FB4C581AFA}"/>
    <cellStyle name="20% - Accent1 2 13" xfId="217" xr:uid="{8AB3039C-6690-4C62-A939-DDC27E3FD2EB}"/>
    <cellStyle name="20% - Accent1 2 14" xfId="218" xr:uid="{97A36A4E-3E50-4521-A2D5-172888976CB8}"/>
    <cellStyle name="20% - Accent1 2 15" xfId="219" xr:uid="{8A206A8E-E291-40D2-9BBA-E9A5E326A8E1}"/>
    <cellStyle name="20% - Accent1 2 16" xfId="220" xr:uid="{03C2B98D-22F8-4CAE-966D-C1E51EDB03BC}"/>
    <cellStyle name="20% - Accent1 2 17" xfId="221" xr:uid="{10D65464-11A1-4F33-BBBC-0F614AF35C41}"/>
    <cellStyle name="20% - Accent1 2 18" xfId="222" xr:uid="{DE0CBB7C-596E-463F-9D8A-66A24D097FAC}"/>
    <cellStyle name="20% - Accent1 2 2" xfId="223" xr:uid="{0ADD04A6-AF57-4A1D-AEC6-DDA2627351CF}"/>
    <cellStyle name="20% - Accent1 2 2 10" xfId="224" xr:uid="{C3578B5B-EC65-4D2A-8C90-76C491905809}"/>
    <cellStyle name="20% - Accent1 2 2 11" xfId="225" xr:uid="{0D431FBE-7780-4967-822F-8C77F5FBB5D3}"/>
    <cellStyle name="20% - Accent1 2 2 12" xfId="226" xr:uid="{97B407C4-EEDD-44F4-BA9C-D05CCB0E8407}"/>
    <cellStyle name="20% - Accent1 2 2 13" xfId="227" xr:uid="{B4740B17-E482-4971-949F-1DE729353C0B}"/>
    <cellStyle name="20% - Accent1 2 2 2" xfId="228" xr:uid="{6A638292-CDA9-47CD-9AA9-9D6F609CCFD4}"/>
    <cellStyle name="20% - Accent1 2 2 2 10" xfId="229" xr:uid="{F95DB648-080C-4C3E-B3A0-B0EAE1A770BE}"/>
    <cellStyle name="20% - Accent1 2 2 2 11" xfId="230" xr:uid="{35BD9FCC-FE66-4294-BF5D-33F25DB4A561}"/>
    <cellStyle name="20% - Accent1 2 2 2 2" xfId="231" xr:uid="{FD23971C-3A2A-45B8-A4F9-F34B3D618E2A}"/>
    <cellStyle name="20% - Accent1 2 2 2 2 2" xfId="232" xr:uid="{48F56B8D-8B43-4CE3-B4E0-715E36A25A90}"/>
    <cellStyle name="20% - Accent1 2 2 2 2 2 2" xfId="233" xr:uid="{192290B1-50A7-4B23-907E-A428E4ACE121}"/>
    <cellStyle name="20% - Accent1 2 2 2 2 2 2 2" xfId="234" xr:uid="{66708321-1AB2-49E5-A0FC-4F3AE907B5AD}"/>
    <cellStyle name="20% - Accent1 2 2 2 2 2 2 3" xfId="235" xr:uid="{6287E516-8A6D-4469-8DF0-E1691B8A6985}"/>
    <cellStyle name="20% - Accent1 2 2 2 2 2 3" xfId="236" xr:uid="{B3959623-07E7-40D4-9A81-F01A685A7728}"/>
    <cellStyle name="20% - Accent1 2 2 2 2 2 3 2" xfId="237" xr:uid="{8103B66A-1DFC-4469-94D4-14A38A46ADCB}"/>
    <cellStyle name="20% - Accent1 2 2 2 2 2 4" xfId="238" xr:uid="{BE9AB387-F330-4A99-AA04-C9C3A0BE6360}"/>
    <cellStyle name="20% - Accent1 2 2 2 2 3" xfId="239" xr:uid="{D757D970-A8AA-4F4B-91B6-D09EF2546E8F}"/>
    <cellStyle name="20% - Accent1 2 2 2 2 3 2" xfId="240" xr:uid="{D89FFE8B-3657-4204-8276-205B2B9BC501}"/>
    <cellStyle name="20% - Accent1 2 2 2 2 3 3" xfId="241" xr:uid="{DA51C701-FB94-4FE4-BAD8-80F8B26CFA76}"/>
    <cellStyle name="20% - Accent1 2 2 2 2 4" xfId="242" xr:uid="{120C79A3-7CF4-496A-98B6-B2C8885ABA57}"/>
    <cellStyle name="20% - Accent1 2 2 2 2 4 2" xfId="243" xr:uid="{1BE6C4C4-AF7F-4938-930B-DC3CC7477E86}"/>
    <cellStyle name="20% - Accent1 2 2 2 2 5" xfId="244" xr:uid="{1DE0E060-F337-4B3D-B7DA-CCE57E4B3282}"/>
    <cellStyle name="20% - Accent1 2 2 2 2 6" xfId="245" xr:uid="{18C8F09E-2E3A-42C4-AD02-F6B9E26BFF38}"/>
    <cellStyle name="20% - Accent1 2 2 2 2 7" xfId="246" xr:uid="{ADFE5C51-2D6F-4C38-AB7C-E1BE3E289002}"/>
    <cellStyle name="20% - Accent1 2 2 2 3" xfId="247" xr:uid="{590DAC52-5C05-4326-9712-17B231A3EE08}"/>
    <cellStyle name="20% - Accent1 2 2 2 3 2" xfId="248" xr:uid="{82075050-5148-4F4C-ADF4-1945A700B20B}"/>
    <cellStyle name="20% - Accent1 2 2 2 3 2 2" xfId="249" xr:uid="{B9CBE6C9-D0E9-44C0-83EC-C6DD18CC2AC5}"/>
    <cellStyle name="20% - Accent1 2 2 2 3 2 2 2" xfId="250" xr:uid="{18B6D70E-3B25-44EA-BB92-F84BF4C44937}"/>
    <cellStyle name="20% - Accent1 2 2 2 3 2 3" xfId="251" xr:uid="{CBD3A6C1-C28B-4C54-B0F2-4364E4214B0C}"/>
    <cellStyle name="20% - Accent1 2 2 2 3 2 4" xfId="252" xr:uid="{71EF3CC3-91B7-4EE8-9A59-665870DA9319}"/>
    <cellStyle name="20% - Accent1 2 2 2 3 3" xfId="253" xr:uid="{4F654D8D-351B-4F7B-94B3-D5DF975781AB}"/>
    <cellStyle name="20% - Accent1 2 2 2 3 3 2" xfId="254" xr:uid="{17628B95-D6A7-4CBD-B5B9-DD1A6DD5844D}"/>
    <cellStyle name="20% - Accent1 2 2 2 3 4" xfId="255" xr:uid="{3D2A86D0-6E8B-4FF3-A33D-38E8993F198C}"/>
    <cellStyle name="20% - Accent1 2 2 2 3 5" xfId="256" xr:uid="{CEDD683F-8B57-4A67-AA3C-226B8F882896}"/>
    <cellStyle name="20% - Accent1 2 2 2 3 6" xfId="257" xr:uid="{34D27B9E-C72B-41AE-8B00-AA04BB49E6F0}"/>
    <cellStyle name="20% - Accent1 2 2 2 4" xfId="258" xr:uid="{DF04414C-99CF-4ECE-B51F-12CA05B3F8B3}"/>
    <cellStyle name="20% - Accent1 2 2 2 4 2" xfId="259" xr:uid="{BF742B50-5955-4D62-860B-F31F8D87D824}"/>
    <cellStyle name="20% - Accent1 2 2 2 4 2 2" xfId="260" xr:uid="{8CBBEB91-9994-4FB5-9E22-1AFDA62C97F4}"/>
    <cellStyle name="20% - Accent1 2 2 2 4 3" xfId="261" xr:uid="{B90F114C-243B-44E8-9FFE-1F67ED6EDD97}"/>
    <cellStyle name="20% - Accent1 2 2 2 4 4" xfId="262" xr:uid="{127E15D8-7BB3-49D7-AB66-E99E123EF449}"/>
    <cellStyle name="20% - Accent1 2 2 2 5" xfId="263" xr:uid="{6AD6AF05-464D-4C23-9190-DF0A0112120D}"/>
    <cellStyle name="20% - Accent1 2 2 2 5 2" xfId="264" xr:uid="{4DC3C41F-AB48-4EF4-BF09-E161B3DC3FD0}"/>
    <cellStyle name="20% - Accent1 2 2 2 6" xfId="265" xr:uid="{BEA1D4CF-D160-415B-B480-A9FDAF32BBB6}"/>
    <cellStyle name="20% - Accent1 2 2 2 7" xfId="266" xr:uid="{B1E31A38-BF1B-42B7-B27C-02BA594A3DC8}"/>
    <cellStyle name="20% - Accent1 2 2 2 8" xfId="267" xr:uid="{5A024A35-EF16-48F5-8418-756344A56284}"/>
    <cellStyle name="20% - Accent1 2 2 2 9" xfId="268" xr:uid="{3BF52F7A-5BEC-4184-9C0B-D37E2D3ECE40}"/>
    <cellStyle name="20% - Accent1 2 2 3" xfId="269" xr:uid="{6DA68E9A-013A-4591-BADD-422D23F6D11F}"/>
    <cellStyle name="20% - Accent1 2 2 3 2" xfId="270" xr:uid="{75066907-1EE5-4F9D-8732-E652A192F3AB}"/>
    <cellStyle name="20% - Accent1 2 2 3 2 2" xfId="271" xr:uid="{D54EDCD6-0DE1-42CB-8BD3-6448B4CD5259}"/>
    <cellStyle name="20% - Accent1 2 2 3 2 2 2" xfId="272" xr:uid="{A89FF7FB-1FCF-479F-916C-2B95E15363BF}"/>
    <cellStyle name="20% - Accent1 2 2 3 2 2 2 2" xfId="273" xr:uid="{9B7E6320-FD4E-40F6-84C0-4DDFE6CF12E8}"/>
    <cellStyle name="20% - Accent1 2 2 3 2 2 3" xfId="274" xr:uid="{0F38A5DA-63A3-4F5C-B765-21CFA27976F4}"/>
    <cellStyle name="20% - Accent1 2 2 3 2 2 4" xfId="275" xr:uid="{7E5141E0-BC71-4885-A1E9-B438D89DAD4F}"/>
    <cellStyle name="20% - Accent1 2 2 3 2 3" xfId="276" xr:uid="{888887C4-2CCD-4C04-8BC1-C8B5FC7397CF}"/>
    <cellStyle name="20% - Accent1 2 2 3 2 3 2" xfId="277" xr:uid="{A547A711-2B6F-4802-BC76-CEE3937A4242}"/>
    <cellStyle name="20% - Accent1 2 2 3 2 4" xfId="278" xr:uid="{9FD753A1-B046-4F69-94D5-33577BE48316}"/>
    <cellStyle name="20% - Accent1 2 2 3 2 5" xfId="279" xr:uid="{975CD672-6C0C-48A0-8B05-EE3EB009B72B}"/>
    <cellStyle name="20% - Accent1 2 2 3 2 6" xfId="280" xr:uid="{3A4B2462-EACB-47DB-84A9-F2E0C2A33783}"/>
    <cellStyle name="20% - Accent1 2 2 3 3" xfId="281" xr:uid="{9B076360-6845-4E20-96E1-80237870E6BC}"/>
    <cellStyle name="20% - Accent1 2 2 3 3 2" xfId="282" xr:uid="{15C48458-0DEB-492C-ADF0-A78BBCE1A758}"/>
    <cellStyle name="20% - Accent1 2 2 3 3 2 2" xfId="283" xr:uid="{64F8ECC4-9CDC-4460-95B7-E54A1C951925}"/>
    <cellStyle name="20% - Accent1 2 2 3 3 2 3" xfId="284" xr:uid="{BB4563CF-1348-4E3C-9D3B-180B8C42579D}"/>
    <cellStyle name="20% - Accent1 2 2 3 3 2 4" xfId="285" xr:uid="{0F1CF4F0-DB6D-4181-9EF1-DB4A913C76C6}"/>
    <cellStyle name="20% - Accent1 2 2 3 3 3" xfId="286" xr:uid="{6E5A339B-052A-43EE-BB95-092E8905F701}"/>
    <cellStyle name="20% - Accent1 2 2 3 3 4" xfId="287" xr:uid="{01847F25-2641-4050-A81E-5220D45D92D4}"/>
    <cellStyle name="20% - Accent1 2 2 3 3 5" xfId="288" xr:uid="{3FA2D9C2-8535-4290-8D61-A81F7633D41E}"/>
    <cellStyle name="20% - Accent1 2 2 3 3 6" xfId="289" xr:uid="{D18C1843-C0EA-4F47-A09B-5A8E84B66C5C}"/>
    <cellStyle name="20% - Accent1 2 2 3 4" xfId="290" xr:uid="{B203B402-16A6-4C11-8BA5-0A52EED406FD}"/>
    <cellStyle name="20% - Accent1 2 2 3 4 2" xfId="291" xr:uid="{9A801C52-2E35-4B82-A4E8-19E7149B45F6}"/>
    <cellStyle name="20% - Accent1 2 2 3 4 3" xfId="292" xr:uid="{D9D5F3D8-04CA-4914-83A7-A9E6F3F54702}"/>
    <cellStyle name="20% - Accent1 2 2 3 4 4" xfId="293" xr:uid="{B9AF55C9-F1DC-4C36-BF2B-4C634F8D1B8E}"/>
    <cellStyle name="20% - Accent1 2 2 3 5" xfId="294" xr:uid="{A2A97418-F72E-4FEA-BEAB-9057AB957CF5}"/>
    <cellStyle name="20% - Accent1 2 2 3 6" xfId="295" xr:uid="{4A7BC967-A864-4B7D-ACAC-F8013DC663D3}"/>
    <cellStyle name="20% - Accent1 2 2 3 7" xfId="296" xr:uid="{E193BED4-901A-4FE7-A4BB-1DFE4E53F8A0}"/>
    <cellStyle name="20% - Accent1 2 2 3 8" xfId="297" xr:uid="{53172FA8-EE2B-4287-B755-1A8D8733997B}"/>
    <cellStyle name="20% - Accent1 2 2 3 9" xfId="298" xr:uid="{8F6B4BFB-61AB-4833-B5DA-BD5B716EDCB2}"/>
    <cellStyle name="20% - Accent1 2 2 4" xfId="299" xr:uid="{1E0C6EA1-5C4F-4838-B7AA-6E1E683F55FE}"/>
    <cellStyle name="20% - Accent1 2 2 4 2" xfId="300" xr:uid="{B6564825-26DE-4A5A-B921-062D5EEBCC4D}"/>
    <cellStyle name="20% - Accent1 2 2 4 2 2" xfId="301" xr:uid="{0FE9ABDF-8A09-4CD0-9DDB-13FB052C2C31}"/>
    <cellStyle name="20% - Accent1 2 2 4 2 2 2" xfId="302" xr:uid="{F9680C77-CEB6-41B4-A270-6B202568A1B8}"/>
    <cellStyle name="20% - Accent1 2 2 4 2 2 3" xfId="303" xr:uid="{447D1CE9-900C-4C92-8E12-EA7F95E38696}"/>
    <cellStyle name="20% - Accent1 2 2 4 2 3" xfId="304" xr:uid="{B68F2145-A96B-4022-840B-C257A31A809F}"/>
    <cellStyle name="20% - Accent1 2 2 4 2 3 2" xfId="305" xr:uid="{017E734C-64F4-4762-B8DB-1632AFC3299F}"/>
    <cellStyle name="20% - Accent1 2 2 4 2 4" xfId="306" xr:uid="{1231F471-F971-4C03-AF6C-9AB029F5AB72}"/>
    <cellStyle name="20% - Accent1 2 2 4 3" xfId="307" xr:uid="{18CCCA83-2716-4D7E-9A38-716E98856C59}"/>
    <cellStyle name="20% - Accent1 2 2 4 3 2" xfId="308" xr:uid="{782F298A-9D01-49E7-B023-D989ACFD362B}"/>
    <cellStyle name="20% - Accent1 2 2 4 3 3" xfId="309" xr:uid="{7812E395-C841-43BD-8949-382CFBA51E6E}"/>
    <cellStyle name="20% - Accent1 2 2 4 4" xfId="310" xr:uid="{311941AC-DA65-4EE2-9FAB-17DAA76B15C6}"/>
    <cellStyle name="20% - Accent1 2 2 4 4 2" xfId="311" xr:uid="{E598124E-3C01-4300-8CB0-C47413F2BA68}"/>
    <cellStyle name="20% - Accent1 2 2 4 5" xfId="312" xr:uid="{8B27DB13-FEF8-474C-8E0C-AE7D03BFD5BA}"/>
    <cellStyle name="20% - Accent1 2 2 4 6" xfId="313" xr:uid="{50384E06-D14E-4ABF-A56D-00F7C7BD5395}"/>
    <cellStyle name="20% - Accent1 2 2 5" xfId="314" xr:uid="{F13D4731-CEBE-4178-9A7F-74DACD2D260D}"/>
    <cellStyle name="20% - Accent1 2 2 5 2" xfId="315" xr:uid="{BF58DBA9-3E90-42CD-B335-CEFC21F241EF}"/>
    <cellStyle name="20% - Accent1 2 2 5 2 2" xfId="316" xr:uid="{013F5982-1261-4F9C-857D-1AA8855702FA}"/>
    <cellStyle name="20% - Accent1 2 2 5 2 2 2" xfId="317" xr:uid="{806B4E6A-000D-451B-82A8-F2347661BC59}"/>
    <cellStyle name="20% - Accent1 2 2 5 2 3" xfId="318" xr:uid="{4AD837DF-101A-474F-A086-A524814DD5B9}"/>
    <cellStyle name="20% - Accent1 2 2 5 2 4" xfId="319" xr:uid="{95BB0C53-7DF3-4FD8-B015-F42A55A43502}"/>
    <cellStyle name="20% - Accent1 2 2 5 3" xfId="320" xr:uid="{0A1A948D-11F5-46AB-8FAE-AC950DF77BF5}"/>
    <cellStyle name="20% - Accent1 2 2 5 3 2" xfId="321" xr:uid="{12C20A99-4684-447B-9408-1974907587AD}"/>
    <cellStyle name="20% - Accent1 2 2 5 4" xfId="322" xr:uid="{FB3CB62A-200B-44C7-A59E-C48CCB4FBC31}"/>
    <cellStyle name="20% - Accent1 2 2 5 5" xfId="323" xr:uid="{2D90E8C9-50ED-4D0C-94F0-DBE48E1C269E}"/>
    <cellStyle name="20% - Accent1 2 2 5 6" xfId="324" xr:uid="{C1D1432D-032A-4ECF-99A6-6743A294DCD0}"/>
    <cellStyle name="20% - Accent1 2 2 6" xfId="325" xr:uid="{22D9BECE-06CD-4EED-92D0-94E257CBA8CD}"/>
    <cellStyle name="20% - Accent1 2 2 6 2" xfId="326" xr:uid="{566F8496-A37E-467B-BB64-740A8413311A}"/>
    <cellStyle name="20% - Accent1 2 2 6 2 2" xfId="327" xr:uid="{C2AC035E-48D3-453C-87F5-C18F388C04C0}"/>
    <cellStyle name="20% - Accent1 2 2 6 3" xfId="328" xr:uid="{9FA0FB88-A4C1-40FA-89B3-EA5C791F9BCE}"/>
    <cellStyle name="20% - Accent1 2 2 6 4" xfId="329" xr:uid="{CF575DFB-B387-496E-9A17-CB638F373ABA}"/>
    <cellStyle name="20% - Accent1 2 2 7" xfId="330" xr:uid="{6F005D79-F4C3-42D7-9CD1-4EB491B39C66}"/>
    <cellStyle name="20% - Accent1 2 2 7 2" xfId="331" xr:uid="{66344C34-C3CE-4F85-9241-0A85E5BCAB2F}"/>
    <cellStyle name="20% - Accent1 2 2 8" xfId="332" xr:uid="{29056B01-441D-4D49-8AA2-D2E65C40AE56}"/>
    <cellStyle name="20% - Accent1 2 2 8 2" xfId="333" xr:uid="{5D6D8A2B-E4AF-4B93-A6ED-B4B495B44D55}"/>
    <cellStyle name="20% - Accent1 2 2 9" xfId="334" xr:uid="{632E4612-20F9-46F5-837D-F16E95E041BC}"/>
    <cellStyle name="20% - Accent1 2 2 9 2" xfId="335" xr:uid="{8EA45735-C1ED-404D-BB74-900C690FBB47}"/>
    <cellStyle name="20% - Accent1 2 3" xfId="336" xr:uid="{153AD6CC-FC15-4C25-9006-CFD0D7F17B14}"/>
    <cellStyle name="20% - Accent1 2 3 10" xfId="337" xr:uid="{0FE04F9D-5AA6-417B-A70F-CB59983ABD99}"/>
    <cellStyle name="20% - Accent1 2 3 11" xfId="338" xr:uid="{15851642-45DD-42FE-8B93-4288821E72EA}"/>
    <cellStyle name="20% - Accent1 2 3 12" xfId="339" xr:uid="{FFABC553-E215-4EC7-B29C-2AE6775FDDEA}"/>
    <cellStyle name="20% - Accent1 2 3 2" xfId="340" xr:uid="{7A4E994C-5615-43AB-B3E1-525B89F4C2DE}"/>
    <cellStyle name="20% - Accent1 2 3 2 2" xfId="341" xr:uid="{2FE77192-F02B-4BCC-83CE-58365704BDED}"/>
    <cellStyle name="20% - Accent1 2 3 2 2 2" xfId="342" xr:uid="{392E919C-972A-448F-A4C8-CA9AE8F20E0D}"/>
    <cellStyle name="20% - Accent1 2 3 2 2 2 2" xfId="343" xr:uid="{C65B6106-3262-4823-8FA5-6DBC643E0767}"/>
    <cellStyle name="20% - Accent1 2 3 2 2 2 3" xfId="344" xr:uid="{80861872-F080-4F1D-A16A-5A8008259F9E}"/>
    <cellStyle name="20% - Accent1 2 3 2 2 3" xfId="345" xr:uid="{E5A9A13D-6144-4E97-A87B-259883BD1F60}"/>
    <cellStyle name="20% - Accent1 2 3 2 2 3 2" xfId="346" xr:uid="{3EEAF66D-7663-4392-9B70-EF14392963DC}"/>
    <cellStyle name="20% - Accent1 2 3 2 2 4" xfId="347" xr:uid="{F3590232-6958-49DD-80E2-6529C92BB07A}"/>
    <cellStyle name="20% - Accent1 2 3 2 3" xfId="348" xr:uid="{243B722A-CF53-45CC-8E94-04C2A90538D4}"/>
    <cellStyle name="20% - Accent1 2 3 2 3 2" xfId="349" xr:uid="{91FAB70A-9313-445F-9205-A66F7D2E54DE}"/>
    <cellStyle name="20% - Accent1 2 3 2 3 3" xfId="350" xr:uid="{7E06ED8D-099A-4D65-A21E-86A328B34760}"/>
    <cellStyle name="20% - Accent1 2 3 2 4" xfId="351" xr:uid="{7A34F3D8-A1B0-4F88-8574-8C6EEDEBEC5D}"/>
    <cellStyle name="20% - Accent1 2 3 2 4 2" xfId="352" xr:uid="{71A05AA0-42F5-4A8D-A13F-E89D179DA095}"/>
    <cellStyle name="20% - Accent1 2 3 2 5" xfId="353" xr:uid="{70B01460-B215-4046-B021-24FB5516EB7F}"/>
    <cellStyle name="20% - Accent1 2 3 2 6" xfId="354" xr:uid="{9D6F8BC6-793D-42C2-9ED2-73F4960463E7}"/>
    <cellStyle name="20% - Accent1 2 3 2 7" xfId="355" xr:uid="{6AD3C6A1-8532-44DB-A174-7CDE88BA5AB9}"/>
    <cellStyle name="20% - Accent1 2 3 2 8" xfId="356" xr:uid="{D0E69ED6-582A-45AC-AC6A-5EC14EA6B444}"/>
    <cellStyle name="20% - Accent1 2 3 3" xfId="357" xr:uid="{0D442DAF-A5BD-4BBF-96C2-8EC5FFFAE6D6}"/>
    <cellStyle name="20% - Accent1 2 3 3 2" xfId="358" xr:uid="{5647D604-0C86-43B4-A015-043C110225B1}"/>
    <cellStyle name="20% - Accent1 2 3 3 2 2" xfId="359" xr:uid="{0C1A0222-9E8D-4A46-8296-E99263044E41}"/>
    <cellStyle name="20% - Accent1 2 3 3 2 2 2" xfId="360" xr:uid="{0404389E-8BE6-4C3B-B1C2-054395F94D30}"/>
    <cellStyle name="20% - Accent1 2 3 3 2 3" xfId="361" xr:uid="{F6DEC456-2CF8-4535-8738-568C6AD9293F}"/>
    <cellStyle name="20% - Accent1 2 3 3 2 4" xfId="362" xr:uid="{C6930F47-F5F4-48BB-8DEF-B5B356246B1B}"/>
    <cellStyle name="20% - Accent1 2 3 3 3" xfId="363" xr:uid="{3D026991-C0F4-4FA1-A0D2-4993FA8E39C8}"/>
    <cellStyle name="20% - Accent1 2 3 3 3 2" xfId="364" xr:uid="{0913CE0D-A307-44BE-9427-EE4FFB32C68D}"/>
    <cellStyle name="20% - Accent1 2 3 3 4" xfId="365" xr:uid="{89632004-8812-4DF0-824D-95BE567E9532}"/>
    <cellStyle name="20% - Accent1 2 3 3 5" xfId="366" xr:uid="{0618F8CE-8684-4048-A1FB-3FB8BD8C13ED}"/>
    <cellStyle name="20% - Accent1 2 3 3 6" xfId="367" xr:uid="{EAFF3672-59C2-40C1-9546-8313D99BB4C0}"/>
    <cellStyle name="20% - Accent1 2 3 3 7" xfId="368" xr:uid="{CF038A7F-1E43-4653-AC28-B022F8CC4306}"/>
    <cellStyle name="20% - Accent1 2 3 4" xfId="369" xr:uid="{A7F01336-0F9C-413E-A701-1A1B38BFF1D3}"/>
    <cellStyle name="20% - Accent1 2 3 4 2" xfId="370" xr:uid="{473AC593-A230-4202-97E1-EE69455DDB48}"/>
    <cellStyle name="20% - Accent1 2 3 4 2 2" xfId="371" xr:uid="{396BA87A-FE03-42C6-BD70-CC0AE9C9974B}"/>
    <cellStyle name="20% - Accent1 2 3 4 3" xfId="372" xr:uid="{273B132F-0A08-4CA8-8A52-567808F0E73E}"/>
    <cellStyle name="20% - Accent1 2 3 4 4" xfId="373" xr:uid="{7282D49E-DDFF-4C90-8FB9-A3516F839D36}"/>
    <cellStyle name="20% - Accent1 2 3 5" xfId="374" xr:uid="{8E9A7E8F-0DE6-48F3-9E1F-E14BF3C6BC7A}"/>
    <cellStyle name="20% - Accent1 2 3 5 2" xfId="375" xr:uid="{597C8201-312C-42B8-AB03-3AF2B1DDB18C}"/>
    <cellStyle name="20% - Accent1 2 3 6" xfId="376" xr:uid="{47F65C37-7278-4F95-9698-D53431A895D1}"/>
    <cellStyle name="20% - Accent1 2 3 7" xfId="377" xr:uid="{A7713E07-0E92-49EB-9222-D16D3B80B9AD}"/>
    <cellStyle name="20% - Accent1 2 3 8" xfId="378" xr:uid="{F1D218DA-2FC0-4812-A835-FEA882891C92}"/>
    <cellStyle name="20% - Accent1 2 3 9" xfId="379" xr:uid="{383106F2-CF23-4A1A-A2E1-5B5E4A802D8C}"/>
    <cellStyle name="20% - Accent1 2 4" xfId="380" xr:uid="{B2056E78-5FC8-4BFE-9DD2-22CB0FCA1BCF}"/>
    <cellStyle name="20% - Accent1 2 4 2" xfId="381" xr:uid="{49664971-0D60-4192-A976-97F42AC8E874}"/>
    <cellStyle name="20% - Accent1 2 4 2 2" xfId="382" xr:uid="{451BD54E-15FE-4930-8946-72F450FA8088}"/>
    <cellStyle name="20% - Accent1 2 4 2 2 2" xfId="383" xr:uid="{076B1FCE-D809-4315-A4DD-E1C05886B563}"/>
    <cellStyle name="20% - Accent1 2 4 2 2 2 2" xfId="384" xr:uid="{01CBFEEA-A9B4-4104-AE09-812BAB812A85}"/>
    <cellStyle name="20% - Accent1 2 4 2 2 3" xfId="385" xr:uid="{C191A3A6-3B00-42AD-AF78-540A78028CFF}"/>
    <cellStyle name="20% - Accent1 2 4 2 2 4" xfId="386" xr:uid="{5578FE2A-0E97-4D96-BB49-1BFC108E1797}"/>
    <cellStyle name="20% - Accent1 2 4 2 3" xfId="387" xr:uid="{75AE8912-6C9D-4B76-892A-CCB6AE4DC668}"/>
    <cellStyle name="20% - Accent1 2 4 2 3 2" xfId="388" xr:uid="{B29983D1-6E55-4ED9-BCD1-C5C71AE79809}"/>
    <cellStyle name="20% - Accent1 2 4 2 4" xfId="389" xr:uid="{769A9E51-67A0-41B8-AC0B-BA6C571C65BD}"/>
    <cellStyle name="20% - Accent1 2 4 2 5" xfId="390" xr:uid="{271E034B-3FD8-4C4E-B1AA-5CCCBEA9FCC0}"/>
    <cellStyle name="20% - Accent1 2 4 2 6" xfId="391" xr:uid="{AC300465-7CD8-489D-B65C-D64AD85E7296}"/>
    <cellStyle name="20% - Accent1 2 4 3" xfId="392" xr:uid="{2B5BB7ED-895E-4535-85DA-D984D64A1440}"/>
    <cellStyle name="20% - Accent1 2 4 3 2" xfId="393" xr:uid="{68FB3514-23F3-4484-85A8-2D54FE6AB4FD}"/>
    <cellStyle name="20% - Accent1 2 4 3 2 2" xfId="394" xr:uid="{E1E05BD4-6D3A-4764-AB69-A4CFA8309035}"/>
    <cellStyle name="20% - Accent1 2 4 3 2 3" xfId="395" xr:uid="{56612947-2B29-4521-B52E-77D86882E820}"/>
    <cellStyle name="20% - Accent1 2 4 3 2 4" xfId="396" xr:uid="{4749A939-2DF7-4060-9D67-8BFAD7FDBF55}"/>
    <cellStyle name="20% - Accent1 2 4 3 3" xfId="397" xr:uid="{36CD15DE-F687-4B25-B5DC-F56650039539}"/>
    <cellStyle name="20% - Accent1 2 4 3 4" xfId="398" xr:uid="{B788D5B0-17B9-4663-87F4-33D0E030DBD1}"/>
    <cellStyle name="20% - Accent1 2 4 3 5" xfId="399" xr:uid="{F1BBC98E-3B7B-43B6-913D-0B599F92871B}"/>
    <cellStyle name="20% - Accent1 2 4 3 6" xfId="400" xr:uid="{5E3FB6F8-5718-4E29-86DB-00763FB91448}"/>
    <cellStyle name="20% - Accent1 2 4 4" xfId="401" xr:uid="{A7D5E565-A0C6-4303-BB0F-E9EE6C9E2845}"/>
    <cellStyle name="20% - Accent1 2 4 4 2" xfId="402" xr:uid="{63B1892A-625F-4D92-95DF-3113B3A3E6E2}"/>
    <cellStyle name="20% - Accent1 2 4 4 3" xfId="403" xr:uid="{63A4FFAD-348B-4AA4-9FB8-CB82C30555D3}"/>
    <cellStyle name="20% - Accent1 2 4 4 4" xfId="404" xr:uid="{C0EA3FEE-540A-4329-B07B-E8606DA59D51}"/>
    <cellStyle name="20% - Accent1 2 4 5" xfId="405" xr:uid="{445BA5EA-1440-4316-A0E6-28862FCD53ED}"/>
    <cellStyle name="20% - Accent1 2 4 6" xfId="406" xr:uid="{90131F27-A190-424D-9DD6-51276F71B45E}"/>
    <cellStyle name="20% - Accent1 2 4 7" xfId="407" xr:uid="{3FCF6531-1639-424D-B101-480A9BE2DDF4}"/>
    <cellStyle name="20% - Accent1 2 4 8" xfId="408" xr:uid="{910BE131-CEDF-4C13-AF2E-0A763E1F75C1}"/>
    <cellStyle name="20% - Accent1 2 4 9" xfId="409" xr:uid="{59AF1A36-606B-4DB8-A550-FB974B8A8715}"/>
    <cellStyle name="20% - Accent1 2 5" xfId="410" xr:uid="{0FB34186-2E71-4EAF-8E81-666804EB9B22}"/>
    <cellStyle name="20% - Accent1 2 5 2" xfId="411" xr:uid="{F05896A5-6998-499F-A151-6C1F53EF5006}"/>
    <cellStyle name="20% - Accent1 2 5 2 2" xfId="412" xr:uid="{99605BD6-57B6-40CB-BAE3-F2E7387F2B12}"/>
    <cellStyle name="20% - Accent1 2 5 2 2 2" xfId="413" xr:uid="{4F56AB60-936D-4CBC-841C-0E275E96A8B9}"/>
    <cellStyle name="20% - Accent1 2 5 2 2 2 2" xfId="414" xr:uid="{982E1F06-938A-44C9-9541-781CE616A8B4}"/>
    <cellStyle name="20% - Accent1 2 5 2 2 3" xfId="415" xr:uid="{BBED9364-2FD7-4206-8602-CAD2917E0D68}"/>
    <cellStyle name="20% - Accent1 2 5 2 2 4" xfId="416" xr:uid="{944EF319-DCF0-4A2A-8AED-73128EBD60FC}"/>
    <cellStyle name="20% - Accent1 2 5 2 3" xfId="417" xr:uid="{8D7D89EF-BDF6-4B51-BAE0-FC8036561593}"/>
    <cellStyle name="20% - Accent1 2 5 2 3 2" xfId="418" xr:uid="{EC843510-5172-4930-BE37-AE2C481A0BDC}"/>
    <cellStyle name="20% - Accent1 2 5 2 4" xfId="419" xr:uid="{7EA104AE-2629-46B9-B925-97EB7E25946B}"/>
    <cellStyle name="20% - Accent1 2 5 2 5" xfId="420" xr:uid="{5758CAD8-2C28-4439-A8B6-7F6358232BF6}"/>
    <cellStyle name="20% - Accent1 2 5 2 6" xfId="421" xr:uid="{C341262C-038C-4352-BEC3-ABEA3A518748}"/>
    <cellStyle name="20% - Accent1 2 5 3" xfId="422" xr:uid="{9E8ECD62-8E65-4943-8C26-1DA51047ED21}"/>
    <cellStyle name="20% - Accent1 2 5 3 2" xfId="423" xr:uid="{3E4DAE60-297D-4ECF-9FD2-13B96F75E480}"/>
    <cellStyle name="20% - Accent1 2 5 3 2 2" xfId="424" xr:uid="{05162DBE-560B-476E-A7F6-5EC769EE9E97}"/>
    <cellStyle name="20% - Accent1 2 5 3 2 3" xfId="425" xr:uid="{D5139AD2-5A8C-49E7-A502-778CC38B429D}"/>
    <cellStyle name="20% - Accent1 2 5 3 2 4" xfId="426" xr:uid="{D7DE3339-D4EE-4450-9E60-AA706B236DA0}"/>
    <cellStyle name="20% - Accent1 2 5 3 3" xfId="427" xr:uid="{82887181-8BD7-4DDA-92F0-44020EA233E3}"/>
    <cellStyle name="20% - Accent1 2 5 3 4" xfId="428" xr:uid="{0DCF334D-8490-4580-81CE-C608D57251B5}"/>
    <cellStyle name="20% - Accent1 2 5 3 5" xfId="429" xr:uid="{C9DDE392-2D8E-48CB-816B-C6E5C46BAADB}"/>
    <cellStyle name="20% - Accent1 2 5 3 6" xfId="430" xr:uid="{079AFFCB-492A-4E3D-A134-34995E3669C6}"/>
    <cellStyle name="20% - Accent1 2 5 4" xfId="431" xr:uid="{13B96106-2858-4032-9EEE-17FE1683F1D6}"/>
    <cellStyle name="20% - Accent1 2 5 4 2" xfId="432" xr:uid="{CDC386C3-70EB-4DD5-9808-291243C526E8}"/>
    <cellStyle name="20% - Accent1 2 5 4 3" xfId="433" xr:uid="{9804827B-CE69-4834-BEF9-9E241588D93F}"/>
    <cellStyle name="20% - Accent1 2 5 4 4" xfId="434" xr:uid="{FF547030-6E88-4751-999F-A3E55550FFCA}"/>
    <cellStyle name="20% - Accent1 2 5 5" xfId="435" xr:uid="{2491A129-0501-4AE7-8DB9-A7B4CCA2C957}"/>
    <cellStyle name="20% - Accent1 2 5 6" xfId="436" xr:uid="{6B21C9C5-2A44-4B6F-8909-87630D5FD072}"/>
    <cellStyle name="20% - Accent1 2 5 7" xfId="437" xr:uid="{FBE5C9DD-00D6-460D-8AB9-4A90A6D74CD8}"/>
    <cellStyle name="20% - Accent1 2 5 8" xfId="438" xr:uid="{D65E0CF1-CE4B-4A8C-A4E4-5AAD2CDB532E}"/>
    <cellStyle name="20% - Accent1 2 6" xfId="439" xr:uid="{76131EEA-A942-477D-98E2-0A4C6EC573EC}"/>
    <cellStyle name="20% - Accent1 2 6 2" xfId="440" xr:uid="{6C5E7349-A3C8-42D1-AB02-162F6D8FE3E8}"/>
    <cellStyle name="20% - Accent1 2 6 2 2" xfId="441" xr:uid="{686B07F1-6ED1-4E4A-9150-0BC109332B11}"/>
    <cellStyle name="20% - Accent1 2 6 2 2 2" xfId="442" xr:uid="{CBD67533-EB1A-4BEF-91FD-2FFFA204BE56}"/>
    <cellStyle name="20% - Accent1 2 6 2 3" xfId="443" xr:uid="{4F67C8FA-AFA2-4ACB-8C2A-AEF6FF1F48EE}"/>
    <cellStyle name="20% - Accent1 2 6 2 4" xfId="444" xr:uid="{15CC43C3-14AD-4100-A8C5-CE175CE5F7B0}"/>
    <cellStyle name="20% - Accent1 2 6 3" xfId="445" xr:uid="{496382A7-855B-4B2E-9A57-3A417F2408C2}"/>
    <cellStyle name="20% - Accent1 2 6 3 2" xfId="446" xr:uid="{BCDB0852-F7C8-44D0-9056-ABC03A1D90B5}"/>
    <cellStyle name="20% - Accent1 2 6 4" xfId="447" xr:uid="{66AC7502-8E56-44A7-8DF7-31B35DE16E57}"/>
    <cellStyle name="20% - Accent1 2 6 5" xfId="448" xr:uid="{641FBED7-7227-4411-AEAE-EAE702A65075}"/>
    <cellStyle name="20% - Accent1 2 6 6" xfId="449" xr:uid="{D173A732-691E-493F-9851-DA8BA7214CBA}"/>
    <cellStyle name="20% - Accent1 2 7" xfId="450" xr:uid="{A7584571-8E20-4605-9498-8FE99B3553C2}"/>
    <cellStyle name="20% - Accent1 2 7 2" xfId="451" xr:uid="{332DB8ED-E742-4735-8F0F-DCC4A403C8D3}"/>
    <cellStyle name="20% - Accent1 2 7 2 2" xfId="452" xr:uid="{7E289862-B8FD-49F4-BEF1-0FC4104AC536}"/>
    <cellStyle name="20% - Accent1 2 7 2 3" xfId="453" xr:uid="{73E5A709-4007-44B3-95FA-6155B6D9456A}"/>
    <cellStyle name="20% - Accent1 2 7 2 4" xfId="454" xr:uid="{42781B20-29AB-4BF6-B4C3-CA63B3892089}"/>
    <cellStyle name="20% - Accent1 2 7 3" xfId="455" xr:uid="{E6665ADD-7FD5-41B4-942B-91F4B14DD954}"/>
    <cellStyle name="20% - Accent1 2 7 4" xfId="456" xr:uid="{95F6ECC0-1E8E-4F51-8440-259EBEFD737E}"/>
    <cellStyle name="20% - Accent1 2 7 5" xfId="457" xr:uid="{383DD04F-BDA1-4B89-B551-8F92CA570730}"/>
    <cellStyle name="20% - Accent1 2 7 6" xfId="458" xr:uid="{AC579B72-BD88-4AB7-B013-C003C436EC0A}"/>
    <cellStyle name="20% - Accent1 2 8" xfId="459" xr:uid="{FE9B7AC5-BD90-4C26-9BDA-21CB958FECB6}"/>
    <cellStyle name="20% - Accent1 2 8 2" xfId="460" xr:uid="{BF50B562-39C2-4F7F-9101-A887EFDFD2A7}"/>
    <cellStyle name="20% - Accent1 2 8 3" xfId="461" xr:uid="{8B47DC91-0641-4E7E-8876-12E1DDFB4AF7}"/>
    <cellStyle name="20% - Accent1 2 8 4" xfId="462" xr:uid="{422AE15C-867F-48DA-BAC1-8C36B58E6BCE}"/>
    <cellStyle name="20% - Accent1 2 9" xfId="463" xr:uid="{D44EE9A0-BE66-46C1-BAC7-E91706D888D2}"/>
    <cellStyle name="20% - Accent1 20" xfId="464" xr:uid="{8B068C0D-D4F3-424E-BA4D-158BBBE839E9}"/>
    <cellStyle name="20% - Accent1 20 2" xfId="465" xr:uid="{28049879-039F-4563-9D64-969E1DA6AFB7}"/>
    <cellStyle name="20% - Accent1 20 3" xfId="466" xr:uid="{F3C44671-7785-412A-A199-F2B0DC067980}"/>
    <cellStyle name="20% - Accent1 21" xfId="467" xr:uid="{3629EB86-7BA8-41D7-8A57-9F7ED0FBD816}"/>
    <cellStyle name="20% - Accent1 21 2" xfId="468" xr:uid="{A3CEA7EC-76E2-4D03-B588-153B580A5E86}"/>
    <cellStyle name="20% - Accent1 21 3" xfId="469" xr:uid="{CFD7A2D8-7387-48F0-B003-9A8F47001068}"/>
    <cellStyle name="20% - Accent1 22" xfId="470" xr:uid="{915EDD78-BD73-4EAC-A274-09161D4AD0DA}"/>
    <cellStyle name="20% - Accent1 22 2" xfId="471" xr:uid="{E19E3D17-C074-42E1-B25D-83D6AC47577D}"/>
    <cellStyle name="20% - Accent1 22 3" xfId="472" xr:uid="{71F50643-37BD-416F-BCE8-3543FB80CF13}"/>
    <cellStyle name="20% - Accent1 23" xfId="473" xr:uid="{53CC9697-F00A-409A-B44E-195937354B71}"/>
    <cellStyle name="20% - Accent1 23 2" xfId="474" xr:uid="{2B7274DE-55BC-4177-B2C2-35B237EC19AE}"/>
    <cellStyle name="20% - Accent1 24" xfId="475" xr:uid="{D4100920-DC8D-4F0A-9665-BFFD10142955}"/>
    <cellStyle name="20% - Accent1 25" xfId="476" xr:uid="{2F7AA203-8BA7-49AE-B52A-DA736C94C8C8}"/>
    <cellStyle name="20% - Accent1 26" xfId="477" xr:uid="{AB7B5834-B7C5-43A9-8B81-2BA37C4FDCD1}"/>
    <cellStyle name="20% - Accent1 27" xfId="478" xr:uid="{0B86DDE5-BEC6-46DD-AA6E-F86040D2D206}"/>
    <cellStyle name="20% - Accent1 28" xfId="479" xr:uid="{EBA879FF-4E8F-4E8A-8B44-25BEB624AC76}"/>
    <cellStyle name="20% - Accent1 29" xfId="480" xr:uid="{1D54F165-DDC8-4EDA-8CF9-B7716302E8F9}"/>
    <cellStyle name="20% - Accent1 3" xfId="481" xr:uid="{2AE4BAFA-8201-4EF3-B9C7-07CB6A9CC0F2}"/>
    <cellStyle name="20% - Accent1 3 10" xfId="482" xr:uid="{7467AEB2-0AB8-4612-BBAF-47D075B6C782}"/>
    <cellStyle name="20% - Accent1 3 10 2" xfId="483" xr:uid="{B4E5BF58-BBDE-4D70-96B0-B002484F5E20}"/>
    <cellStyle name="20% - Accent1 3 11" xfId="484" xr:uid="{5D2AF20C-C40A-42F8-81ED-B95275FFBBFB}"/>
    <cellStyle name="20% - Accent1 3 12" xfId="485" xr:uid="{B526CB43-F65F-4242-84AC-396D6AA57178}"/>
    <cellStyle name="20% - Accent1 3 13" xfId="486" xr:uid="{1B92E692-E191-495C-BC03-B12A90C8AFEF}"/>
    <cellStyle name="20% - Accent1 3 14" xfId="487" xr:uid="{4D24AD84-36DB-4E55-855F-42E6E10B8C6D}"/>
    <cellStyle name="20% - Accent1 3 15" xfId="488" xr:uid="{030080BD-5F9B-4E79-A433-6BA9B663FEE3}"/>
    <cellStyle name="20% - Accent1 3 16" xfId="489" xr:uid="{0E67AC98-3BF4-4252-A991-21CAADA83DCE}"/>
    <cellStyle name="20% - Accent1 3 17" xfId="490" xr:uid="{A62B8887-E2C2-4F2A-937E-B5F56206263C}"/>
    <cellStyle name="20% - Accent1 3 2" xfId="491" xr:uid="{29F1196C-20BD-4C80-A8A8-ACE32DD39244}"/>
    <cellStyle name="20% - Accent1 3 2 10" xfId="492" xr:uid="{B84B5A6F-2180-492C-A618-08BA6C1C9963}"/>
    <cellStyle name="20% - Accent1 3 2 11" xfId="493" xr:uid="{EE67FE13-1F26-4348-9CB0-58409010B4F2}"/>
    <cellStyle name="20% - Accent1 3 2 12" xfId="494" xr:uid="{73ECF3EC-909C-4BE2-9BF5-84D99F04CE30}"/>
    <cellStyle name="20% - Accent1 3 2 13" xfId="495" xr:uid="{F9696535-9A6A-4221-8EAB-B488B24F0828}"/>
    <cellStyle name="20% - Accent1 3 2 2" xfId="496" xr:uid="{B746BEC8-307C-490D-B7BE-2F3E7814E1C8}"/>
    <cellStyle name="20% - Accent1 3 2 2 10" xfId="497" xr:uid="{1020950C-5EBA-4124-852E-4B8BE7335C36}"/>
    <cellStyle name="20% - Accent1 3 2 2 2" xfId="498" xr:uid="{27D8BA54-7951-4F46-A317-325785C5E81C}"/>
    <cellStyle name="20% - Accent1 3 2 2 2 2" xfId="499" xr:uid="{D102D93F-64F0-4336-90DE-5895E980DF1D}"/>
    <cellStyle name="20% - Accent1 3 2 2 2 2 2" xfId="500" xr:uid="{03753B8D-F1F6-4604-8A13-4856550BEA37}"/>
    <cellStyle name="20% - Accent1 3 2 2 2 2 2 2" xfId="501" xr:uid="{7A639750-B62F-4AE9-B064-0B202EB57696}"/>
    <cellStyle name="20% - Accent1 3 2 2 2 2 3" xfId="502" xr:uid="{E2D6CF37-13C8-4AD9-84DE-3C1DBE734725}"/>
    <cellStyle name="20% - Accent1 3 2 2 2 2 4" xfId="503" xr:uid="{FA57738F-483E-4116-B6F9-28C08977A2B7}"/>
    <cellStyle name="20% - Accent1 3 2 2 2 2 5" xfId="504" xr:uid="{5477DC88-AD30-4F2D-97B8-2DB19F50ADA0}"/>
    <cellStyle name="20% - Accent1 3 2 2 2 3" xfId="505" xr:uid="{B5518449-6616-46A6-9DB6-6508E638F7FA}"/>
    <cellStyle name="20% - Accent1 3 2 2 2 3 2" xfId="506" xr:uid="{20874158-EA1A-40A5-9708-CE5CB67A6F65}"/>
    <cellStyle name="20% - Accent1 3 2 2 2 4" xfId="507" xr:uid="{BCDC6046-00DE-4932-A992-72EB3F59AD91}"/>
    <cellStyle name="20% - Accent1 3 2 2 2 5" xfId="508" xr:uid="{68063713-F807-4D26-BA0E-4B07C345032F}"/>
    <cellStyle name="20% - Accent1 3 2 2 2 6" xfId="509" xr:uid="{D5A7CC0A-B84F-46DF-9CF4-BE120A83174B}"/>
    <cellStyle name="20% - Accent1 3 2 2 2 7" xfId="510" xr:uid="{96227001-A7D6-40D0-9240-4FA68D8FF5D4}"/>
    <cellStyle name="20% - Accent1 3 2 2 3" xfId="511" xr:uid="{04B875E1-4F74-49E1-84F0-BD486B8F3DE7}"/>
    <cellStyle name="20% - Accent1 3 2 2 3 2" xfId="512" xr:uid="{F5917C7B-3254-4805-8F3B-5C2A664C6CC7}"/>
    <cellStyle name="20% - Accent1 3 2 2 3 2 2" xfId="513" xr:uid="{CA9BDCD9-9CF8-41C3-BF44-D15587C45043}"/>
    <cellStyle name="20% - Accent1 3 2 2 3 2 3" xfId="514" xr:uid="{2FBB5460-134E-4B49-BB49-A6CAFDF327A1}"/>
    <cellStyle name="20% - Accent1 3 2 2 3 2 4" xfId="515" xr:uid="{0A33CFC4-EE3F-4051-96C7-467383613177}"/>
    <cellStyle name="20% - Accent1 3 2 2 3 3" xfId="516" xr:uid="{E7649EE8-579C-413A-AA35-1B890A090987}"/>
    <cellStyle name="20% - Accent1 3 2 2 3 4" xfId="517" xr:uid="{B1819301-81B6-4D1B-9025-800052AE0AB9}"/>
    <cellStyle name="20% - Accent1 3 2 2 3 5" xfId="518" xr:uid="{9600707F-8FA7-4BB8-B460-095FAC213217}"/>
    <cellStyle name="20% - Accent1 3 2 2 3 6" xfId="519" xr:uid="{40EB4E8A-D20C-4288-AB25-F28D2B3B22AF}"/>
    <cellStyle name="20% - Accent1 3 2 2 3 7" xfId="520" xr:uid="{0900A2F9-3D7D-4338-BD5A-8AF945FE72BB}"/>
    <cellStyle name="20% - Accent1 3 2 2 4" xfId="521" xr:uid="{C722C4A0-8DE8-4D86-81E9-2A826CED5BEF}"/>
    <cellStyle name="20% - Accent1 3 2 2 4 2" xfId="522" xr:uid="{40F193F2-265E-4BBA-B82E-D5282D6A6DA4}"/>
    <cellStyle name="20% - Accent1 3 2 2 4 3" xfId="523" xr:uid="{2559B77C-F771-465A-9424-B21C7C9ED030}"/>
    <cellStyle name="20% - Accent1 3 2 2 4 4" xfId="524" xr:uid="{53A12E39-95FF-45AA-AAE7-E61EEB13AF09}"/>
    <cellStyle name="20% - Accent1 3 2 2 4 5" xfId="525" xr:uid="{4F46C39B-293F-4D42-8077-FC7AA6BC7F06}"/>
    <cellStyle name="20% - Accent1 3 2 2 5" xfId="526" xr:uid="{300CBA65-6DEC-4579-87A4-ECD1C826F718}"/>
    <cellStyle name="20% - Accent1 3 2 2 6" xfId="527" xr:uid="{C1CC1958-F080-4ECF-8B7A-E828D88A0F43}"/>
    <cellStyle name="20% - Accent1 3 2 2 7" xfId="528" xr:uid="{413DFAE6-B985-41DC-ACC0-3F22148A57AB}"/>
    <cellStyle name="20% - Accent1 3 2 2 8" xfId="529" xr:uid="{5C9A734A-ED92-475F-AEE3-7242501D4EEB}"/>
    <cellStyle name="20% - Accent1 3 2 2 9" xfId="530" xr:uid="{57448A9D-A3C3-463B-825A-7E27CAC180A5}"/>
    <cellStyle name="20% - Accent1 3 2 3" xfId="531" xr:uid="{9BCD83C6-3F77-4939-8647-5E9D68B1D48A}"/>
    <cellStyle name="20% - Accent1 3 2 3 2" xfId="532" xr:uid="{391B34A3-E54A-42EB-95AC-7A8FFBE13EF8}"/>
    <cellStyle name="20% - Accent1 3 2 3 2 2" xfId="533" xr:uid="{EF8A36B1-AD60-4AFE-BEAF-4AE22B14BB92}"/>
    <cellStyle name="20% - Accent1 3 2 3 2 2 2" xfId="534" xr:uid="{3C3D93B0-75E8-439E-BAB7-57EB24372C63}"/>
    <cellStyle name="20% - Accent1 3 2 3 2 2 3" xfId="535" xr:uid="{6F528008-AEB8-4F53-91F3-22BD9C565A7B}"/>
    <cellStyle name="20% - Accent1 3 2 3 2 2 4" xfId="536" xr:uid="{4238D624-0A7D-4009-9707-724B21D40A38}"/>
    <cellStyle name="20% - Accent1 3 2 3 2 2 5" xfId="537" xr:uid="{03DBD631-9FEE-40FF-9F02-2B256A170F27}"/>
    <cellStyle name="20% - Accent1 3 2 3 2 3" xfId="538" xr:uid="{F65A965A-0BF0-48CD-891E-339B0698911F}"/>
    <cellStyle name="20% - Accent1 3 2 3 2 4" xfId="539" xr:uid="{F9C628A2-5A5C-4EAC-B8B1-994A265247B2}"/>
    <cellStyle name="20% - Accent1 3 2 3 2 5" xfId="540" xr:uid="{3967ED34-D678-4F73-B040-B948BDF7F1A3}"/>
    <cellStyle name="20% - Accent1 3 2 3 2 6" xfId="541" xr:uid="{1EF717DD-9A54-4A2C-95FA-1CD5A4A9ED71}"/>
    <cellStyle name="20% - Accent1 3 2 3 2 7" xfId="542" xr:uid="{7CA1C5E9-F9C5-4CB9-9B0F-B743664D8557}"/>
    <cellStyle name="20% - Accent1 3 2 3 3" xfId="543" xr:uid="{3057DDE1-DE62-4504-AE96-27FF933C45CE}"/>
    <cellStyle name="20% - Accent1 3 2 3 3 2" xfId="544" xr:uid="{C467991E-7604-4ED7-B28F-1F0888789C29}"/>
    <cellStyle name="20% - Accent1 3 2 3 3 2 2" xfId="545" xr:uid="{AB4A7508-A56F-48D4-B7A8-9FC023ED4361}"/>
    <cellStyle name="20% - Accent1 3 2 3 3 2 3" xfId="546" xr:uid="{952FA2E6-0DB2-4AFA-8A3A-A86044E53174}"/>
    <cellStyle name="20% - Accent1 3 2 3 3 3" xfId="547" xr:uid="{4A71D444-BCE1-4CB6-AEAE-E0C54D31703D}"/>
    <cellStyle name="20% - Accent1 3 2 3 3 4" xfId="548" xr:uid="{229F0999-A8A8-45F5-8648-BF0297E8F12E}"/>
    <cellStyle name="20% - Accent1 3 2 3 3 5" xfId="549" xr:uid="{4141343C-B446-47B7-BD26-214FA169D6FA}"/>
    <cellStyle name="20% - Accent1 3 2 3 3 6" xfId="550" xr:uid="{24C653DD-BBD6-4954-B5A8-3BA46510F3BE}"/>
    <cellStyle name="20% - Accent1 3 2 3 3 7" xfId="551" xr:uid="{0F6D7148-89CE-4B20-9193-3BDF8ABF35D7}"/>
    <cellStyle name="20% - Accent1 3 2 3 4" xfId="552" xr:uid="{A1235AAE-BBA6-467C-A696-EBD0B907C2FC}"/>
    <cellStyle name="20% - Accent1 3 2 3 4 2" xfId="553" xr:uid="{FF9D8EE4-6FB0-4986-9CF7-97648BA81C75}"/>
    <cellStyle name="20% - Accent1 3 2 3 4 3" xfId="554" xr:uid="{BC893504-7729-47E9-B0A4-3F9D1B6E97AD}"/>
    <cellStyle name="20% - Accent1 3 2 3 4 4" xfId="555" xr:uid="{11C50CB2-DBC2-466B-9A81-236CE7695ABF}"/>
    <cellStyle name="20% - Accent1 3 2 3 5" xfId="556" xr:uid="{16D55CD9-E611-442E-8A3A-617B59EC30F1}"/>
    <cellStyle name="20% - Accent1 3 2 3 6" xfId="557" xr:uid="{DED07F42-3837-482C-855D-F553FE81CFB8}"/>
    <cellStyle name="20% - Accent1 3 2 3 7" xfId="558" xr:uid="{19B3E096-2AF6-4EC4-8BC1-4DA84CCA244B}"/>
    <cellStyle name="20% - Accent1 3 2 3 8" xfId="559" xr:uid="{7580F3F2-C900-4FB0-A076-EE83117F1DB4}"/>
    <cellStyle name="20% - Accent1 3 2 3 9" xfId="560" xr:uid="{7040226C-7ACA-46BD-9BAE-DE1EB7B64B04}"/>
    <cellStyle name="20% - Accent1 3 2 4" xfId="561" xr:uid="{13ED262C-3EBF-460F-8219-F5323DC1E58D}"/>
    <cellStyle name="20% - Accent1 3 2 4 2" xfId="562" xr:uid="{63708E54-4E23-41C7-97C2-8D7E43FD7A87}"/>
    <cellStyle name="20% - Accent1 3 2 4 2 2" xfId="563" xr:uid="{9CDF5113-320C-499B-A7F5-88E66F341A00}"/>
    <cellStyle name="20% - Accent1 3 2 4 2 2 2" xfId="564" xr:uid="{4323A296-4F68-4D87-AA38-CDB6711527DE}"/>
    <cellStyle name="20% - Accent1 3 2 4 2 3" xfId="565" xr:uid="{1BCF6479-DC81-4F68-BE48-7BC06BA2CA11}"/>
    <cellStyle name="20% - Accent1 3 2 4 2 4" xfId="566" xr:uid="{DFA1C0FD-4F31-4783-B60B-EA6022A8E4FD}"/>
    <cellStyle name="20% - Accent1 3 2 4 2 5" xfId="567" xr:uid="{B77C64E0-170B-4957-A2CF-3B1EAA6BBF01}"/>
    <cellStyle name="20% - Accent1 3 2 4 3" xfId="568" xr:uid="{224696CF-5958-41FE-912D-64933C23CCFF}"/>
    <cellStyle name="20% - Accent1 3 2 4 3 2" xfId="569" xr:uid="{D3DD475A-B933-46CC-8B29-D9B978982BFA}"/>
    <cellStyle name="20% - Accent1 3 2 4 4" xfId="570" xr:uid="{41B32B9E-3BAB-4282-956C-641E93E48E72}"/>
    <cellStyle name="20% - Accent1 3 2 4 4 2" xfId="571" xr:uid="{448B97DB-17ED-403E-88A1-1AA5EFF3F619}"/>
    <cellStyle name="20% - Accent1 3 2 4 5" xfId="572" xr:uid="{44A041C0-A363-400E-B000-AC0F0D5B35C6}"/>
    <cellStyle name="20% - Accent1 3 2 4 6" xfId="573" xr:uid="{7FB975BF-ECB8-489F-8E53-EB14AA1B558D}"/>
    <cellStyle name="20% - Accent1 3 2 4 7" xfId="574" xr:uid="{FD756F34-B7DB-4A93-BFE4-1FB8CAB5DD73}"/>
    <cellStyle name="20% - Accent1 3 2 5" xfId="575" xr:uid="{D1FF41A3-337C-4053-BA34-48861235C0E5}"/>
    <cellStyle name="20% - Accent1 3 2 5 2" xfId="576" xr:uid="{0FC1DAF1-73B8-4994-9A0F-41F6EB857B64}"/>
    <cellStyle name="20% - Accent1 3 2 5 2 2" xfId="577" xr:uid="{FE14B842-6191-4571-A05E-6DA5A8CBF963}"/>
    <cellStyle name="20% - Accent1 3 2 5 2 2 2" xfId="578" xr:uid="{A12C98A1-5B81-47E6-9B40-4536CDAE608B}"/>
    <cellStyle name="20% - Accent1 3 2 5 2 3" xfId="579" xr:uid="{87E41260-81DB-4F5F-94E6-554105B7F0F7}"/>
    <cellStyle name="20% - Accent1 3 2 5 2 4" xfId="580" xr:uid="{7036212E-03DB-4462-A1C7-250BE93D10E3}"/>
    <cellStyle name="20% - Accent1 3 2 5 3" xfId="581" xr:uid="{F1433B7F-C6A0-4FE2-BBF5-B7009D32F027}"/>
    <cellStyle name="20% - Accent1 3 2 5 3 2" xfId="582" xr:uid="{FC893D71-B40B-4017-AD62-8FFA38010FCF}"/>
    <cellStyle name="20% - Accent1 3 2 5 4" xfId="583" xr:uid="{171625D3-82E9-435C-9F89-BA124265C014}"/>
    <cellStyle name="20% - Accent1 3 2 5 4 2" xfId="584" xr:uid="{D88BDD12-DBFE-42B1-83A0-D24F39D7F64D}"/>
    <cellStyle name="20% - Accent1 3 2 5 5" xfId="585" xr:uid="{47C4E3FA-4EED-4E18-84B4-5A8E960E8953}"/>
    <cellStyle name="20% - Accent1 3 2 5 6" xfId="586" xr:uid="{37E02AB1-260F-4CB2-8C1E-F458FDD46B5D}"/>
    <cellStyle name="20% - Accent1 3 2 5 7" xfId="587" xr:uid="{ADD761AE-3152-48CE-B78C-8886D1F9591C}"/>
    <cellStyle name="20% - Accent1 3 2 6" xfId="588" xr:uid="{F9841CB8-1B85-4152-92F5-35D82E7806ED}"/>
    <cellStyle name="20% - Accent1 3 2 6 2" xfId="589" xr:uid="{93AA4EDA-D599-4D66-BB4A-5D538A3F541E}"/>
    <cellStyle name="20% - Accent1 3 2 6 2 2" xfId="590" xr:uid="{B9ED91E3-4150-44B6-8658-313ECC6A70F1}"/>
    <cellStyle name="20% - Accent1 3 2 6 3" xfId="591" xr:uid="{365EF434-3AD6-44B8-92D7-01B91F0B103F}"/>
    <cellStyle name="20% - Accent1 3 2 6 4" xfId="592" xr:uid="{C88D5370-D250-443A-9EF5-34D509E307F2}"/>
    <cellStyle name="20% - Accent1 3 2 7" xfId="593" xr:uid="{8620AD6C-E1BF-4549-A351-0AF189325A3B}"/>
    <cellStyle name="20% - Accent1 3 2 7 2" xfId="594" xr:uid="{F5F56994-AC47-4BE2-8DB3-5D470D75C0F3}"/>
    <cellStyle name="20% - Accent1 3 2 8" xfId="595" xr:uid="{311B52CB-DAFB-4AB9-A031-F52030E2B094}"/>
    <cellStyle name="20% - Accent1 3 2 8 2" xfId="596" xr:uid="{0E5BD951-57D9-48D0-A42D-8B8C148B74BF}"/>
    <cellStyle name="20% - Accent1 3 2 9" xfId="597" xr:uid="{42E21917-33E7-4F8D-8983-6FE45537983D}"/>
    <cellStyle name="20% - Accent1 3 3" xfId="598" xr:uid="{6777E0FB-6677-467E-9CBC-961FD0A37C8E}"/>
    <cellStyle name="20% - Accent1 3 3 10" xfId="599" xr:uid="{158C4C7E-1AC8-4D00-AE13-6B196079EC33}"/>
    <cellStyle name="20% - Accent1 3 3 2" xfId="600" xr:uid="{17BB3A94-8058-4BC0-A15B-154EAB5C43A5}"/>
    <cellStyle name="20% - Accent1 3 3 2 2" xfId="601" xr:uid="{A6C35A7D-45D5-40FF-A68F-5041D302970F}"/>
    <cellStyle name="20% - Accent1 3 3 2 2 2" xfId="602" xr:uid="{9DCF79AA-5BC1-41F7-A9EB-ED9DF626BAF6}"/>
    <cellStyle name="20% - Accent1 3 3 2 2 2 2" xfId="603" xr:uid="{8015F4D9-B35D-44CE-A7BE-D2C74CB68D60}"/>
    <cellStyle name="20% - Accent1 3 3 2 2 3" xfId="604" xr:uid="{6205AA0B-3B0F-41D0-A3E7-39142998FF85}"/>
    <cellStyle name="20% - Accent1 3 3 2 2 4" xfId="605" xr:uid="{5B8613AB-5F28-47FA-BD5B-4910C5D30F1A}"/>
    <cellStyle name="20% - Accent1 3 3 2 3" xfId="606" xr:uid="{6888FCF7-42C9-4A91-8F0B-58F9B81C1CB1}"/>
    <cellStyle name="20% - Accent1 3 3 2 3 2" xfId="607" xr:uid="{E08DC30E-955F-40F6-9762-B4F1008B437E}"/>
    <cellStyle name="20% - Accent1 3 3 2 4" xfId="608" xr:uid="{7AFFD63A-DC4C-4453-AE21-6EF530A51435}"/>
    <cellStyle name="20% - Accent1 3 3 2 5" xfId="609" xr:uid="{DB3D8746-DE8F-4110-94AF-7F4DCFBF64DD}"/>
    <cellStyle name="20% - Accent1 3 3 2 6" xfId="610" xr:uid="{D17BC399-6028-4537-A725-34ABBD340774}"/>
    <cellStyle name="20% - Accent1 3 3 2 7" xfId="611" xr:uid="{DE9F07F1-C3E7-4698-972E-0D02223BD19B}"/>
    <cellStyle name="20% - Accent1 3 3 2 8" xfId="612" xr:uid="{BA01E250-45A5-41FB-8056-37F831E91995}"/>
    <cellStyle name="20% - Accent1 3 3 3" xfId="613" xr:uid="{26771E3C-910D-4418-9ED2-D88FD37EDCFE}"/>
    <cellStyle name="20% - Accent1 3 3 3 2" xfId="614" xr:uid="{7026A314-2773-4293-B13C-A8511BC4A763}"/>
    <cellStyle name="20% - Accent1 3 3 3 2 2" xfId="615" xr:uid="{165583F5-C6CD-4C13-A527-4B4E596A9A1B}"/>
    <cellStyle name="20% - Accent1 3 3 3 2 3" xfId="616" xr:uid="{6D26977E-F755-401B-8409-3C21AD5C5889}"/>
    <cellStyle name="20% - Accent1 3 3 3 2 4" xfId="617" xr:uid="{AD63C7D8-A484-4B71-9033-40757C269E6A}"/>
    <cellStyle name="20% - Accent1 3 3 3 3" xfId="618" xr:uid="{9E83903D-19ED-4916-BDCC-3B9163F455B7}"/>
    <cellStyle name="20% - Accent1 3 3 3 4" xfId="619" xr:uid="{4F0E90F8-1F99-4752-BA54-1841A279DD4F}"/>
    <cellStyle name="20% - Accent1 3 3 3 5" xfId="620" xr:uid="{A2E9DEEA-36E3-4ACF-8637-461F033470FA}"/>
    <cellStyle name="20% - Accent1 3 3 3 6" xfId="621" xr:uid="{1DD729A7-3455-4265-ABEA-87DE61E859E0}"/>
    <cellStyle name="20% - Accent1 3 3 3 7" xfId="622" xr:uid="{2B0F5ABF-5754-4C87-9F4D-A951FE6413AC}"/>
    <cellStyle name="20% - Accent1 3 3 4" xfId="623" xr:uid="{6BF6B574-BF5E-4C8A-AC6E-9A9DA66C4823}"/>
    <cellStyle name="20% - Accent1 3 3 4 2" xfId="624" xr:uid="{0CF4574B-1FB1-4AED-8ACA-A219A87E9F39}"/>
    <cellStyle name="20% - Accent1 3 3 4 3" xfId="625" xr:uid="{56B02383-CF79-44F0-B39C-BF8D68CF2774}"/>
    <cellStyle name="20% - Accent1 3 3 4 4" xfId="626" xr:uid="{B478C013-175C-47F5-9A61-5350AD09BEEF}"/>
    <cellStyle name="20% - Accent1 3 3 5" xfId="627" xr:uid="{BF0DB032-FA0B-4704-81BD-2391B53A2D8D}"/>
    <cellStyle name="20% - Accent1 3 3 6" xfId="628" xr:uid="{EE4CB81A-8952-472A-98C9-BE993994DAC0}"/>
    <cellStyle name="20% - Accent1 3 3 7" xfId="629" xr:uid="{31EBB982-3077-4E15-B643-AD3E7030C3C2}"/>
    <cellStyle name="20% - Accent1 3 3 8" xfId="630" xr:uid="{7D897497-1473-4347-BF0C-4E7E5B583B6B}"/>
    <cellStyle name="20% - Accent1 3 3 9" xfId="631" xr:uid="{940E866E-C306-4E1F-8ABC-8DBE7B42A1C9}"/>
    <cellStyle name="20% - Accent1 3 4" xfId="632" xr:uid="{2C445AF9-47CD-42BD-BFB4-CAE4F5AB7405}"/>
    <cellStyle name="20% - Accent1 3 4 10" xfId="633" xr:uid="{CA8DD5DF-FF85-4A82-8138-3565F6F6746D}"/>
    <cellStyle name="20% - Accent1 3 4 2" xfId="634" xr:uid="{217D7EAB-2F24-40D4-AB6C-52296C68872B}"/>
    <cellStyle name="20% - Accent1 3 4 2 2" xfId="635" xr:uid="{5C8F7913-F677-4AA2-8A76-69D5A07E224D}"/>
    <cellStyle name="20% - Accent1 3 4 2 2 2" xfId="636" xr:uid="{250AAB5D-A20F-4B0A-8FA1-E512B7A248FF}"/>
    <cellStyle name="20% - Accent1 3 4 2 2 2 2" xfId="637" xr:uid="{D57D2652-995E-47AE-B47F-F0F4E53047C3}"/>
    <cellStyle name="20% - Accent1 3 4 2 2 3" xfId="638" xr:uid="{DE76C02B-4FBE-4522-8E9B-4ABF517C06FB}"/>
    <cellStyle name="20% - Accent1 3 4 2 2 4" xfId="639" xr:uid="{47F34C28-9836-4A36-AE9C-1EE277273FC7}"/>
    <cellStyle name="20% - Accent1 3 4 2 2 5" xfId="640" xr:uid="{2A0580DC-0CD7-419D-B934-D7069CCDCFD0}"/>
    <cellStyle name="20% - Accent1 3 4 2 3" xfId="641" xr:uid="{4FA3D92D-2423-4735-BF6F-DE7103E8A407}"/>
    <cellStyle name="20% - Accent1 3 4 2 3 2" xfId="642" xr:uid="{CFA7D95E-05E8-450C-8B22-F719A48E19E3}"/>
    <cellStyle name="20% - Accent1 3 4 2 4" xfId="643" xr:uid="{4AD9DFA0-37E7-4F25-8E3A-9FE7D6B44F80}"/>
    <cellStyle name="20% - Accent1 3 4 2 5" xfId="644" xr:uid="{7B08D903-0D52-42B3-80FA-BC103B6849B4}"/>
    <cellStyle name="20% - Accent1 3 4 2 6" xfId="645" xr:uid="{DF7A24B9-A464-453C-9938-E65AC9B72398}"/>
    <cellStyle name="20% - Accent1 3 4 2 7" xfId="646" xr:uid="{94A7602A-EC61-416D-9CDA-E0F4C2EAA4D8}"/>
    <cellStyle name="20% - Accent1 3 4 3" xfId="647" xr:uid="{6A46DF8B-31F0-4177-A0E9-2F3542C0FE83}"/>
    <cellStyle name="20% - Accent1 3 4 3 2" xfId="648" xr:uid="{888F8330-7D86-4ECD-9420-F2295858E48A}"/>
    <cellStyle name="20% - Accent1 3 4 3 2 2" xfId="649" xr:uid="{E5E3926A-D814-417F-8938-7F81105E4C53}"/>
    <cellStyle name="20% - Accent1 3 4 3 2 3" xfId="650" xr:uid="{55E45830-C4F3-4BB8-88FC-736C8C02B4AF}"/>
    <cellStyle name="20% - Accent1 3 4 3 2 4" xfId="651" xr:uid="{65A04B06-FF33-4F35-8107-231D7E36D970}"/>
    <cellStyle name="20% - Accent1 3 4 3 3" xfId="652" xr:uid="{ACF4D7C8-BF57-44E2-82EB-8170C016CA38}"/>
    <cellStyle name="20% - Accent1 3 4 3 4" xfId="653" xr:uid="{10A50F4F-E5F4-4427-AB7E-BC7E9371038E}"/>
    <cellStyle name="20% - Accent1 3 4 3 5" xfId="654" xr:uid="{DA42C6E7-BADB-4B27-90F0-336B8CC71C37}"/>
    <cellStyle name="20% - Accent1 3 4 3 6" xfId="655" xr:uid="{C4D66FEF-D6D3-4619-8199-759B9952F881}"/>
    <cellStyle name="20% - Accent1 3 4 3 7" xfId="656" xr:uid="{522D0102-C3C4-46B7-8DAF-07316F6E74B0}"/>
    <cellStyle name="20% - Accent1 3 4 4" xfId="657" xr:uid="{C3699F9A-6B22-4145-AFCF-E30E55E4AFAA}"/>
    <cellStyle name="20% - Accent1 3 4 4 2" xfId="658" xr:uid="{850EC764-9B47-44BF-8921-79DE2C4D8E2A}"/>
    <cellStyle name="20% - Accent1 3 4 4 3" xfId="659" xr:uid="{740C51A9-0089-4954-A021-01DCFC6C12B4}"/>
    <cellStyle name="20% - Accent1 3 4 4 4" xfId="660" xr:uid="{598B6C4C-CA1D-4F38-90CB-90BD5D987693}"/>
    <cellStyle name="20% - Accent1 3 4 4 5" xfId="661" xr:uid="{D05F33DF-95E7-4424-A070-AFB913AC3772}"/>
    <cellStyle name="20% - Accent1 3 4 5" xfId="662" xr:uid="{FB5614FF-C37D-4558-8143-558ED1261D39}"/>
    <cellStyle name="20% - Accent1 3 4 6" xfId="663" xr:uid="{15E5C688-F1AB-46CE-837C-D29305DE3436}"/>
    <cellStyle name="20% - Accent1 3 4 7" xfId="664" xr:uid="{1F94CF20-6D40-41EE-BF61-F7CCE461CE45}"/>
    <cellStyle name="20% - Accent1 3 4 8" xfId="665" xr:uid="{88951017-95BB-4019-950C-AE82770470B1}"/>
    <cellStyle name="20% - Accent1 3 4 9" xfId="666" xr:uid="{E208CC02-F2EA-40D1-9136-E4FEFBA4A625}"/>
    <cellStyle name="20% - Accent1 3 5" xfId="667" xr:uid="{423B20B9-1AE3-4033-BD1B-BD0C99C4AD6F}"/>
    <cellStyle name="20% - Accent1 3 5 2" xfId="668" xr:uid="{F02C01BD-4A92-4A7E-AC2A-D5AC52911550}"/>
    <cellStyle name="20% - Accent1 3 5 2 2" xfId="669" xr:uid="{0E64FC6F-FECA-44A8-9DCA-CA4A26A7C0A6}"/>
    <cellStyle name="20% - Accent1 3 5 2 2 2" xfId="670" xr:uid="{C711AA9F-6A12-46D8-80E4-AFC2859C4A2A}"/>
    <cellStyle name="20% - Accent1 3 5 2 2 3" xfId="671" xr:uid="{9ECEBBC6-9C52-43CC-8901-62D92BFDAB0C}"/>
    <cellStyle name="20% - Accent1 3 5 2 2 4" xfId="672" xr:uid="{AE0AE883-60CE-4FAF-B688-9F5167EBAF76}"/>
    <cellStyle name="20% - Accent1 3 5 2 2 5" xfId="673" xr:uid="{275F1B99-630E-45B9-844E-BD9D35C959FC}"/>
    <cellStyle name="20% - Accent1 3 5 2 3" xfId="674" xr:uid="{60ED64F5-5D4D-4368-B72B-39B0D410F851}"/>
    <cellStyle name="20% - Accent1 3 5 2 4" xfId="675" xr:uid="{0E0FA436-D3E0-42A0-A6D3-056E3D0CC6D6}"/>
    <cellStyle name="20% - Accent1 3 5 2 5" xfId="676" xr:uid="{E0288FC5-D360-4384-8795-2665F7558A2D}"/>
    <cellStyle name="20% - Accent1 3 5 2 6" xfId="677" xr:uid="{D8D8ABC2-1BA0-4444-AB99-61EFC9A444E2}"/>
    <cellStyle name="20% - Accent1 3 5 2 7" xfId="678" xr:uid="{764A7776-9043-4DA2-AB06-8EDAFAD02A5E}"/>
    <cellStyle name="20% - Accent1 3 5 3" xfId="679" xr:uid="{7FA71812-C14E-44D5-A325-C30B3FEC05D3}"/>
    <cellStyle name="20% - Accent1 3 5 3 2" xfId="680" xr:uid="{1FAEC98B-AC91-4B47-89A1-86EA5F667AC8}"/>
    <cellStyle name="20% - Accent1 3 5 3 2 2" xfId="681" xr:uid="{917C6F0E-EA90-4DE8-9FB3-50BC49842C22}"/>
    <cellStyle name="20% - Accent1 3 5 3 2 3" xfId="682" xr:uid="{4AD9E07B-BC00-4A95-B638-461B7C03D61F}"/>
    <cellStyle name="20% - Accent1 3 5 3 3" xfId="683" xr:uid="{9CB38853-B5E4-4136-944A-CA3B85B0AACD}"/>
    <cellStyle name="20% - Accent1 3 5 3 4" xfId="684" xr:uid="{5A9A9578-42DC-4BE3-89BF-C9BF281DFA7F}"/>
    <cellStyle name="20% - Accent1 3 5 3 5" xfId="685" xr:uid="{EACFF70B-CC35-4445-A2FD-28D5DB970D0E}"/>
    <cellStyle name="20% - Accent1 3 5 3 6" xfId="686" xr:uid="{2D1EDA9F-7AD6-4977-A45C-9D56C23E8B6E}"/>
    <cellStyle name="20% - Accent1 3 5 3 7" xfId="687" xr:uid="{E01FA75A-C931-451A-B827-0DC000AF9644}"/>
    <cellStyle name="20% - Accent1 3 5 4" xfId="688" xr:uid="{BAE9B000-466A-4E1A-AC67-501B7CBC77EF}"/>
    <cellStyle name="20% - Accent1 3 5 4 2" xfId="689" xr:uid="{8D943FE3-529D-4194-895C-2591B35C929C}"/>
    <cellStyle name="20% - Accent1 3 5 4 3" xfId="690" xr:uid="{7D84870F-54B1-4C60-A21D-1B92FA5B5AE3}"/>
    <cellStyle name="20% - Accent1 3 5 4 4" xfId="691" xr:uid="{6F1AF446-536F-44AF-84DF-BB09C177137E}"/>
    <cellStyle name="20% - Accent1 3 5 5" xfId="692" xr:uid="{CCF2FE11-E269-49BD-8A58-89438FC32E20}"/>
    <cellStyle name="20% - Accent1 3 5 6" xfId="693" xr:uid="{16181185-0D17-4187-ABC1-1174E955193D}"/>
    <cellStyle name="20% - Accent1 3 5 7" xfId="694" xr:uid="{2930252C-E8C2-442B-8BDD-35E5551095FE}"/>
    <cellStyle name="20% - Accent1 3 5 8" xfId="695" xr:uid="{79B0BD2A-A2CF-4E85-B583-31F4CF350C65}"/>
    <cellStyle name="20% - Accent1 3 5 9" xfId="696" xr:uid="{6215C812-5D7A-47A9-AB95-F74F4E32BB22}"/>
    <cellStyle name="20% - Accent1 3 6" xfId="697" xr:uid="{C617278B-8481-44C3-8451-C96CC6D4F286}"/>
    <cellStyle name="20% - Accent1 3 6 2" xfId="698" xr:uid="{9CE6C40C-E42B-48E3-9ADF-7FC14D11F5DF}"/>
    <cellStyle name="20% - Accent1 3 6 2 2" xfId="699" xr:uid="{9B956163-6587-4E00-BA38-8B90972299AB}"/>
    <cellStyle name="20% - Accent1 3 6 2 2 2" xfId="700" xr:uid="{BC661BE9-6626-4D82-99F6-4276977AAFE8}"/>
    <cellStyle name="20% - Accent1 3 6 2 3" xfId="701" xr:uid="{AD460C5E-4488-44FB-8707-E2DDCDEAC559}"/>
    <cellStyle name="20% - Accent1 3 6 2 4" xfId="702" xr:uid="{C13DA450-5BA6-456B-8836-5CFF4D97E859}"/>
    <cellStyle name="20% - Accent1 3 6 2 5" xfId="703" xr:uid="{D5390C78-C93E-4D9E-A45B-CEDE75EDBF95}"/>
    <cellStyle name="20% - Accent1 3 6 3" xfId="704" xr:uid="{43976370-9D53-460D-B5EF-2D4734BC2C18}"/>
    <cellStyle name="20% - Accent1 3 6 3 2" xfId="705" xr:uid="{8B391CB6-2628-4EB2-99AC-3BBC9B1A6A5B}"/>
    <cellStyle name="20% - Accent1 3 6 4" xfId="706" xr:uid="{34858D7C-BD15-415B-A4D5-FB6C6E66991C}"/>
    <cellStyle name="20% - Accent1 3 6 4 2" xfId="707" xr:uid="{4DEB93F3-388B-453B-A5EF-EB014BD14276}"/>
    <cellStyle name="20% - Accent1 3 6 5" xfId="708" xr:uid="{F32D44DA-0DD9-41A5-8DCE-B78653CFB966}"/>
    <cellStyle name="20% - Accent1 3 6 6" xfId="709" xr:uid="{939C39B7-50F1-4BB9-9C17-BF0948C30E38}"/>
    <cellStyle name="20% - Accent1 3 6 7" xfId="710" xr:uid="{875AC406-331E-47C4-A838-3E49F98F09D0}"/>
    <cellStyle name="20% - Accent1 3 6 8" xfId="711" xr:uid="{3F8647ED-4018-4EBC-9AA0-799766C94FB7}"/>
    <cellStyle name="20% - Accent1 3 7" xfId="712" xr:uid="{3C27B864-2144-4163-A514-584770D2E76B}"/>
    <cellStyle name="20% - Accent1 3 7 2" xfId="713" xr:uid="{7111C200-6E2A-4AA7-BC8A-8C309301A704}"/>
    <cellStyle name="20% - Accent1 3 7 2 2" xfId="714" xr:uid="{DBEA794F-FE0A-4E52-A70F-6FC949143AEF}"/>
    <cellStyle name="20% - Accent1 3 7 2 2 2" xfId="715" xr:uid="{46698A23-9B76-4EB8-9A51-F88ED6E693A0}"/>
    <cellStyle name="20% - Accent1 3 7 2 3" xfId="716" xr:uid="{7970870F-67C7-4BE6-BF16-BE7A2A971925}"/>
    <cellStyle name="20% - Accent1 3 7 2 4" xfId="717" xr:uid="{5A56D17E-A2E9-4897-9D44-99A28CB1A645}"/>
    <cellStyle name="20% - Accent1 3 7 3" xfId="718" xr:uid="{7126C5EC-C2CD-43EF-A8C0-E4F7DEA9D319}"/>
    <cellStyle name="20% - Accent1 3 7 3 2" xfId="719" xr:uid="{1AEA9467-F8BE-474A-B9CF-FA13A8D8EFE1}"/>
    <cellStyle name="20% - Accent1 3 7 4" xfId="720" xr:uid="{85B6ED03-9583-40F5-8F79-96715B044981}"/>
    <cellStyle name="20% - Accent1 3 7 4 2" xfId="721" xr:uid="{EC53CB1E-F312-4DBD-83B1-B258D5D603C4}"/>
    <cellStyle name="20% - Accent1 3 7 5" xfId="722" xr:uid="{00AB5208-73A9-4DEF-908C-4C7485270285}"/>
    <cellStyle name="20% - Accent1 3 7 6" xfId="723" xr:uid="{8CA63667-32B0-4327-9854-16A9C2F4094B}"/>
    <cellStyle name="20% - Accent1 3 7 7" xfId="724" xr:uid="{03577C50-13A4-492F-BBCC-4A37112BBD3F}"/>
    <cellStyle name="20% - Accent1 3 8" xfId="725" xr:uid="{38039908-46AD-4354-B3CB-25E78FD760B6}"/>
    <cellStyle name="20% - Accent1 3 8 2" xfId="726" xr:uid="{85C334A1-94CF-44DB-88D8-B9E72DBD7DE7}"/>
    <cellStyle name="20% - Accent1 3 8 2 2" xfId="727" xr:uid="{74506459-EFC7-4166-89A2-0280F7CE57A6}"/>
    <cellStyle name="20% - Accent1 3 8 3" xfId="728" xr:uid="{F6AE4440-BC25-4E66-BEA7-3D9E0F5F4F82}"/>
    <cellStyle name="20% - Accent1 3 8 4" xfId="729" xr:uid="{D4EC9EF7-90BC-4B6E-A73D-D835C540FB37}"/>
    <cellStyle name="20% - Accent1 3 9" xfId="730" xr:uid="{06635EE3-3202-4911-BA35-724C181C311D}"/>
    <cellStyle name="20% - Accent1 3 9 2" xfId="731" xr:uid="{B79478E9-9671-410A-A465-77280938B03A}"/>
    <cellStyle name="20% - Accent1 30" xfId="732" xr:uid="{E0DAA9BF-DEE6-47D7-8DCE-CF44D074C4CD}"/>
    <cellStyle name="20% - Accent1 31" xfId="733" xr:uid="{5918FC65-349A-4B46-9E05-4AA17AD498CB}"/>
    <cellStyle name="20% - Accent1 32" xfId="734" xr:uid="{907394E8-9D64-4B34-AB38-F6216D1E87A2}"/>
    <cellStyle name="20% - Accent1 33" xfId="735" xr:uid="{291A800F-856F-4F90-865F-F4F81F972230}"/>
    <cellStyle name="20% - Accent1 34" xfId="736" xr:uid="{9AE881D9-72E1-44CE-BDE8-9137BFA3B210}"/>
    <cellStyle name="20% - Accent1 35" xfId="737" xr:uid="{12C3FC5B-58C4-4554-90C6-59FD879B9494}"/>
    <cellStyle name="20% - Accent1 36" xfId="738" xr:uid="{BB4AA1BE-2EA8-4350-8CD5-B83C3DA467EB}"/>
    <cellStyle name="20% - Accent1 37" xfId="739" xr:uid="{262636EE-FE40-4BCE-838C-A4AC7C4613DD}"/>
    <cellStyle name="20% - Accent1 38" xfId="740" xr:uid="{3D5818B2-3FE0-4936-A013-79ACFC57969D}"/>
    <cellStyle name="20% - Accent1 39" xfId="741" xr:uid="{361604D0-F2CD-4F1D-83C9-1821DD998AD5}"/>
    <cellStyle name="20% - Accent1 4" xfId="742" xr:uid="{24DE9635-43E7-4EB3-AD5F-2C030A828919}"/>
    <cellStyle name="20% - Accent1 4 10" xfId="743" xr:uid="{9DD43213-5161-4986-9D43-930D1A492487}"/>
    <cellStyle name="20% - Accent1 4 11" xfId="744" xr:uid="{C362309A-F970-4245-8D00-6272A9FBE90A}"/>
    <cellStyle name="20% - Accent1 4 12" xfId="745" xr:uid="{38136319-21C8-45DD-9BE7-BC3F3ADC9241}"/>
    <cellStyle name="20% - Accent1 4 13" xfId="746" xr:uid="{71033A99-A10B-460C-AC94-A9EF766D6A93}"/>
    <cellStyle name="20% - Accent1 4 14" xfId="747" xr:uid="{462F4EDD-05D0-46E8-95C4-4B415873DDE7}"/>
    <cellStyle name="20% - Accent1 4 15" xfId="748" xr:uid="{0478334A-3857-4878-AC54-FF1F26123A30}"/>
    <cellStyle name="20% - Accent1 4 2" xfId="749" xr:uid="{A51B50F4-6876-4B08-9914-FFC5AB6A5D36}"/>
    <cellStyle name="20% - Accent1 4 2 10" xfId="750" xr:uid="{902F1A5B-6CA5-4B26-896C-1A571F3274E4}"/>
    <cellStyle name="20% - Accent1 4 2 11" xfId="751" xr:uid="{34D4FF35-4840-412C-B4DE-BF5611EE6A01}"/>
    <cellStyle name="20% - Accent1 4 2 12" xfId="752" xr:uid="{385EB767-8382-4D9D-AE31-1D08E8326E77}"/>
    <cellStyle name="20% - Accent1 4 2 13" xfId="753" xr:uid="{C77DC71B-9EA5-42C6-84ED-FC7F8C333C1C}"/>
    <cellStyle name="20% - Accent1 4 2 2" xfId="754" xr:uid="{E7702D14-B588-464F-AA48-A71DB787EBB5}"/>
    <cellStyle name="20% - Accent1 4 2 2 10" xfId="755" xr:uid="{4BF6084B-72D2-4165-B420-4AEBF693A62D}"/>
    <cellStyle name="20% - Accent1 4 2 2 2" xfId="756" xr:uid="{88B764A0-2F0B-4B53-B9FA-6EF835571539}"/>
    <cellStyle name="20% - Accent1 4 2 2 2 2" xfId="757" xr:uid="{B3D86287-4451-49DB-A354-DF419A2DB797}"/>
    <cellStyle name="20% - Accent1 4 2 2 2 2 2" xfId="758" xr:uid="{A1AE4FB6-94D9-45DE-BEE1-E949F15B2129}"/>
    <cellStyle name="20% - Accent1 4 2 2 2 2 3" xfId="759" xr:uid="{B394B0A3-9B5E-4D0D-A172-7355F7307161}"/>
    <cellStyle name="20% - Accent1 4 2 2 2 2 4" xfId="760" xr:uid="{E15689DB-1138-4326-85B5-4878F590528C}"/>
    <cellStyle name="20% - Accent1 4 2 2 2 3" xfId="761" xr:uid="{A90C4E1F-92F4-4675-BB27-3B61176CDFBC}"/>
    <cellStyle name="20% - Accent1 4 2 2 2 4" xfId="762" xr:uid="{67E075D1-5FCA-44AD-AAB6-46AAC8B5C757}"/>
    <cellStyle name="20% - Accent1 4 2 2 2 5" xfId="763" xr:uid="{182E89CA-CA95-48CA-9755-5C23890698F5}"/>
    <cellStyle name="20% - Accent1 4 2 2 2 6" xfId="764" xr:uid="{6A1720D6-A9F5-4032-B64B-9E26E43C4019}"/>
    <cellStyle name="20% - Accent1 4 2 2 2 7" xfId="765" xr:uid="{4452FF24-0164-45EB-A14F-7D680919238E}"/>
    <cellStyle name="20% - Accent1 4 2 2 3" xfId="766" xr:uid="{EC0F4226-4589-4072-B197-6206FDF708F4}"/>
    <cellStyle name="20% - Accent1 4 2 2 3 2" xfId="767" xr:uid="{82AB3D1C-1B3F-4073-8CE5-B5E0081B6786}"/>
    <cellStyle name="20% - Accent1 4 2 2 3 2 2" xfId="768" xr:uid="{8F5B8A15-D1A7-44B5-A4A7-E71B467BAB77}"/>
    <cellStyle name="20% - Accent1 4 2 2 3 2 3" xfId="769" xr:uid="{4723E1AC-1924-4C99-A2F3-E9BDD912C309}"/>
    <cellStyle name="20% - Accent1 4 2 2 3 3" xfId="770" xr:uid="{9EFB6078-7116-4464-AA5E-D735AFEFCE1E}"/>
    <cellStyle name="20% - Accent1 4 2 2 3 4" xfId="771" xr:uid="{2A5DC20F-0380-4785-B833-9E5D2474D2D3}"/>
    <cellStyle name="20% - Accent1 4 2 2 3 5" xfId="772" xr:uid="{A1F26EE5-AEA3-456A-89D0-CC010A10FB92}"/>
    <cellStyle name="20% - Accent1 4 2 2 3 6" xfId="773" xr:uid="{F747C819-A710-49F0-BA65-68142DCB807D}"/>
    <cellStyle name="20% - Accent1 4 2 2 4" xfId="774" xr:uid="{D4C70591-B6D2-47BD-85E9-B9962DFFADA6}"/>
    <cellStyle name="20% - Accent1 4 2 2 4 2" xfId="775" xr:uid="{EBE1CE2E-B517-499C-B587-A35096B16857}"/>
    <cellStyle name="20% - Accent1 4 2 2 4 3" xfId="776" xr:uid="{4D1B7037-EE94-46A4-9B96-DB77BF545CB1}"/>
    <cellStyle name="20% - Accent1 4 2 2 5" xfId="777" xr:uid="{E6468AB2-F7B4-4A62-82F4-35B5172D1D95}"/>
    <cellStyle name="20% - Accent1 4 2 2 6" xfId="778" xr:uid="{45C43D7C-004D-48E5-A55B-9E1C04B348E5}"/>
    <cellStyle name="20% - Accent1 4 2 2 7" xfId="779" xr:uid="{8978CBA7-DCEA-4060-A33F-C3A73C595740}"/>
    <cellStyle name="20% - Accent1 4 2 2 8" xfId="780" xr:uid="{B44E6417-6331-4534-B526-82DDEDCFA4D5}"/>
    <cellStyle name="20% - Accent1 4 2 2 9" xfId="781" xr:uid="{42854C54-AD47-4484-A21C-8F10006F3D84}"/>
    <cellStyle name="20% - Accent1 4 2 3" xfId="782" xr:uid="{989DEBB3-CB84-46C7-A4A0-12CC596F5F3F}"/>
    <cellStyle name="20% - Accent1 4 2 3 2" xfId="783" xr:uid="{2F597315-B25E-41FF-9446-C8352ECA6EB6}"/>
    <cellStyle name="20% - Accent1 4 2 3 2 2" xfId="784" xr:uid="{BCC41D9B-80A8-4A99-B231-CC86614B665C}"/>
    <cellStyle name="20% - Accent1 4 2 3 2 2 2" xfId="785" xr:uid="{FB13AED3-7487-458C-B8C8-5AD93346D1D6}"/>
    <cellStyle name="20% - Accent1 4 2 3 2 2 3" xfId="786" xr:uid="{602AA29F-60E3-4D9C-9080-93F4A245D854}"/>
    <cellStyle name="20% - Accent1 4 2 3 2 3" xfId="787" xr:uid="{E25986A4-67B4-41FA-AC9C-56626D379CFB}"/>
    <cellStyle name="20% - Accent1 4 2 3 2 4" xfId="788" xr:uid="{5D3EA39E-DFBF-41C5-B8DC-67B8040EEA2B}"/>
    <cellStyle name="20% - Accent1 4 2 3 2 5" xfId="789" xr:uid="{3853AA31-8436-428E-98F8-FFAB64C5DA15}"/>
    <cellStyle name="20% - Accent1 4 2 3 2 6" xfId="790" xr:uid="{0FA22E1F-0DF7-48DD-B2C0-A19010396534}"/>
    <cellStyle name="20% - Accent1 4 2 3 3" xfId="791" xr:uid="{BC5730CE-AA7F-4E5B-84B5-077C0F34A4B1}"/>
    <cellStyle name="20% - Accent1 4 2 3 3 2" xfId="792" xr:uid="{CA21B98F-327F-4249-9C60-B6E1CAB5CCA3}"/>
    <cellStyle name="20% - Accent1 4 2 3 3 2 2" xfId="793" xr:uid="{0BF2CF2E-15E8-4B36-A795-9505663B79B1}"/>
    <cellStyle name="20% - Accent1 4 2 3 3 2 3" xfId="794" xr:uid="{FDC0315A-6A34-4B3E-B95B-60055B24F294}"/>
    <cellStyle name="20% - Accent1 4 2 3 3 3" xfId="795" xr:uid="{17EC22FB-6B8A-44C8-A093-D3B01A78A163}"/>
    <cellStyle name="20% - Accent1 4 2 3 3 4" xfId="796" xr:uid="{4F0293D9-B93D-4B7A-A272-EAD3C33A56F4}"/>
    <cellStyle name="20% - Accent1 4 2 3 3 5" xfId="797" xr:uid="{3BF213DD-9C3F-44A2-89F2-21329D622299}"/>
    <cellStyle name="20% - Accent1 4 2 3 4" xfId="798" xr:uid="{692CF040-D4FD-404D-BFC1-7110DC5FEAE5}"/>
    <cellStyle name="20% - Accent1 4 2 3 4 2" xfId="799" xr:uid="{BBBE377A-E3D1-4BFE-BB10-CE058A0015B0}"/>
    <cellStyle name="20% - Accent1 4 2 3 4 3" xfId="800" xr:uid="{A79C38BE-5169-4ACF-A033-4FA6DBC81E4D}"/>
    <cellStyle name="20% - Accent1 4 2 3 5" xfId="801" xr:uid="{2626F512-DFA0-441B-81B5-59DF3DB03B34}"/>
    <cellStyle name="20% - Accent1 4 2 3 6" xfId="802" xr:uid="{D4B5FCF1-76AF-4DD3-941A-EF82D4FE0E10}"/>
    <cellStyle name="20% - Accent1 4 2 3 7" xfId="803" xr:uid="{A351888D-A82B-4363-9B31-D71D3FEAB85D}"/>
    <cellStyle name="20% - Accent1 4 2 3 8" xfId="804" xr:uid="{2E1630F4-F75A-418D-B98F-628BC05A2A59}"/>
    <cellStyle name="20% - Accent1 4 2 3 9" xfId="805" xr:uid="{1A38E35C-1268-41D6-85D5-1D7FE59194F4}"/>
    <cellStyle name="20% - Accent1 4 2 4" xfId="806" xr:uid="{16BFC708-D81C-4F66-B28D-FDD640746B26}"/>
    <cellStyle name="20% - Accent1 4 2 4 2" xfId="807" xr:uid="{82BD5C2E-6769-48F9-8E4D-3136109FA294}"/>
    <cellStyle name="20% - Accent1 4 2 4 2 2" xfId="808" xr:uid="{445137DE-368A-44F9-B907-E6AE4DF6377B}"/>
    <cellStyle name="20% - Accent1 4 2 4 2 3" xfId="809" xr:uid="{3FF9A545-76EE-4C79-B721-3646CEE9D0E1}"/>
    <cellStyle name="20% - Accent1 4 2 4 3" xfId="810" xr:uid="{DE556BDD-146E-4E76-B78D-0F86268DC7E9}"/>
    <cellStyle name="20% - Accent1 4 2 4 4" xfId="811" xr:uid="{4893D63F-D1AD-4548-90CB-06476948E1F9}"/>
    <cellStyle name="20% - Accent1 4 2 4 5" xfId="812" xr:uid="{CCF59239-1B25-4643-A9B8-F8CFF691302E}"/>
    <cellStyle name="20% - Accent1 4 2 4 6" xfId="813" xr:uid="{6B137054-0D05-4C23-A3DB-EF2B22039AAB}"/>
    <cellStyle name="20% - Accent1 4 2 4 7" xfId="814" xr:uid="{C9317730-7408-4159-80AB-4804D5F9EE85}"/>
    <cellStyle name="20% - Accent1 4 2 5" xfId="815" xr:uid="{C68154A2-C248-472F-A3E9-FB6B5EF9A68D}"/>
    <cellStyle name="20% - Accent1 4 2 5 2" xfId="816" xr:uid="{953303B8-13EF-46EE-8FAF-D77A93462BC7}"/>
    <cellStyle name="20% - Accent1 4 2 5 2 2" xfId="817" xr:uid="{90885556-8C30-4C1E-B757-6BA0F815D5D6}"/>
    <cellStyle name="20% - Accent1 4 2 5 2 3" xfId="818" xr:uid="{C0B53F64-FB06-4F22-B960-FC4E2C245309}"/>
    <cellStyle name="20% - Accent1 4 2 5 3" xfId="819" xr:uid="{909A3F2B-AEE7-4444-9025-CB29473D8F1D}"/>
    <cellStyle name="20% - Accent1 4 2 5 4" xfId="820" xr:uid="{95ECA5DF-F402-47D8-A8DC-5FF275044EBF}"/>
    <cellStyle name="20% - Accent1 4 2 5 5" xfId="821" xr:uid="{81D2D0A3-B602-44AC-8D9F-C3DD54A61AF0}"/>
    <cellStyle name="20% - Accent1 4 2 6" xfId="822" xr:uid="{AB321950-FDF2-4A1A-8D2B-25222B706DA7}"/>
    <cellStyle name="20% - Accent1 4 2 6 2" xfId="823" xr:uid="{52F80F89-A0DC-4E83-8265-B212C81287E2}"/>
    <cellStyle name="20% - Accent1 4 2 6 3" xfId="824" xr:uid="{F23B74F4-D6E8-41C0-8884-85A33955E2E2}"/>
    <cellStyle name="20% - Accent1 4 2 7" xfId="825" xr:uid="{72006BC2-0C42-4B5A-9C50-56919DF403AC}"/>
    <cellStyle name="20% - Accent1 4 2 8" xfId="826" xr:uid="{F4DC5EF0-3833-4D77-9101-088DE80779D5}"/>
    <cellStyle name="20% - Accent1 4 2 9" xfId="827" xr:uid="{FAAC71E4-C879-40FA-9F60-FF1953005F2B}"/>
    <cellStyle name="20% - Accent1 4 3" xfId="828" xr:uid="{1D5FBACF-A69E-48A4-B727-96D4D3C5A721}"/>
    <cellStyle name="20% - Accent1 4 3 10" xfId="829" xr:uid="{D601F219-9998-4BF4-8824-D006C1B55B19}"/>
    <cellStyle name="20% - Accent1 4 3 2" xfId="830" xr:uid="{76C96E18-73EA-44A8-A821-E979AF81BC73}"/>
    <cellStyle name="20% - Accent1 4 3 2 2" xfId="831" xr:uid="{87CFA6AD-86E2-4E78-AFBC-94C2B31313EE}"/>
    <cellStyle name="20% - Accent1 4 3 2 2 2" xfId="832" xr:uid="{B532B503-5441-4F8A-BC33-4C529E3CA0E8}"/>
    <cellStyle name="20% - Accent1 4 3 2 2 3" xfId="833" xr:uid="{5BEF201D-E14E-4F38-A2FA-0FFFAC0521A2}"/>
    <cellStyle name="20% - Accent1 4 3 2 2 4" xfId="834" xr:uid="{B03B5F12-176B-4D4F-834D-A97941B13925}"/>
    <cellStyle name="20% - Accent1 4 3 2 2 5" xfId="835" xr:uid="{9584C5FC-39C4-4EEA-B7A9-7C584D977A08}"/>
    <cellStyle name="20% - Accent1 4 3 2 3" xfId="836" xr:uid="{0E746BB2-5B94-4276-8021-BA80D82F0EE4}"/>
    <cellStyle name="20% - Accent1 4 3 2 4" xfId="837" xr:uid="{8F12A281-9D1E-4F7F-8AB7-D850B7E43DFC}"/>
    <cellStyle name="20% - Accent1 4 3 2 5" xfId="838" xr:uid="{00F11EBD-DC4D-49AB-9A5D-2C38890E35C6}"/>
    <cellStyle name="20% - Accent1 4 3 2 6" xfId="839" xr:uid="{BE2B867E-2223-44E4-B0C7-170537937BCC}"/>
    <cellStyle name="20% - Accent1 4 3 2 7" xfId="840" xr:uid="{CC8C3142-F096-4C7E-BEE4-A212B41FF73B}"/>
    <cellStyle name="20% - Accent1 4 3 2 8" xfId="841" xr:uid="{8D2A4B0A-B05E-4E4B-8205-4C739A41EA60}"/>
    <cellStyle name="20% - Accent1 4 3 3" xfId="842" xr:uid="{C96EA377-C9C4-40E7-A1A7-8AA86966F138}"/>
    <cellStyle name="20% - Accent1 4 3 3 2" xfId="843" xr:uid="{CC95B1DC-81B6-4B17-9BEE-F94C239918BB}"/>
    <cellStyle name="20% - Accent1 4 3 3 2 2" xfId="844" xr:uid="{7EAC9C9A-0659-4F78-B505-5078821D58A6}"/>
    <cellStyle name="20% - Accent1 4 3 3 2 3" xfId="845" xr:uid="{7E4DB9DB-09A9-4481-92EB-10682C3112B1}"/>
    <cellStyle name="20% - Accent1 4 3 3 3" xfId="846" xr:uid="{73C369F1-FC3D-49B0-B6DD-EF66B0307B77}"/>
    <cellStyle name="20% - Accent1 4 3 3 4" xfId="847" xr:uid="{BD25E970-662E-420A-84E5-76FC2EAC30E9}"/>
    <cellStyle name="20% - Accent1 4 3 3 5" xfId="848" xr:uid="{34EAF63E-D58A-4FF8-85EF-1DCE7C676271}"/>
    <cellStyle name="20% - Accent1 4 3 3 6" xfId="849" xr:uid="{BE3435ED-2693-41BC-BDA4-5BB9CDC9DEA0}"/>
    <cellStyle name="20% - Accent1 4 3 3 7" xfId="850" xr:uid="{5D15E426-C6C7-4FBE-8574-C6701ECAC565}"/>
    <cellStyle name="20% - Accent1 4 3 4" xfId="851" xr:uid="{550408F3-0107-44C7-9C1B-01284A6DE47D}"/>
    <cellStyle name="20% - Accent1 4 3 4 2" xfId="852" xr:uid="{9D62D308-CFDA-4A48-B1B8-84EF7390D876}"/>
    <cellStyle name="20% - Accent1 4 3 4 3" xfId="853" xr:uid="{8539D729-8134-40F0-B358-19C0791668DD}"/>
    <cellStyle name="20% - Accent1 4 3 4 4" xfId="854" xr:uid="{189B0F89-6ACE-405D-BDD9-4D09642E8AD5}"/>
    <cellStyle name="20% - Accent1 4 3 5" xfId="855" xr:uid="{2AEEB094-47EB-4593-97EF-8EA6DC86D500}"/>
    <cellStyle name="20% - Accent1 4 3 6" xfId="856" xr:uid="{C831BF9D-F4B9-414B-AEDB-6683C3B6364F}"/>
    <cellStyle name="20% - Accent1 4 3 7" xfId="857" xr:uid="{1FF665B4-862E-45BF-8327-D6AEA0FFB302}"/>
    <cellStyle name="20% - Accent1 4 3 8" xfId="858" xr:uid="{CA9E7AC9-1536-4785-9686-82B75CA87F33}"/>
    <cellStyle name="20% - Accent1 4 3 9" xfId="859" xr:uid="{A8AD9B11-33B1-4769-B05A-65DB30B6816F}"/>
    <cellStyle name="20% - Accent1 4 4" xfId="860" xr:uid="{DF3FEFD0-B9FD-44BF-AAD0-A31C4B48C8B7}"/>
    <cellStyle name="20% - Accent1 4 4 10" xfId="861" xr:uid="{25BB7ECC-15D9-4386-BB6C-39FA189CAFD3}"/>
    <cellStyle name="20% - Accent1 4 4 2" xfId="862" xr:uid="{9E546614-4255-485A-8ADA-022A417D6139}"/>
    <cellStyle name="20% - Accent1 4 4 2 2" xfId="863" xr:uid="{18E0CE29-2C5C-4C85-A0F2-AB577048BF5D}"/>
    <cellStyle name="20% - Accent1 4 4 2 2 2" xfId="864" xr:uid="{253698DC-F04E-4018-BFE3-8590953425AA}"/>
    <cellStyle name="20% - Accent1 4 4 2 2 3" xfId="865" xr:uid="{3A70255E-1C56-4F9C-9A10-08C5F3CF1F14}"/>
    <cellStyle name="20% - Accent1 4 4 2 2 4" xfId="866" xr:uid="{FFBF7731-42ED-4008-ADBD-37C7E33B283A}"/>
    <cellStyle name="20% - Accent1 4 4 2 3" xfId="867" xr:uid="{75870581-E528-469E-8848-A3EC8F759262}"/>
    <cellStyle name="20% - Accent1 4 4 2 4" xfId="868" xr:uid="{142D08A7-44F0-405B-878A-391D4CAFA2DA}"/>
    <cellStyle name="20% - Accent1 4 4 2 5" xfId="869" xr:uid="{79064AE2-1BFE-472A-B14E-72D677DBF2FB}"/>
    <cellStyle name="20% - Accent1 4 4 2 6" xfId="870" xr:uid="{23F65CAC-8ABC-4633-90B4-14547F3B91B9}"/>
    <cellStyle name="20% - Accent1 4 4 2 7" xfId="871" xr:uid="{2A5A7B5A-1249-43C8-B906-512FB2BF9782}"/>
    <cellStyle name="20% - Accent1 4 4 3" xfId="872" xr:uid="{76012B5B-06F2-41B6-A589-A511E1819F7F}"/>
    <cellStyle name="20% - Accent1 4 4 3 2" xfId="873" xr:uid="{5871AB38-5B7C-4565-8A7E-3AEDD9A69853}"/>
    <cellStyle name="20% - Accent1 4 4 3 2 2" xfId="874" xr:uid="{403942D8-B906-4A01-B30F-FECBA86A3593}"/>
    <cellStyle name="20% - Accent1 4 4 3 2 3" xfId="875" xr:uid="{37399F1C-E139-4C44-BD81-38B37F186338}"/>
    <cellStyle name="20% - Accent1 4 4 3 3" xfId="876" xr:uid="{EBE46E4C-0C1A-4CD7-8B0A-DA262A6D08C2}"/>
    <cellStyle name="20% - Accent1 4 4 3 4" xfId="877" xr:uid="{19D238A7-9F1D-4400-BB16-145490BCAE54}"/>
    <cellStyle name="20% - Accent1 4 4 3 5" xfId="878" xr:uid="{2EA65F20-6439-448C-A07D-B137CAC1A422}"/>
    <cellStyle name="20% - Accent1 4 4 3 6" xfId="879" xr:uid="{8B955CD5-4DD9-4A2E-BC97-6A434B106465}"/>
    <cellStyle name="20% - Accent1 4 4 4" xfId="880" xr:uid="{8AD5F299-4CDB-45CB-95D9-57163EA65BA6}"/>
    <cellStyle name="20% - Accent1 4 4 4 2" xfId="881" xr:uid="{816A81EC-CFA4-4CD8-91E9-160D533BC9F4}"/>
    <cellStyle name="20% - Accent1 4 4 4 3" xfId="882" xr:uid="{87BEDE1F-BE90-470A-BC02-1833F5B523B9}"/>
    <cellStyle name="20% - Accent1 4 4 4 4" xfId="883" xr:uid="{88D66406-D4E3-4A31-9C7E-F102F1CC15EF}"/>
    <cellStyle name="20% - Accent1 4 4 5" xfId="884" xr:uid="{E3742AEF-9DDE-4B8B-80E4-77273084ED30}"/>
    <cellStyle name="20% - Accent1 4 4 6" xfId="885" xr:uid="{48908B03-8E3E-448A-897D-0FDB20133AE2}"/>
    <cellStyle name="20% - Accent1 4 4 7" xfId="886" xr:uid="{F240E4B1-A797-4A38-AF20-FE6029EA05AE}"/>
    <cellStyle name="20% - Accent1 4 4 8" xfId="887" xr:uid="{D426968A-E6F3-42CF-A34A-F4CAEE68C038}"/>
    <cellStyle name="20% - Accent1 4 4 9" xfId="888" xr:uid="{EA6C2BAF-4D6A-465B-AEDA-8EC966E128D3}"/>
    <cellStyle name="20% - Accent1 4 5" xfId="889" xr:uid="{394D929A-3CA1-4925-95A1-93F7030D0FA9}"/>
    <cellStyle name="20% - Accent1 4 5 2" xfId="890" xr:uid="{670CDA44-29E8-451A-B9AA-CD671E822344}"/>
    <cellStyle name="20% - Accent1 4 5 2 2" xfId="891" xr:uid="{19464C94-0356-45EC-8F6A-698B214F2867}"/>
    <cellStyle name="20% - Accent1 4 5 2 2 2" xfId="892" xr:uid="{049B4944-0863-488D-87D5-770F2FCD076E}"/>
    <cellStyle name="20% - Accent1 4 5 2 2 3" xfId="893" xr:uid="{7E92D4FB-BC41-4A99-A598-DEE4025A430A}"/>
    <cellStyle name="20% - Accent1 4 5 2 2 4" xfId="894" xr:uid="{93AAB097-58E7-4EC4-A67F-6029436B9F8A}"/>
    <cellStyle name="20% - Accent1 4 5 2 3" xfId="895" xr:uid="{AAE67A8E-2AC1-4799-926E-087B2925A1E4}"/>
    <cellStyle name="20% - Accent1 4 5 2 4" xfId="896" xr:uid="{46918D64-13FE-4DA6-958B-CDA9DC9F2D7D}"/>
    <cellStyle name="20% - Accent1 4 5 2 5" xfId="897" xr:uid="{A5A0DE76-1F92-4D3D-A0F3-E41ACF6BAE5A}"/>
    <cellStyle name="20% - Accent1 4 5 2 6" xfId="898" xr:uid="{B1536C3D-7671-41C8-A112-80E5141F7CAE}"/>
    <cellStyle name="20% - Accent1 4 5 3" xfId="899" xr:uid="{AA3E7AF6-DDB1-4D77-BB61-5C2ECE18AE2D}"/>
    <cellStyle name="20% - Accent1 4 5 3 2" xfId="900" xr:uid="{3955151A-09B2-431B-8C7A-EAA39163901B}"/>
    <cellStyle name="20% - Accent1 4 5 3 2 2" xfId="901" xr:uid="{7C1D2BA7-909E-428E-834D-9821FCAE0446}"/>
    <cellStyle name="20% - Accent1 4 5 3 2 3" xfId="902" xr:uid="{9DCFD850-E700-47C4-B054-63E27AC4376F}"/>
    <cellStyle name="20% - Accent1 4 5 3 3" xfId="903" xr:uid="{6B4535DC-1437-4D32-9576-D21ECA11C1C6}"/>
    <cellStyle name="20% - Accent1 4 5 3 4" xfId="904" xr:uid="{37BCC2AC-1C1E-448E-8AC9-9891C0B366C2}"/>
    <cellStyle name="20% - Accent1 4 5 3 5" xfId="905" xr:uid="{185F7045-6372-4DA9-947B-A3E78162B4E7}"/>
    <cellStyle name="20% - Accent1 4 5 3 6" xfId="906" xr:uid="{8F3A44F8-E516-4564-9B3C-1196C5BCCA89}"/>
    <cellStyle name="20% - Accent1 4 5 4" xfId="907" xr:uid="{4B3C806E-45E6-4D00-89B3-7435286DA653}"/>
    <cellStyle name="20% - Accent1 4 5 4 2" xfId="908" xr:uid="{FB3B82D5-C1AC-4DDF-B434-CA96C3DA1CA2}"/>
    <cellStyle name="20% - Accent1 4 5 4 3" xfId="909" xr:uid="{ED25EE08-DE8C-4F4B-AC91-B5333619F0F2}"/>
    <cellStyle name="20% - Accent1 4 5 4 4" xfId="910" xr:uid="{9BEBB058-56B6-4FAA-B7BB-F9D2D11A2D5E}"/>
    <cellStyle name="20% - Accent1 4 5 5" xfId="911" xr:uid="{55EA0322-A042-4F1B-8F16-C1E3B6222563}"/>
    <cellStyle name="20% - Accent1 4 5 6" xfId="912" xr:uid="{1254B21F-4DBF-405A-B24E-3BBD911B1B5F}"/>
    <cellStyle name="20% - Accent1 4 5 7" xfId="913" xr:uid="{936D5905-D9C1-41DA-B2F1-D7F6B22718B8}"/>
    <cellStyle name="20% - Accent1 4 5 8" xfId="914" xr:uid="{04C0E95B-7669-48E8-AAFB-B76DFED9072B}"/>
    <cellStyle name="20% - Accent1 4 5 9" xfId="915" xr:uid="{97F449E1-DC13-4531-95F7-C5CFB7E994A0}"/>
    <cellStyle name="20% - Accent1 4 6" xfId="916" xr:uid="{DC71F622-D9E3-4B2F-A8B8-8415E466A9B2}"/>
    <cellStyle name="20% - Accent1 4 6 2" xfId="917" xr:uid="{57F578D7-AD45-45BC-9F01-D60E72B53B00}"/>
    <cellStyle name="20% - Accent1 4 6 2 2" xfId="918" xr:uid="{B584B24C-44FC-457E-9800-E207BB053491}"/>
    <cellStyle name="20% - Accent1 4 6 2 3" xfId="919" xr:uid="{B981166E-E37E-4CCC-B856-93C7015D9E7A}"/>
    <cellStyle name="20% - Accent1 4 6 2 4" xfId="920" xr:uid="{A0EE9E50-6792-46BA-961D-1C8E7FA68C95}"/>
    <cellStyle name="20% - Accent1 4 6 3" xfId="921" xr:uid="{6F203EB0-CC9E-47A3-8917-66094F332BA7}"/>
    <cellStyle name="20% - Accent1 4 6 4" xfId="922" xr:uid="{3AB54362-740C-4F5F-BEB1-671F6176E853}"/>
    <cellStyle name="20% - Accent1 4 6 5" xfId="923" xr:uid="{248C3A75-CB95-4A3B-9472-8357566E6706}"/>
    <cellStyle name="20% - Accent1 4 6 6" xfId="924" xr:uid="{D76FDD97-284E-429E-8D24-946CA8763112}"/>
    <cellStyle name="20% - Accent1 4 7" xfId="925" xr:uid="{4A3289C1-446C-4D7B-9312-1A4BDA26168A}"/>
    <cellStyle name="20% - Accent1 4 7 2" xfId="926" xr:uid="{521AA988-428A-4DDA-8451-CB73352E69A2}"/>
    <cellStyle name="20% - Accent1 4 7 2 2" xfId="927" xr:uid="{1AF68E54-668E-49D6-891D-D6F4F5CC565C}"/>
    <cellStyle name="20% - Accent1 4 7 2 3" xfId="928" xr:uid="{B5A1F4A8-9947-4B29-914D-E4EF21654C99}"/>
    <cellStyle name="20% - Accent1 4 7 3" xfId="929" xr:uid="{B7270270-008C-497F-832E-75DACF551803}"/>
    <cellStyle name="20% - Accent1 4 7 4" xfId="930" xr:uid="{4683E7A9-A228-4FAA-A8B3-F75EB52A2191}"/>
    <cellStyle name="20% - Accent1 4 7 5" xfId="931" xr:uid="{C0C210C7-05F1-4CB4-8AE9-B7D5AFEE5226}"/>
    <cellStyle name="20% - Accent1 4 7 6" xfId="932" xr:uid="{EE9B1F2F-DED5-4BC6-9016-13CFD6726085}"/>
    <cellStyle name="20% - Accent1 4 8" xfId="933" xr:uid="{21A6E4E7-F56F-4F75-AE84-A374EFB4DA3E}"/>
    <cellStyle name="20% - Accent1 4 8 2" xfId="934" xr:uid="{0C500A16-68F8-4472-AE5B-A60429EA954B}"/>
    <cellStyle name="20% - Accent1 4 8 3" xfId="935" xr:uid="{60D6C3AF-8C69-4B71-BCF5-67AEA2E1F1E0}"/>
    <cellStyle name="20% - Accent1 4 8 4" xfId="936" xr:uid="{F3EBF5FF-BD9A-44B1-85D7-D540E3D196BE}"/>
    <cellStyle name="20% - Accent1 4 9" xfId="937" xr:uid="{6F042AE7-E987-4C5E-8AC6-6F5F6E0A5AA4}"/>
    <cellStyle name="20% - Accent1 40" xfId="938" xr:uid="{3E99FC2E-E705-4256-9DE1-6B10DB596E33}"/>
    <cellStyle name="20% - Accent1 41" xfId="939" xr:uid="{2E1EE9E2-C243-497C-BECB-1F703E5EB908}"/>
    <cellStyle name="20% - Accent1 5" xfId="940" xr:uid="{EFAC0C90-C20D-44C2-A9BA-2D7A0124D8D4}"/>
    <cellStyle name="20% - Accent1 5 10" xfId="941" xr:uid="{93C7B155-2EF5-4392-B1DA-477A5BECC1BD}"/>
    <cellStyle name="20% - Accent1 5 11" xfId="942" xr:uid="{CF31F295-E003-48A0-8CB4-CF70A908336F}"/>
    <cellStyle name="20% - Accent1 5 12" xfId="943" xr:uid="{0EE3B486-CBF7-43D2-85AB-1573D56A76F2}"/>
    <cellStyle name="20% - Accent1 5 13" xfId="944" xr:uid="{8C690641-225B-4DEF-A770-396C07EA3D0D}"/>
    <cellStyle name="20% - Accent1 5 14" xfId="945" xr:uid="{F8B14A8C-AC9F-4241-87BF-88955BDA0E5A}"/>
    <cellStyle name="20% - Accent1 5 15" xfId="946" xr:uid="{AD288D1A-0CDB-4E55-AD56-928B677C26B4}"/>
    <cellStyle name="20% - Accent1 5 2" xfId="947" xr:uid="{2BD65A71-E021-4AE4-90DC-13C1B11BD4B9}"/>
    <cellStyle name="20% - Accent1 5 2 10" xfId="948" xr:uid="{7E212ABF-F96E-4E8D-BE79-1E13FFCA206C}"/>
    <cellStyle name="20% - Accent1 5 2 11" xfId="949" xr:uid="{60C1C629-CC30-4BE1-AEDE-B2A3B082D109}"/>
    <cellStyle name="20% - Accent1 5 2 12" xfId="950" xr:uid="{C3E57CEF-C152-4E14-9A3F-FEEFD26AEDF1}"/>
    <cellStyle name="20% - Accent1 5 2 13" xfId="951" xr:uid="{CD05C75F-3956-445C-92AC-9B717A5F59A6}"/>
    <cellStyle name="20% - Accent1 5 2 2" xfId="952" xr:uid="{B8EF0BC5-477A-4C62-B3F2-106E9EF0794D}"/>
    <cellStyle name="20% - Accent1 5 2 2 10" xfId="953" xr:uid="{BB1ADC55-D63F-4546-BA2B-1A65EE39E0FD}"/>
    <cellStyle name="20% - Accent1 5 2 2 2" xfId="954" xr:uid="{65F7F646-0FCB-48F8-8607-BDF60AA18954}"/>
    <cellStyle name="20% - Accent1 5 2 2 2 2" xfId="955" xr:uid="{514ACE3D-D3DA-4B6F-8C34-DAA4EE974819}"/>
    <cellStyle name="20% - Accent1 5 2 2 2 2 2" xfId="956" xr:uid="{F4CBFF56-A5D8-40AF-B06F-6A7B432AB809}"/>
    <cellStyle name="20% - Accent1 5 2 2 2 2 3" xfId="957" xr:uid="{C5801308-16C9-406F-AFE4-2E913B66B632}"/>
    <cellStyle name="20% - Accent1 5 2 2 2 2 4" xfId="958" xr:uid="{C4D6A31B-860A-4C71-B952-59D4F8433128}"/>
    <cellStyle name="20% - Accent1 5 2 2 2 3" xfId="959" xr:uid="{AF29517B-86DA-488D-9AD8-02FB0E58F69B}"/>
    <cellStyle name="20% - Accent1 5 2 2 2 4" xfId="960" xr:uid="{D678AE96-AE07-4280-8D58-D5EAF7B000F0}"/>
    <cellStyle name="20% - Accent1 5 2 2 2 5" xfId="961" xr:uid="{896E3187-77CE-4F24-ADAB-C68082246930}"/>
    <cellStyle name="20% - Accent1 5 2 2 2 6" xfId="962" xr:uid="{D6DA2A05-E356-40DF-88CE-4FD7F1D82116}"/>
    <cellStyle name="20% - Accent1 5 2 2 2 7" xfId="963" xr:uid="{4CF3BF05-8CA3-4956-A958-3703913120E0}"/>
    <cellStyle name="20% - Accent1 5 2 2 3" xfId="964" xr:uid="{17CFA079-54DA-4280-9BDB-8F262F60A3BA}"/>
    <cellStyle name="20% - Accent1 5 2 2 3 2" xfId="965" xr:uid="{CBA009D8-CC92-4591-9EBF-442E97978947}"/>
    <cellStyle name="20% - Accent1 5 2 2 3 2 2" xfId="966" xr:uid="{55EF0CF1-1253-4565-998D-B2B7959AAA47}"/>
    <cellStyle name="20% - Accent1 5 2 2 3 2 3" xfId="967" xr:uid="{4E6F890D-E68C-4185-9935-833F28AC42F5}"/>
    <cellStyle name="20% - Accent1 5 2 2 3 3" xfId="968" xr:uid="{0A4FBE18-F84F-4A85-888B-B99632D7BF3A}"/>
    <cellStyle name="20% - Accent1 5 2 2 3 4" xfId="969" xr:uid="{338DD58B-6CB4-49FC-BFC6-CE1EAA00237E}"/>
    <cellStyle name="20% - Accent1 5 2 2 3 5" xfId="970" xr:uid="{713D2A0A-E94A-477D-A02F-E040A0BE372B}"/>
    <cellStyle name="20% - Accent1 5 2 2 3 6" xfId="971" xr:uid="{14CCB257-E733-4168-A5D0-6C58663A4FF1}"/>
    <cellStyle name="20% - Accent1 5 2 2 4" xfId="972" xr:uid="{C69297EE-EACF-4207-B059-76B683790BE8}"/>
    <cellStyle name="20% - Accent1 5 2 2 4 2" xfId="973" xr:uid="{BFB4487E-2022-4EC6-B7A1-0C068E78AEE2}"/>
    <cellStyle name="20% - Accent1 5 2 2 4 3" xfId="974" xr:uid="{FA9C91F7-9E79-4476-9318-8DFD12C337FC}"/>
    <cellStyle name="20% - Accent1 5 2 2 5" xfId="975" xr:uid="{04C96406-6A3C-4A57-A292-C631611904A9}"/>
    <cellStyle name="20% - Accent1 5 2 2 6" xfId="976" xr:uid="{5B6594FB-78B4-4917-AF9B-4B3FA8649006}"/>
    <cellStyle name="20% - Accent1 5 2 2 7" xfId="977" xr:uid="{C9223261-9898-4AF5-8BD9-23A139F774FA}"/>
    <cellStyle name="20% - Accent1 5 2 2 8" xfId="978" xr:uid="{57EEA375-31DA-4A96-BC11-528B16727E04}"/>
    <cellStyle name="20% - Accent1 5 2 2 9" xfId="979" xr:uid="{4A1D0C36-F382-40D8-A045-916601513B5C}"/>
    <cellStyle name="20% - Accent1 5 2 3" xfId="980" xr:uid="{8E831E0B-3D0E-4728-B24F-B7635737FB96}"/>
    <cellStyle name="20% - Accent1 5 2 3 2" xfId="981" xr:uid="{6037D9F7-EE82-48F9-9D3F-7227FE2DAB75}"/>
    <cellStyle name="20% - Accent1 5 2 3 2 2" xfId="982" xr:uid="{6C03FD82-321C-4B9F-98C0-410ADFC60C6B}"/>
    <cellStyle name="20% - Accent1 5 2 3 2 2 2" xfId="983" xr:uid="{56AC62A3-E848-4921-A83E-CD042A56CDBB}"/>
    <cellStyle name="20% - Accent1 5 2 3 2 2 3" xfId="984" xr:uid="{BC25394E-04F1-494E-99B9-A55248E169A2}"/>
    <cellStyle name="20% - Accent1 5 2 3 2 3" xfId="985" xr:uid="{0175CB57-4536-4EA8-A259-F60451CDD9EE}"/>
    <cellStyle name="20% - Accent1 5 2 3 2 4" xfId="986" xr:uid="{D52C9421-35FC-4CF8-8292-8942F590C393}"/>
    <cellStyle name="20% - Accent1 5 2 3 2 5" xfId="987" xr:uid="{D82998D8-FD5A-47F4-99D5-8FBDFA047978}"/>
    <cellStyle name="20% - Accent1 5 2 3 2 6" xfId="988" xr:uid="{0A15D79B-7840-4FCA-AFC1-9F5C2103A861}"/>
    <cellStyle name="20% - Accent1 5 2 3 3" xfId="989" xr:uid="{A9DEC202-9532-437D-ABAD-818E56B2BD8A}"/>
    <cellStyle name="20% - Accent1 5 2 3 3 2" xfId="990" xr:uid="{9F06FC24-D6FD-4D39-804D-22B134A65B8A}"/>
    <cellStyle name="20% - Accent1 5 2 3 3 2 2" xfId="991" xr:uid="{EBEEAE14-4354-49F1-9CA1-DF4B5AC10927}"/>
    <cellStyle name="20% - Accent1 5 2 3 3 2 3" xfId="992" xr:uid="{106D0FF1-CAB9-4C62-9ADD-8ED01BF0E717}"/>
    <cellStyle name="20% - Accent1 5 2 3 3 3" xfId="993" xr:uid="{A062C761-6368-41AB-806D-DC63DA2A3540}"/>
    <cellStyle name="20% - Accent1 5 2 3 3 4" xfId="994" xr:uid="{05E497CD-9B66-4179-AC47-02C27D47639F}"/>
    <cellStyle name="20% - Accent1 5 2 3 3 5" xfId="995" xr:uid="{A0F7BB41-8057-43FC-A9E2-B14954EA6BC3}"/>
    <cellStyle name="20% - Accent1 5 2 3 4" xfId="996" xr:uid="{68AD3E3C-1775-42AE-94C4-3855DB5BC3C8}"/>
    <cellStyle name="20% - Accent1 5 2 3 4 2" xfId="997" xr:uid="{64098825-4503-4136-895C-FD297D713DC9}"/>
    <cellStyle name="20% - Accent1 5 2 3 4 3" xfId="998" xr:uid="{06A06124-DF05-4A3B-8181-41F954071CB7}"/>
    <cellStyle name="20% - Accent1 5 2 3 5" xfId="999" xr:uid="{F80D3C2A-E75E-4DBA-8A73-D30E26791F21}"/>
    <cellStyle name="20% - Accent1 5 2 3 6" xfId="1000" xr:uid="{FAFC867E-E777-409E-BF9D-19BE486ECEA3}"/>
    <cellStyle name="20% - Accent1 5 2 3 7" xfId="1001" xr:uid="{011ED60C-727A-416B-B99D-AF4EE4004556}"/>
    <cellStyle name="20% - Accent1 5 2 3 8" xfId="1002" xr:uid="{7EF2E2E1-39F0-4056-A6EB-72CF135EE6C8}"/>
    <cellStyle name="20% - Accent1 5 2 3 9" xfId="1003" xr:uid="{E0D28131-8E8E-4AD1-BF61-3B6AC714D2F7}"/>
    <cellStyle name="20% - Accent1 5 2 4" xfId="1004" xr:uid="{5C1C84E6-EDBA-4368-A5A9-681EFFEE5A7A}"/>
    <cellStyle name="20% - Accent1 5 2 4 2" xfId="1005" xr:uid="{B94F5DEB-34F5-46BD-B2FA-79C5A9668798}"/>
    <cellStyle name="20% - Accent1 5 2 4 2 2" xfId="1006" xr:uid="{AB885F38-7730-4970-B645-89292DA4D17F}"/>
    <cellStyle name="20% - Accent1 5 2 4 2 3" xfId="1007" xr:uid="{BB800E7E-50F0-4F5A-B5EA-8850EE943FE8}"/>
    <cellStyle name="20% - Accent1 5 2 4 3" xfId="1008" xr:uid="{45A5378F-DE3B-4FD0-9586-1CA0DB5ED055}"/>
    <cellStyle name="20% - Accent1 5 2 4 4" xfId="1009" xr:uid="{C78447E4-A0A0-4416-9976-975857203E75}"/>
    <cellStyle name="20% - Accent1 5 2 4 5" xfId="1010" xr:uid="{2206D018-6D2C-46BD-B1E4-B8EE2E29ECCA}"/>
    <cellStyle name="20% - Accent1 5 2 4 6" xfId="1011" xr:uid="{BDA6F819-173A-4310-9AD5-09F89A7EDAFC}"/>
    <cellStyle name="20% - Accent1 5 2 4 7" xfId="1012" xr:uid="{7993BE69-7040-48B0-8CBD-B5D823626810}"/>
    <cellStyle name="20% - Accent1 5 2 5" xfId="1013" xr:uid="{54F38BCF-01E4-48D4-8F82-1B263289A43A}"/>
    <cellStyle name="20% - Accent1 5 2 5 2" xfId="1014" xr:uid="{CD35E3BD-B329-4E99-AA4A-D9FB78AE052D}"/>
    <cellStyle name="20% - Accent1 5 2 5 2 2" xfId="1015" xr:uid="{5E48756E-AC5D-4A66-9DA6-B1C326AEC058}"/>
    <cellStyle name="20% - Accent1 5 2 5 2 3" xfId="1016" xr:uid="{4DD0737B-AD63-4E05-99F7-BEC194B25FCC}"/>
    <cellStyle name="20% - Accent1 5 2 5 3" xfId="1017" xr:uid="{B2BAEF70-6D2A-47D7-8BE7-740A419D677C}"/>
    <cellStyle name="20% - Accent1 5 2 5 4" xfId="1018" xr:uid="{93BF6286-7197-498F-9798-DA4D6F5ACC2B}"/>
    <cellStyle name="20% - Accent1 5 2 5 5" xfId="1019" xr:uid="{7DDBF897-6468-4FC3-8FF5-71E093981895}"/>
    <cellStyle name="20% - Accent1 5 2 6" xfId="1020" xr:uid="{D36E17D8-D4F4-489C-936B-087D71290455}"/>
    <cellStyle name="20% - Accent1 5 2 6 2" xfId="1021" xr:uid="{4209EA6D-EA56-41C0-8922-A496EE995508}"/>
    <cellStyle name="20% - Accent1 5 2 6 3" xfId="1022" xr:uid="{A0DB65F6-CA6A-4BC7-85E5-006B7B720B97}"/>
    <cellStyle name="20% - Accent1 5 2 7" xfId="1023" xr:uid="{E0E7F364-106F-4ACE-879A-B371D522E480}"/>
    <cellStyle name="20% - Accent1 5 2 8" xfId="1024" xr:uid="{91D5556F-A23D-4BCE-8E60-E88BE4D22DD5}"/>
    <cellStyle name="20% - Accent1 5 2 9" xfId="1025" xr:uid="{BD85B71E-7BEA-41C6-B4D3-8D21EB169A98}"/>
    <cellStyle name="20% - Accent1 5 3" xfId="1026" xr:uid="{285BED0F-8B43-4463-96E1-514FD6C87540}"/>
    <cellStyle name="20% - Accent1 5 3 10" xfId="1027" xr:uid="{41E3C15E-2162-4C6A-AA38-3A3B02AF3E8E}"/>
    <cellStyle name="20% - Accent1 5 3 2" xfId="1028" xr:uid="{F4834F15-A27E-41D3-9510-117DC1C72980}"/>
    <cellStyle name="20% - Accent1 5 3 2 2" xfId="1029" xr:uid="{FC07D45F-7766-4706-B4D3-365B87FB6C87}"/>
    <cellStyle name="20% - Accent1 5 3 2 2 2" xfId="1030" xr:uid="{C3B352CC-7EAB-4953-8634-6E8B8DAE2477}"/>
    <cellStyle name="20% - Accent1 5 3 2 2 3" xfId="1031" xr:uid="{736CF6A1-AA83-44FD-B087-197356E1F262}"/>
    <cellStyle name="20% - Accent1 5 3 2 2 4" xfId="1032" xr:uid="{56635F71-860F-4D4B-9D6B-F75C7B06D6F0}"/>
    <cellStyle name="20% - Accent1 5 3 2 2 5" xfId="1033" xr:uid="{BA8F96CE-0C5C-41FC-9286-DF13C181D0BA}"/>
    <cellStyle name="20% - Accent1 5 3 2 3" xfId="1034" xr:uid="{4E474FCB-16C6-40F4-8A08-BD5999ED3A79}"/>
    <cellStyle name="20% - Accent1 5 3 2 4" xfId="1035" xr:uid="{192110A4-3478-46ED-BE37-1F5C3D70767B}"/>
    <cellStyle name="20% - Accent1 5 3 2 5" xfId="1036" xr:uid="{436335F0-6084-4D0D-90B9-38740E23D637}"/>
    <cellStyle name="20% - Accent1 5 3 2 6" xfId="1037" xr:uid="{F5A0D116-9CB3-48BE-9B03-701B97736964}"/>
    <cellStyle name="20% - Accent1 5 3 2 7" xfId="1038" xr:uid="{36FDA364-4C69-4B52-B642-4D1E6C414194}"/>
    <cellStyle name="20% - Accent1 5 3 2 8" xfId="1039" xr:uid="{AC680EE4-46FA-4180-B1FC-2DE167AFA37B}"/>
    <cellStyle name="20% - Accent1 5 3 3" xfId="1040" xr:uid="{7F536E96-EFEF-4381-B91E-061349936C55}"/>
    <cellStyle name="20% - Accent1 5 3 3 2" xfId="1041" xr:uid="{CC3C7FD9-55B8-4ADA-A90C-92AD5B402FBB}"/>
    <cellStyle name="20% - Accent1 5 3 3 2 2" xfId="1042" xr:uid="{15F50C5A-7727-4D04-8F94-2C1BC2FD4225}"/>
    <cellStyle name="20% - Accent1 5 3 3 2 3" xfId="1043" xr:uid="{8779748B-C57C-46F7-90BE-945F178781EE}"/>
    <cellStyle name="20% - Accent1 5 3 3 3" xfId="1044" xr:uid="{2501ED48-E270-44CB-992E-9B9350BAF7D3}"/>
    <cellStyle name="20% - Accent1 5 3 3 4" xfId="1045" xr:uid="{4DA3A441-BBEC-46A9-A70A-C6D642DB18F8}"/>
    <cellStyle name="20% - Accent1 5 3 3 5" xfId="1046" xr:uid="{E3150EAE-AF48-40A0-8520-E8C070B09EB4}"/>
    <cellStyle name="20% - Accent1 5 3 3 6" xfId="1047" xr:uid="{BF9F283F-4168-42F7-98C7-3D19BF974F8E}"/>
    <cellStyle name="20% - Accent1 5 3 3 7" xfId="1048" xr:uid="{A98E2E4C-D014-4E38-A1C9-3A86CCA27D0B}"/>
    <cellStyle name="20% - Accent1 5 3 4" xfId="1049" xr:uid="{8683DBB5-B950-4DD4-BC19-3EBF92A93C41}"/>
    <cellStyle name="20% - Accent1 5 3 4 2" xfId="1050" xr:uid="{4A177E15-36FA-4180-A524-9153DBC5710B}"/>
    <cellStyle name="20% - Accent1 5 3 4 3" xfId="1051" xr:uid="{5BB03EF4-721D-4B6A-925F-5121DF29141E}"/>
    <cellStyle name="20% - Accent1 5 3 4 4" xfId="1052" xr:uid="{68C418A9-566B-48E7-971C-00EF8E43F54A}"/>
    <cellStyle name="20% - Accent1 5 3 5" xfId="1053" xr:uid="{AAFDBE8F-0FF5-4488-82C5-9C7438F1D1C6}"/>
    <cellStyle name="20% - Accent1 5 3 6" xfId="1054" xr:uid="{2C547E8C-3A2A-4DF0-901F-62258595A1B2}"/>
    <cellStyle name="20% - Accent1 5 3 7" xfId="1055" xr:uid="{DFBACC5E-E1D7-47A1-A2C1-C79BD8E96669}"/>
    <cellStyle name="20% - Accent1 5 3 8" xfId="1056" xr:uid="{333A8DB2-D9E4-4FE4-B2C5-C19496610654}"/>
    <cellStyle name="20% - Accent1 5 3 9" xfId="1057" xr:uid="{CFA4C95D-6AA3-43CB-B7B7-8022870E86E1}"/>
    <cellStyle name="20% - Accent1 5 4" xfId="1058" xr:uid="{15022CF2-AF7E-400F-A9F2-4DB36B0E5088}"/>
    <cellStyle name="20% - Accent1 5 4 10" xfId="1059" xr:uid="{8CD97E8E-39B0-48A3-85CA-AA20C038AE94}"/>
    <cellStyle name="20% - Accent1 5 4 2" xfId="1060" xr:uid="{E0BC0FCC-7210-42DC-A383-520AC3A5293E}"/>
    <cellStyle name="20% - Accent1 5 4 2 2" xfId="1061" xr:uid="{C2B05F57-D603-4A56-A745-261F644FB624}"/>
    <cellStyle name="20% - Accent1 5 4 2 2 2" xfId="1062" xr:uid="{6F8270C3-D8F3-428E-874E-BBA0DA5708EA}"/>
    <cellStyle name="20% - Accent1 5 4 2 2 3" xfId="1063" xr:uid="{F3A81F7F-88E6-46C3-AC7F-53B7A2FF6501}"/>
    <cellStyle name="20% - Accent1 5 4 2 2 4" xfId="1064" xr:uid="{2E41758E-ACFF-4465-BB69-C142FF2D701D}"/>
    <cellStyle name="20% - Accent1 5 4 2 3" xfId="1065" xr:uid="{D4F1572D-E57D-4AED-BBBC-16F9E9930561}"/>
    <cellStyle name="20% - Accent1 5 4 2 4" xfId="1066" xr:uid="{FB6E04B7-02B3-4539-98C4-C2320E87F4D9}"/>
    <cellStyle name="20% - Accent1 5 4 2 5" xfId="1067" xr:uid="{3AF44AD9-26E2-40DC-950C-92F6E35D6543}"/>
    <cellStyle name="20% - Accent1 5 4 2 6" xfId="1068" xr:uid="{7667980B-3358-4230-B93E-2EF9CFE4B519}"/>
    <cellStyle name="20% - Accent1 5 4 2 7" xfId="1069" xr:uid="{5CC85894-9FA2-41D6-82BE-FA40E5CDD3C1}"/>
    <cellStyle name="20% - Accent1 5 4 3" xfId="1070" xr:uid="{18F75EB8-0FBA-4B17-B383-83966C11FB20}"/>
    <cellStyle name="20% - Accent1 5 4 3 2" xfId="1071" xr:uid="{F183894E-EBC6-4FAA-97E1-5C9ED8E92261}"/>
    <cellStyle name="20% - Accent1 5 4 3 2 2" xfId="1072" xr:uid="{7EA857BD-E54C-4ACF-BC51-15AD64A957B9}"/>
    <cellStyle name="20% - Accent1 5 4 3 2 3" xfId="1073" xr:uid="{5841D900-CE87-476F-926D-4A7CC885E45B}"/>
    <cellStyle name="20% - Accent1 5 4 3 3" xfId="1074" xr:uid="{AA860CCE-AAF5-4CD1-ABFA-ACB18204948C}"/>
    <cellStyle name="20% - Accent1 5 4 3 4" xfId="1075" xr:uid="{7540A1E9-8739-41D9-9E3E-A62B7FBB1821}"/>
    <cellStyle name="20% - Accent1 5 4 3 5" xfId="1076" xr:uid="{E4E737FC-FE6F-43B8-9FEC-0C36021EAA08}"/>
    <cellStyle name="20% - Accent1 5 4 3 6" xfId="1077" xr:uid="{915A0347-AA53-490D-BC4A-BEC78A06B9AA}"/>
    <cellStyle name="20% - Accent1 5 4 4" xfId="1078" xr:uid="{F75B9BAE-5D4C-4790-9806-C0A984797367}"/>
    <cellStyle name="20% - Accent1 5 4 4 2" xfId="1079" xr:uid="{AC2DCD97-9B55-4ABC-8975-AC4C975E98BB}"/>
    <cellStyle name="20% - Accent1 5 4 4 3" xfId="1080" xr:uid="{EBBB0F1D-2375-458A-9782-7BED9BBDC3E5}"/>
    <cellStyle name="20% - Accent1 5 4 4 4" xfId="1081" xr:uid="{D5170CA1-1F3D-4C73-B40A-8099B1DDD4EB}"/>
    <cellStyle name="20% - Accent1 5 4 5" xfId="1082" xr:uid="{9C5C577A-324E-4BE9-A988-C793FC7F2663}"/>
    <cellStyle name="20% - Accent1 5 4 6" xfId="1083" xr:uid="{13F02EB2-A951-4031-A5CF-DBDCC3FA8B9B}"/>
    <cellStyle name="20% - Accent1 5 4 7" xfId="1084" xr:uid="{FB648EDF-17D6-48FD-BA03-57816651E92B}"/>
    <cellStyle name="20% - Accent1 5 4 8" xfId="1085" xr:uid="{3596F348-D524-4BF8-A68F-651AA722ABD9}"/>
    <cellStyle name="20% - Accent1 5 4 9" xfId="1086" xr:uid="{36F4B9A4-4CEC-4A5D-9E83-7A0D346AF723}"/>
    <cellStyle name="20% - Accent1 5 5" xfId="1087" xr:uid="{9C07B1C3-8D6E-4184-AF69-C1C0341ADF67}"/>
    <cellStyle name="20% - Accent1 5 5 2" xfId="1088" xr:uid="{2A8014D5-A106-4825-8DA7-15D47E10CA93}"/>
    <cellStyle name="20% - Accent1 5 5 2 2" xfId="1089" xr:uid="{7423BD1D-BC9C-4AFC-B73A-6934BB65369B}"/>
    <cellStyle name="20% - Accent1 5 5 2 2 2" xfId="1090" xr:uid="{A95589E5-32BC-4617-A3CB-0E2447F7223C}"/>
    <cellStyle name="20% - Accent1 5 5 2 2 3" xfId="1091" xr:uid="{818F10B4-4442-4A91-97EB-5261C3D0A736}"/>
    <cellStyle name="20% - Accent1 5 5 2 2 4" xfId="1092" xr:uid="{95BDFD28-060E-41C0-9B5A-60543B521484}"/>
    <cellStyle name="20% - Accent1 5 5 2 3" xfId="1093" xr:uid="{AF69EDB9-F08D-4618-A654-C36272F500FA}"/>
    <cellStyle name="20% - Accent1 5 5 2 4" xfId="1094" xr:uid="{3E88309E-A7C8-4260-804C-BCE9518766FA}"/>
    <cellStyle name="20% - Accent1 5 5 2 5" xfId="1095" xr:uid="{248EAE0D-EBA0-457F-B99B-9586746DDF9B}"/>
    <cellStyle name="20% - Accent1 5 5 2 6" xfId="1096" xr:uid="{A3588B5C-9A50-4677-8F75-71C8AD719160}"/>
    <cellStyle name="20% - Accent1 5 5 3" xfId="1097" xr:uid="{ABD1977B-6B2B-4C3B-B8BF-8E484B60D56D}"/>
    <cellStyle name="20% - Accent1 5 5 3 2" xfId="1098" xr:uid="{6A1D30D6-F47B-4E90-8FA5-F17268BD3F68}"/>
    <cellStyle name="20% - Accent1 5 5 3 2 2" xfId="1099" xr:uid="{3A9F18B2-8DCE-464B-831B-BC8ECEDE1861}"/>
    <cellStyle name="20% - Accent1 5 5 3 2 3" xfId="1100" xr:uid="{FD4546C3-E139-4AA0-8DBC-BE98A6B469F8}"/>
    <cellStyle name="20% - Accent1 5 5 3 3" xfId="1101" xr:uid="{1BC291B1-D39A-4786-BA76-A8AB6A7DCC06}"/>
    <cellStyle name="20% - Accent1 5 5 3 4" xfId="1102" xr:uid="{55B80DC5-4D3C-4CC9-B1C1-2CD2F2A805F7}"/>
    <cellStyle name="20% - Accent1 5 5 3 5" xfId="1103" xr:uid="{3DDAA87E-0E9E-41E1-AFF2-32847482823A}"/>
    <cellStyle name="20% - Accent1 5 5 3 6" xfId="1104" xr:uid="{6F190673-6B85-4FBE-9212-993C9E98EFA4}"/>
    <cellStyle name="20% - Accent1 5 5 4" xfId="1105" xr:uid="{63FE314E-2587-4268-B400-247F21CAB5B6}"/>
    <cellStyle name="20% - Accent1 5 5 4 2" xfId="1106" xr:uid="{60F6D39D-FDB1-4AA4-B5EF-A25BFA7CCEA2}"/>
    <cellStyle name="20% - Accent1 5 5 4 3" xfId="1107" xr:uid="{9890AA09-C800-4E32-B110-6FEFE1A8DC7E}"/>
    <cellStyle name="20% - Accent1 5 5 4 4" xfId="1108" xr:uid="{7A2E309A-1704-45D1-936F-32C9EF939F06}"/>
    <cellStyle name="20% - Accent1 5 5 5" xfId="1109" xr:uid="{B8CA9766-0095-49EA-BFA9-2468F4CCAC90}"/>
    <cellStyle name="20% - Accent1 5 5 6" xfId="1110" xr:uid="{44E69A90-E350-4146-B126-55BBD7B3B49F}"/>
    <cellStyle name="20% - Accent1 5 5 7" xfId="1111" xr:uid="{65F14EC0-389A-4842-93E1-7B6928CAA836}"/>
    <cellStyle name="20% - Accent1 5 5 8" xfId="1112" xr:uid="{4F1EE9AD-6FC0-4BA8-AAA7-4F400C069251}"/>
    <cellStyle name="20% - Accent1 5 5 9" xfId="1113" xr:uid="{83B3961C-488A-4904-96BF-6B47F655C765}"/>
    <cellStyle name="20% - Accent1 5 6" xfId="1114" xr:uid="{B96300AB-A56F-49B8-ABD4-20B971E8C8DA}"/>
    <cellStyle name="20% - Accent1 5 6 2" xfId="1115" xr:uid="{40D08A45-FC3D-4EBB-BF66-B9C677EBD1A8}"/>
    <cellStyle name="20% - Accent1 5 6 2 2" xfId="1116" xr:uid="{767EC1C8-E515-49B6-920F-771C1A478956}"/>
    <cellStyle name="20% - Accent1 5 6 2 3" xfId="1117" xr:uid="{A34EFF42-C5A0-4D36-A3F8-EF65D1BA9429}"/>
    <cellStyle name="20% - Accent1 5 6 2 4" xfId="1118" xr:uid="{C98355FF-A1B4-49E0-ADC1-1C590680B337}"/>
    <cellStyle name="20% - Accent1 5 6 3" xfId="1119" xr:uid="{D6C38699-4AF9-4AF2-8070-A74778843642}"/>
    <cellStyle name="20% - Accent1 5 6 4" xfId="1120" xr:uid="{62009498-4773-4D98-B23E-3C70073168FE}"/>
    <cellStyle name="20% - Accent1 5 6 5" xfId="1121" xr:uid="{4248ED2A-3041-4DE7-BE80-21EE4D4A2528}"/>
    <cellStyle name="20% - Accent1 5 6 6" xfId="1122" xr:uid="{4BD592B1-0F9A-43E4-AD5D-7D928CC8018F}"/>
    <cellStyle name="20% - Accent1 5 7" xfId="1123" xr:uid="{6AE2D05F-CEEB-4018-9048-8C3D0E3EF7D0}"/>
    <cellStyle name="20% - Accent1 5 7 2" xfId="1124" xr:uid="{5EF50B49-2E49-441C-84EC-E2C05B9E9F48}"/>
    <cellStyle name="20% - Accent1 5 7 2 2" xfId="1125" xr:uid="{D318DE71-B086-4F9B-9717-EA547C302D86}"/>
    <cellStyle name="20% - Accent1 5 7 2 3" xfId="1126" xr:uid="{21C09120-1607-416B-954C-4735099715A0}"/>
    <cellStyle name="20% - Accent1 5 7 3" xfId="1127" xr:uid="{97489A21-C474-4E17-A9C4-F6E23C28274C}"/>
    <cellStyle name="20% - Accent1 5 7 4" xfId="1128" xr:uid="{71C3D994-AD05-4EA4-BC87-819CEEBC4EC2}"/>
    <cellStyle name="20% - Accent1 5 7 5" xfId="1129" xr:uid="{635C64C4-2BAD-4781-80F5-25222FDCB06C}"/>
    <cellStyle name="20% - Accent1 5 7 6" xfId="1130" xr:uid="{769676B1-8DC6-4EBD-AF9E-ABFA95BDF1E0}"/>
    <cellStyle name="20% - Accent1 5 8" xfId="1131" xr:uid="{6EB95117-D0B0-4D87-AD91-4034C50C9D0A}"/>
    <cellStyle name="20% - Accent1 5 8 2" xfId="1132" xr:uid="{78C1638B-5C53-46A8-A94F-AAA935AA14E7}"/>
    <cellStyle name="20% - Accent1 5 8 3" xfId="1133" xr:uid="{0B41BAA6-9F8B-4849-ABAF-1DC8E46996F3}"/>
    <cellStyle name="20% - Accent1 5 8 4" xfId="1134" xr:uid="{A72953C2-7192-4E28-885B-61B80BD97E31}"/>
    <cellStyle name="20% - Accent1 5 9" xfId="1135" xr:uid="{47F93E46-2163-454A-8E33-3C7A6170AD6D}"/>
    <cellStyle name="20% - Accent1 6" xfId="1136" xr:uid="{8B9256DC-CE34-4ECF-BCDF-671B5212A676}"/>
    <cellStyle name="20% - Accent1 6 10" xfId="1137" xr:uid="{A0B7766C-90AD-4D3C-9C11-CCF9DEED9001}"/>
    <cellStyle name="20% - Accent1 6 11" xfId="1138" xr:uid="{65E3DEB9-F8BC-41A5-BD0A-ACED93371F4D}"/>
    <cellStyle name="20% - Accent1 6 12" xfId="1139" xr:uid="{08E9D15A-3D9B-451A-8639-406DB8F6EE5F}"/>
    <cellStyle name="20% - Accent1 6 13" xfId="1140" xr:uid="{910D0AA7-C2E6-40EA-9D7D-7352DF415F16}"/>
    <cellStyle name="20% - Accent1 6 14" xfId="1141" xr:uid="{D39F746F-F3DB-40E7-BF87-F93261A73C53}"/>
    <cellStyle name="20% - Accent1 6 2" xfId="1142" xr:uid="{8EF59608-6473-4BE8-B286-467B3326A02F}"/>
    <cellStyle name="20% - Accent1 6 2 10" xfId="1143" xr:uid="{0F622E4E-656D-4329-A0F1-BEFFE27DB20E}"/>
    <cellStyle name="20% - Accent1 6 2 11" xfId="1144" xr:uid="{3AD36333-4C50-4BB3-A8A4-8E9DB24762B5}"/>
    <cellStyle name="20% - Accent1 6 2 2" xfId="1145" xr:uid="{12E351BC-EDEF-4D92-B5C4-A18C2634C1FD}"/>
    <cellStyle name="20% - Accent1 6 2 2 2" xfId="1146" xr:uid="{9D6A6D83-D117-4D8D-B643-AB476DEC0BF6}"/>
    <cellStyle name="20% - Accent1 6 2 2 2 2" xfId="1147" xr:uid="{207271FD-F647-4E7E-B915-892F7AAE8090}"/>
    <cellStyle name="20% - Accent1 6 2 2 2 3" xfId="1148" xr:uid="{4E37CD86-9BCB-4B04-B7EB-7243E43BB04D}"/>
    <cellStyle name="20% - Accent1 6 2 2 2 4" xfId="1149" xr:uid="{B9E3CCCF-F48D-4472-9EC2-86AA59915933}"/>
    <cellStyle name="20% - Accent1 6 2 2 3" xfId="1150" xr:uid="{1B9E5BF3-22BB-4E89-A557-2BD4979FFF44}"/>
    <cellStyle name="20% - Accent1 6 2 2 4" xfId="1151" xr:uid="{EFF0D6B3-EB55-4D2F-9662-DCF643362273}"/>
    <cellStyle name="20% - Accent1 6 2 2 5" xfId="1152" xr:uid="{E3AC8F17-4F43-48A5-B26E-ABA896C61E62}"/>
    <cellStyle name="20% - Accent1 6 2 2 6" xfId="1153" xr:uid="{2138603D-700C-40AE-AC58-13D411BFE0F8}"/>
    <cellStyle name="20% - Accent1 6 2 2 7" xfId="1154" xr:uid="{85C4433F-A2B3-4FEF-8F38-725FD75CB50C}"/>
    <cellStyle name="20% - Accent1 6 2 2 8" xfId="1155" xr:uid="{9F01A3F0-1C4F-41B5-BEC8-8C070BF43923}"/>
    <cellStyle name="20% - Accent1 6 2 3" xfId="1156" xr:uid="{74BFE2AF-6DD6-4B74-8E8A-F56650B42186}"/>
    <cellStyle name="20% - Accent1 6 2 3 2" xfId="1157" xr:uid="{916E70E8-FD4C-4CCF-B956-177FA0B906CD}"/>
    <cellStyle name="20% - Accent1 6 2 3 2 2" xfId="1158" xr:uid="{3A140AB6-F20C-48F0-986F-2004A42C7BC9}"/>
    <cellStyle name="20% - Accent1 6 2 3 2 3" xfId="1159" xr:uid="{57B0A95D-6775-454F-9455-AD789E405C2F}"/>
    <cellStyle name="20% - Accent1 6 2 3 3" xfId="1160" xr:uid="{F8E9D83A-7391-4124-96F5-AC4D1FA35F33}"/>
    <cellStyle name="20% - Accent1 6 2 3 4" xfId="1161" xr:uid="{FCBF16FD-3561-4A78-9638-4AC8CACF9342}"/>
    <cellStyle name="20% - Accent1 6 2 3 5" xfId="1162" xr:uid="{605462B8-E5D2-47E1-B6F7-6E6F2625C76E}"/>
    <cellStyle name="20% - Accent1 6 2 3 6" xfId="1163" xr:uid="{2BED88F6-CF12-4178-B072-9B6DED45832B}"/>
    <cellStyle name="20% - Accent1 6 2 4" xfId="1164" xr:uid="{22ABDDC8-BBFB-43BB-B87B-7BE664A05FCB}"/>
    <cellStyle name="20% - Accent1 6 2 4 2" xfId="1165" xr:uid="{80DDBF58-4E9A-4706-ADF7-4DC15E823E4C}"/>
    <cellStyle name="20% - Accent1 6 2 4 3" xfId="1166" xr:uid="{4A5CA70A-6588-4AE7-A046-BC4563ADDAA0}"/>
    <cellStyle name="20% - Accent1 6 2 5" xfId="1167" xr:uid="{3485D37A-F6FD-4004-8910-6018A8C021B6}"/>
    <cellStyle name="20% - Accent1 6 2 6" xfId="1168" xr:uid="{56E25EA3-F9E2-4029-870C-3692560BB40F}"/>
    <cellStyle name="20% - Accent1 6 2 7" xfId="1169" xr:uid="{28EFBB19-85D2-4E89-9196-633CF8260761}"/>
    <cellStyle name="20% - Accent1 6 2 8" xfId="1170" xr:uid="{E7230BDA-F0C0-47DE-AAF9-CD6D4F14AFEE}"/>
    <cellStyle name="20% - Accent1 6 2 9" xfId="1171" xr:uid="{10082636-AF54-4E60-89F5-A6CBF161BF38}"/>
    <cellStyle name="20% - Accent1 6 3" xfId="1172" xr:uid="{CBA1DAD7-8887-4AF1-B006-7BFC51D5D780}"/>
    <cellStyle name="20% - Accent1 6 3 10" xfId="1173" xr:uid="{DB11612A-8F4A-4ADE-82E2-94C66EC883AA}"/>
    <cellStyle name="20% - Accent1 6 3 2" xfId="1174" xr:uid="{0AB8D48A-3C79-41C5-BD7F-999E10D77529}"/>
    <cellStyle name="20% - Accent1 6 3 2 2" xfId="1175" xr:uid="{2AB2C2D9-4E54-4C27-B1AD-DDA26EBDB284}"/>
    <cellStyle name="20% - Accent1 6 3 2 2 2" xfId="1176" xr:uid="{78D0BF16-D4F0-476C-9C47-083212DB3B8E}"/>
    <cellStyle name="20% - Accent1 6 3 2 2 3" xfId="1177" xr:uid="{40236ABD-26A1-487D-A99C-1D373328CA7A}"/>
    <cellStyle name="20% - Accent1 6 3 2 3" xfId="1178" xr:uid="{2FA0C3ED-1B7E-4D9F-92D3-A53BC5D6E179}"/>
    <cellStyle name="20% - Accent1 6 3 2 4" xfId="1179" xr:uid="{AB20DA3B-D397-48A3-BDBF-D798FCB3731C}"/>
    <cellStyle name="20% - Accent1 6 3 2 5" xfId="1180" xr:uid="{623B4940-20EA-4FBE-A779-A8EB5AD55F2E}"/>
    <cellStyle name="20% - Accent1 6 3 2 6" xfId="1181" xr:uid="{EFCCD478-FFF5-4380-8AA4-7D9BEB40B7A2}"/>
    <cellStyle name="20% - Accent1 6 3 2 7" xfId="1182" xr:uid="{D862A4EF-755A-4A1A-83ED-38288FF2ACDC}"/>
    <cellStyle name="20% - Accent1 6 3 3" xfId="1183" xr:uid="{B555D5D0-B070-4820-9A6F-2FE39FC24F3D}"/>
    <cellStyle name="20% - Accent1 6 3 3 2" xfId="1184" xr:uid="{C1D862F1-80F2-40A5-AFFB-0CCF012C46E3}"/>
    <cellStyle name="20% - Accent1 6 3 3 2 2" xfId="1185" xr:uid="{014B3B18-0D05-4C6B-8203-394BE13A71B4}"/>
    <cellStyle name="20% - Accent1 6 3 3 2 3" xfId="1186" xr:uid="{3C043F56-AD67-4501-B7E6-E94845CA399C}"/>
    <cellStyle name="20% - Accent1 6 3 3 3" xfId="1187" xr:uid="{525BC087-C255-4240-AB2B-18D7F11EC6AE}"/>
    <cellStyle name="20% - Accent1 6 3 3 4" xfId="1188" xr:uid="{87791102-B508-4E01-B755-F0DE3158AB92}"/>
    <cellStyle name="20% - Accent1 6 3 3 5" xfId="1189" xr:uid="{1C7E1889-98E4-4FFD-862C-4507320EA990}"/>
    <cellStyle name="20% - Accent1 6 3 4" xfId="1190" xr:uid="{21B8CE1B-C2FE-4299-9FAE-AF947CB173EC}"/>
    <cellStyle name="20% - Accent1 6 3 4 2" xfId="1191" xr:uid="{488AB945-7CE2-4B05-A910-5AA1F861E317}"/>
    <cellStyle name="20% - Accent1 6 3 4 3" xfId="1192" xr:uid="{989877A6-71D6-4A61-9682-E88C90D46F43}"/>
    <cellStyle name="20% - Accent1 6 3 5" xfId="1193" xr:uid="{CB09142D-A0F8-4061-808E-282921C134E3}"/>
    <cellStyle name="20% - Accent1 6 3 6" xfId="1194" xr:uid="{5817B039-4177-4875-80C3-C1D954A9B2D1}"/>
    <cellStyle name="20% - Accent1 6 3 7" xfId="1195" xr:uid="{8FE39EE7-E966-4A08-8E32-9E08AB95842C}"/>
    <cellStyle name="20% - Accent1 6 3 8" xfId="1196" xr:uid="{A6266153-235D-46BD-8D87-602086A1AEC1}"/>
    <cellStyle name="20% - Accent1 6 3 9" xfId="1197" xr:uid="{488E6EF4-C046-48BC-BF66-BAB7676A081D}"/>
    <cellStyle name="20% - Accent1 6 4" xfId="1198" xr:uid="{3357F227-7251-4C40-88B1-21B8A2EBF43F}"/>
    <cellStyle name="20% - Accent1 6 4 10" xfId="1199" xr:uid="{A2426CDD-6D48-43F4-AFD2-5C758DE6EB4F}"/>
    <cellStyle name="20% - Accent1 6 4 2" xfId="1200" xr:uid="{8A6C42EE-BBBA-4C14-82DA-B03232A3F61D}"/>
    <cellStyle name="20% - Accent1 6 4 2 2" xfId="1201" xr:uid="{CC240169-C452-4F51-AB2D-D8EF3CB968CC}"/>
    <cellStyle name="20% - Accent1 6 4 2 2 2" xfId="1202" xr:uid="{C3FF1C0C-70FF-46EA-A943-2CD08EED73A1}"/>
    <cellStyle name="20% - Accent1 6 4 2 2 3" xfId="1203" xr:uid="{B0C3CC30-1351-491F-89AF-E7D19DC26D84}"/>
    <cellStyle name="20% - Accent1 6 4 2 3" xfId="1204" xr:uid="{5FAFC007-899E-4BA5-B143-323AD8D1AE0B}"/>
    <cellStyle name="20% - Accent1 6 4 2 4" xfId="1205" xr:uid="{57A655E8-A738-4861-AF54-5461457D41C7}"/>
    <cellStyle name="20% - Accent1 6 4 2 5" xfId="1206" xr:uid="{E13B44A7-B8CE-4E04-9029-16EA04509494}"/>
    <cellStyle name="20% - Accent1 6 4 3" xfId="1207" xr:uid="{86DA3B4D-9B79-486E-9F13-97C8581D82DC}"/>
    <cellStyle name="20% - Accent1 6 4 3 2" xfId="1208" xr:uid="{837E7DB7-8703-4C04-A3CB-CD9EA455A14D}"/>
    <cellStyle name="20% - Accent1 6 4 3 2 2" xfId="1209" xr:uid="{DD4E82ED-D274-447E-841F-0AA8E6AD938C}"/>
    <cellStyle name="20% - Accent1 6 4 3 2 3" xfId="1210" xr:uid="{CD5DD2F8-1CEB-40E5-9C18-AE9419C4F98F}"/>
    <cellStyle name="20% - Accent1 6 4 3 3" xfId="1211" xr:uid="{C9266893-CB62-44EA-92D8-D70DCAE9E2FF}"/>
    <cellStyle name="20% - Accent1 6 4 3 4" xfId="1212" xr:uid="{FBFD3D2A-77E6-4430-80C0-4654FE632022}"/>
    <cellStyle name="20% - Accent1 6 4 3 5" xfId="1213" xr:uid="{CA62B040-211E-4A1B-868D-C65922685020}"/>
    <cellStyle name="20% - Accent1 6 4 4" xfId="1214" xr:uid="{B74FA66C-B4E3-4F6A-A0CA-EA42A8495580}"/>
    <cellStyle name="20% - Accent1 6 4 4 2" xfId="1215" xr:uid="{1D750BC4-6D01-4643-8B9E-BC83FC31C971}"/>
    <cellStyle name="20% - Accent1 6 4 4 3" xfId="1216" xr:uid="{AE14E3D0-D118-41FD-B55F-69015BA32201}"/>
    <cellStyle name="20% - Accent1 6 4 5" xfId="1217" xr:uid="{6D190933-F17D-4C5C-9AAB-523528CC6FFB}"/>
    <cellStyle name="20% - Accent1 6 4 6" xfId="1218" xr:uid="{6938E848-59A7-4ED6-9B70-78C6F5EAB89C}"/>
    <cellStyle name="20% - Accent1 6 4 7" xfId="1219" xr:uid="{FAD30F0D-B3E2-45ED-8CD7-F7AC818A4EB1}"/>
    <cellStyle name="20% - Accent1 6 4 8" xfId="1220" xr:uid="{B2246280-8B55-4AD8-8BE5-33CD1B3DC30D}"/>
    <cellStyle name="20% - Accent1 6 4 9" xfId="1221" xr:uid="{788329A6-D125-4068-800F-099270F12091}"/>
    <cellStyle name="20% - Accent1 6 5" xfId="1222" xr:uid="{05BF45A0-F8DB-47AD-AEE1-97E1C679F2F4}"/>
    <cellStyle name="20% - Accent1 6 5 2" xfId="1223" xr:uid="{05BDA524-246C-49E9-A0EF-3CEA5360CA8D}"/>
    <cellStyle name="20% - Accent1 6 5 2 2" xfId="1224" xr:uid="{52C93456-F04B-464F-89C6-61736371F320}"/>
    <cellStyle name="20% - Accent1 6 5 2 3" xfId="1225" xr:uid="{279FC47E-734D-4FF4-9E85-DE1C90EB8130}"/>
    <cellStyle name="20% - Accent1 6 5 3" xfId="1226" xr:uid="{B6BF7DAE-E56D-459D-80DC-EE247ECE42DF}"/>
    <cellStyle name="20% - Accent1 6 5 4" xfId="1227" xr:uid="{4162550C-6109-46D5-9238-5FC0D772C721}"/>
    <cellStyle name="20% - Accent1 6 5 5" xfId="1228" xr:uid="{79DCE1F2-DAA7-4EB5-88D2-1E2E6821D6DC}"/>
    <cellStyle name="20% - Accent1 6 6" xfId="1229" xr:uid="{CF3FBA89-F70B-454A-A29C-2639584EDCB7}"/>
    <cellStyle name="20% - Accent1 6 6 2" xfId="1230" xr:uid="{81621FFB-D71C-4128-88E7-E265C9546240}"/>
    <cellStyle name="20% - Accent1 6 6 2 2" xfId="1231" xr:uid="{6BAA6B6B-0F5D-486E-88D6-B39FAA601BD9}"/>
    <cellStyle name="20% - Accent1 6 6 2 3" xfId="1232" xr:uid="{E54A3C1C-492D-450E-BFE4-8ABAFC8B220A}"/>
    <cellStyle name="20% - Accent1 6 6 3" xfId="1233" xr:uid="{143EFA54-8966-4E19-A4A0-2EDC7B1E23E8}"/>
    <cellStyle name="20% - Accent1 6 6 4" xfId="1234" xr:uid="{564CAA1B-3096-4B17-BBDA-4ED413A47A54}"/>
    <cellStyle name="20% - Accent1 6 6 5" xfId="1235" xr:uid="{0350BE49-3B0D-4FCA-8887-7BBFDD22057F}"/>
    <cellStyle name="20% - Accent1 6 7" xfId="1236" xr:uid="{455E1237-6DB4-4FBA-BF8B-D4FDCEAF8F89}"/>
    <cellStyle name="20% - Accent1 6 7 2" xfId="1237" xr:uid="{808B9FD7-D17B-4BDE-A24C-A65D9A46FBC6}"/>
    <cellStyle name="20% - Accent1 6 7 3" xfId="1238" xr:uid="{D62784D3-0CCC-4FAE-9127-F8127BE10426}"/>
    <cellStyle name="20% - Accent1 6 8" xfId="1239" xr:uid="{9D7BAE08-FA10-46D2-9217-F1C928AAA42B}"/>
    <cellStyle name="20% - Accent1 6 9" xfId="1240" xr:uid="{55761C42-E1AB-45E2-AEDD-A1DB76B15B8B}"/>
    <cellStyle name="20% - Accent1 7" xfId="1241" xr:uid="{F19E7454-6314-4A12-8F88-7B5420BF77D7}"/>
    <cellStyle name="20% - Accent1 7 10" xfId="1242" xr:uid="{B831D442-65B0-406D-84AE-C03253FA919E}"/>
    <cellStyle name="20% - Accent1 7 11" xfId="1243" xr:uid="{D098B021-51C9-45F8-B412-D106410AFC55}"/>
    <cellStyle name="20% - Accent1 7 12" xfId="1244" xr:uid="{984129F0-7F09-49B2-8D60-5A816C314398}"/>
    <cellStyle name="20% - Accent1 7 13" xfId="1245" xr:uid="{F17E91C2-7E6E-4793-B207-F682F687A66E}"/>
    <cellStyle name="20% - Accent1 7 2" xfId="1246" xr:uid="{5BE99E76-71E9-4B0B-B8D8-474B0FA94622}"/>
    <cellStyle name="20% - Accent1 7 2 10" xfId="1247" xr:uid="{6D5E10BA-D303-4D97-8396-AEBAAA5639EC}"/>
    <cellStyle name="20% - Accent1 7 2 2" xfId="1248" xr:uid="{04899386-B71C-426E-829F-291B19537C1A}"/>
    <cellStyle name="20% - Accent1 7 2 2 2" xfId="1249" xr:uid="{03F6D54B-A93F-4B12-A131-4B015F2789D0}"/>
    <cellStyle name="20% - Accent1 7 2 2 2 2" xfId="1250" xr:uid="{2BC83EA7-2507-4F1F-A7EF-B983809B77AC}"/>
    <cellStyle name="20% - Accent1 7 2 2 2 3" xfId="1251" xr:uid="{912B9F10-6081-47EE-99C6-FAAD767B9E17}"/>
    <cellStyle name="20% - Accent1 7 2 2 3" xfId="1252" xr:uid="{1F91F9A2-4AFB-4E84-85D2-EBE2DBD1EF8D}"/>
    <cellStyle name="20% - Accent1 7 2 2 4" xfId="1253" xr:uid="{6EB9022C-DC88-4452-9CF3-3AD6255B9CC4}"/>
    <cellStyle name="20% - Accent1 7 2 2 5" xfId="1254" xr:uid="{DDEDB1B4-806F-435D-94C7-53E97C214511}"/>
    <cellStyle name="20% - Accent1 7 2 2 6" xfId="1255" xr:uid="{3EF2929F-712D-4A84-BFDB-B12BF9725263}"/>
    <cellStyle name="20% - Accent1 7 2 2 7" xfId="1256" xr:uid="{00504301-30AA-4828-8222-B52CA9D3F687}"/>
    <cellStyle name="20% - Accent1 7 2 2 8" xfId="1257" xr:uid="{925D654A-0966-46E5-9AB2-F8686C8B5A5E}"/>
    <cellStyle name="20% - Accent1 7 2 3" xfId="1258" xr:uid="{8B7C42DA-69A3-4A0E-B2FE-4D3EBDFCE3CF}"/>
    <cellStyle name="20% - Accent1 7 2 3 2" xfId="1259" xr:uid="{E73045BA-B6B7-4B91-88E1-741839A021F3}"/>
    <cellStyle name="20% - Accent1 7 2 3 2 2" xfId="1260" xr:uid="{62499EBA-819A-4800-942D-17634B36F31F}"/>
    <cellStyle name="20% - Accent1 7 2 3 2 3" xfId="1261" xr:uid="{8A0B50FF-AB16-4EDB-B84F-CC23903B122D}"/>
    <cellStyle name="20% - Accent1 7 2 3 3" xfId="1262" xr:uid="{59411222-D686-459B-8758-BBCD3F4A522B}"/>
    <cellStyle name="20% - Accent1 7 2 3 4" xfId="1263" xr:uid="{07FE51EB-9719-42C5-A8B5-09FC26AB56EB}"/>
    <cellStyle name="20% - Accent1 7 2 3 5" xfId="1264" xr:uid="{FCC2793C-8624-4105-B4FA-70A9604E8F31}"/>
    <cellStyle name="20% - Accent1 7 2 4" xfId="1265" xr:uid="{FDE90E87-BDCA-4D06-9BAE-EF13D30524DE}"/>
    <cellStyle name="20% - Accent1 7 2 4 2" xfId="1266" xr:uid="{DF0F439F-56AA-4283-A96A-AC2DDAAF3F3B}"/>
    <cellStyle name="20% - Accent1 7 2 4 3" xfId="1267" xr:uid="{F9CE0C8C-0B12-46EB-86E7-30E767F212A0}"/>
    <cellStyle name="20% - Accent1 7 2 5" xfId="1268" xr:uid="{E2BAFB3D-4501-4A68-AF94-491CA2CFBE0C}"/>
    <cellStyle name="20% - Accent1 7 2 6" xfId="1269" xr:uid="{27B46E9E-2537-4264-BE9A-E9BED90F7281}"/>
    <cellStyle name="20% - Accent1 7 2 7" xfId="1270" xr:uid="{F9EB2A05-A544-4453-8E50-7D97759ABD62}"/>
    <cellStyle name="20% - Accent1 7 2 8" xfId="1271" xr:uid="{41247022-9B85-4A63-9307-C99582CE2513}"/>
    <cellStyle name="20% - Accent1 7 2 9" xfId="1272" xr:uid="{406E84CA-EB11-4392-B327-40EC7670CE34}"/>
    <cellStyle name="20% - Accent1 7 3" xfId="1273" xr:uid="{5C6B041B-009E-4F44-9C6B-63FF2F754C39}"/>
    <cellStyle name="20% - Accent1 7 3 10" xfId="1274" xr:uid="{C40FD581-B3DE-4AD5-B5CF-107FD3555E59}"/>
    <cellStyle name="20% - Accent1 7 3 2" xfId="1275" xr:uid="{816C983E-AA46-4896-8DC2-C2E8EF7AC096}"/>
    <cellStyle name="20% - Accent1 7 3 2 2" xfId="1276" xr:uid="{9A3FA7DC-ED40-4788-B7CB-4D77092C1A8B}"/>
    <cellStyle name="20% - Accent1 7 3 2 2 2" xfId="1277" xr:uid="{65645218-BD03-45C0-BBFC-05EF0E581E72}"/>
    <cellStyle name="20% - Accent1 7 3 2 2 3" xfId="1278" xr:uid="{55DCE6AD-9588-4BC2-9E26-0BED2F4FBBF1}"/>
    <cellStyle name="20% - Accent1 7 3 2 3" xfId="1279" xr:uid="{E45A15D4-3FA1-4A9F-8DB7-51F37D548902}"/>
    <cellStyle name="20% - Accent1 7 3 2 4" xfId="1280" xr:uid="{7DDEF05B-3C30-4E92-ADB0-3D7684AB1C9B}"/>
    <cellStyle name="20% - Accent1 7 3 2 5" xfId="1281" xr:uid="{8E67DA51-6C42-438D-8506-9A9940354C7B}"/>
    <cellStyle name="20% - Accent1 7 3 2 6" xfId="1282" xr:uid="{596030F4-6AD2-46AC-822B-E3497CB1551C}"/>
    <cellStyle name="20% - Accent1 7 3 2 7" xfId="1283" xr:uid="{F2FA8CF5-6499-4D2F-A4A5-7F199812E05B}"/>
    <cellStyle name="20% - Accent1 7 3 3" xfId="1284" xr:uid="{58DEAB0A-03D3-48CA-BDAE-A39D83B2604D}"/>
    <cellStyle name="20% - Accent1 7 3 3 2" xfId="1285" xr:uid="{6140C68D-F2B1-46C6-91F2-8FE3C3AF0B35}"/>
    <cellStyle name="20% - Accent1 7 3 3 2 2" xfId="1286" xr:uid="{2A807CB9-741F-4E83-9092-F69F6054750A}"/>
    <cellStyle name="20% - Accent1 7 3 3 2 3" xfId="1287" xr:uid="{A5342B96-400E-48E2-9F5A-419CCF040A48}"/>
    <cellStyle name="20% - Accent1 7 3 3 3" xfId="1288" xr:uid="{C137E01E-1832-4A86-AD20-D26259B13E5B}"/>
    <cellStyle name="20% - Accent1 7 3 3 4" xfId="1289" xr:uid="{2154187C-93C5-4F3A-BFC6-AE68F9DA448A}"/>
    <cellStyle name="20% - Accent1 7 3 3 5" xfId="1290" xr:uid="{E13A3964-7A89-4957-BBB3-7FCD8FB6F27A}"/>
    <cellStyle name="20% - Accent1 7 3 4" xfId="1291" xr:uid="{F21A694E-67FD-4DA2-8B12-EA2DF62E1DBE}"/>
    <cellStyle name="20% - Accent1 7 3 4 2" xfId="1292" xr:uid="{B871B57B-F448-4BAE-BC23-30B658B91A69}"/>
    <cellStyle name="20% - Accent1 7 3 4 3" xfId="1293" xr:uid="{74B26C4E-6718-4084-8BDC-6F72CE3B5CD4}"/>
    <cellStyle name="20% - Accent1 7 3 5" xfId="1294" xr:uid="{94E2D024-47AE-4D51-B8AE-8AAD42C62157}"/>
    <cellStyle name="20% - Accent1 7 3 6" xfId="1295" xr:uid="{209E3369-3C66-4656-96A8-677A42B9BA9E}"/>
    <cellStyle name="20% - Accent1 7 3 7" xfId="1296" xr:uid="{D99AEA5A-042A-49E1-926A-F35444142BF9}"/>
    <cellStyle name="20% - Accent1 7 3 8" xfId="1297" xr:uid="{A96B7347-F1EA-46D3-A6F6-D75AE39B4EFB}"/>
    <cellStyle name="20% - Accent1 7 3 9" xfId="1298" xr:uid="{C51659B2-38B4-4401-BBD4-A78C7EB96EFE}"/>
    <cellStyle name="20% - Accent1 7 4" xfId="1299" xr:uid="{688A9F52-43EE-4FC6-A2B4-5CCBE41F26BB}"/>
    <cellStyle name="20% - Accent1 7 4 2" xfId="1300" xr:uid="{279925DB-CFC7-434D-AF89-68CD918B986D}"/>
    <cellStyle name="20% - Accent1 7 4 2 2" xfId="1301" xr:uid="{FD6653D0-9F71-4C03-86C0-2566668736E3}"/>
    <cellStyle name="20% - Accent1 7 4 2 3" xfId="1302" xr:uid="{396ED102-B63D-425A-8D0D-798BA5270D34}"/>
    <cellStyle name="20% - Accent1 7 4 3" xfId="1303" xr:uid="{02E79728-E4AE-4E02-89EF-4F1C5567DEB9}"/>
    <cellStyle name="20% - Accent1 7 4 4" xfId="1304" xr:uid="{DD6A379D-76C8-4BC5-BDE1-48C2F1D39CCB}"/>
    <cellStyle name="20% - Accent1 7 4 5" xfId="1305" xr:uid="{63ED3420-29F0-44CC-BA75-B2BD2D4076F5}"/>
    <cellStyle name="20% - Accent1 7 4 6" xfId="1306" xr:uid="{9256F763-EE96-4190-AD42-669D6A232922}"/>
    <cellStyle name="20% - Accent1 7 4 7" xfId="1307" xr:uid="{E3FE91A4-5BEC-4024-9B58-2D9B63106926}"/>
    <cellStyle name="20% - Accent1 7 4 8" xfId="1308" xr:uid="{EBF4C3C9-EA4C-4828-9B0C-FACAA373C0D3}"/>
    <cellStyle name="20% - Accent1 7 5" xfId="1309" xr:uid="{A3459A79-FD56-486D-A9FB-2F957138D1CD}"/>
    <cellStyle name="20% - Accent1 7 5 2" xfId="1310" xr:uid="{DA4BB4DC-8BF1-4390-9DDE-564D72F3DB4D}"/>
    <cellStyle name="20% - Accent1 7 5 2 2" xfId="1311" xr:uid="{6C559945-9F77-49E1-8ADA-D8ECDEEFDB54}"/>
    <cellStyle name="20% - Accent1 7 5 2 3" xfId="1312" xr:uid="{9AA336CF-8DF5-4668-B2D6-C713C8D1810C}"/>
    <cellStyle name="20% - Accent1 7 5 3" xfId="1313" xr:uid="{64FD05CD-87B1-4E1C-BDCD-9B1AF3786E52}"/>
    <cellStyle name="20% - Accent1 7 5 4" xfId="1314" xr:uid="{05ED8C9D-3BAC-4C68-BE29-42C13E41A0D9}"/>
    <cellStyle name="20% - Accent1 7 5 5" xfId="1315" xr:uid="{7F746D5A-5287-447D-9E29-D833F2CC76AD}"/>
    <cellStyle name="20% - Accent1 7 6" xfId="1316" xr:uid="{BBBB7A8A-3B13-4209-B388-160CD3E31EDB}"/>
    <cellStyle name="20% - Accent1 7 6 2" xfId="1317" xr:uid="{6AB86326-A1C0-430C-A6B0-F3DFF08AA034}"/>
    <cellStyle name="20% - Accent1 7 6 3" xfId="1318" xr:uid="{30A33C78-55B0-4E41-BF6A-4BED041E42A0}"/>
    <cellStyle name="20% - Accent1 7 7" xfId="1319" xr:uid="{B414883A-AAF1-443D-90B3-593D2C6A54E0}"/>
    <cellStyle name="20% - Accent1 7 8" xfId="1320" xr:uid="{E1D74BC5-8CBF-48C0-BAD1-AEE2DD2545AC}"/>
    <cellStyle name="20% - Accent1 7 9" xfId="1321" xr:uid="{4E9BDB81-F7E6-417D-AB9E-57659097A70C}"/>
    <cellStyle name="20% - Accent1 8" xfId="1322" xr:uid="{3EBD8B56-C00B-4027-9344-AC91E0BF65A0}"/>
    <cellStyle name="20% - Accent1 8 10" xfId="1323" xr:uid="{26C28BF1-B3D9-44C5-8B67-3857388649C6}"/>
    <cellStyle name="20% - Accent1 8 11" xfId="1324" xr:uid="{8CC69949-06BD-403C-8ABD-A9C32E2CBD90}"/>
    <cellStyle name="20% - Accent1 8 2" xfId="1325" xr:uid="{1EC517F3-2A1A-4946-B07F-8BD4D40D6542}"/>
    <cellStyle name="20% - Accent1 8 2 2" xfId="1326" xr:uid="{FBAA9CBA-D06D-4593-BD59-8587250EFB80}"/>
    <cellStyle name="20% - Accent1 8 2 2 2" xfId="1327" xr:uid="{EA562997-C0A6-4723-B2C2-FA6F293666F1}"/>
    <cellStyle name="20% - Accent1 8 2 2 3" xfId="1328" xr:uid="{07F06A30-38CA-44F4-8439-67EF39705B19}"/>
    <cellStyle name="20% - Accent1 8 2 2 4" xfId="1329" xr:uid="{F5E3F649-9CF1-48AD-926D-9BA866EBBA79}"/>
    <cellStyle name="20% - Accent1 8 2 2 5" xfId="1330" xr:uid="{6A6F7D07-318C-4CC4-B657-6816D69BBC5B}"/>
    <cellStyle name="20% - Accent1 8 2 2 6" xfId="1331" xr:uid="{6CC72243-CDD9-4BCD-BE93-2EB3CCC6504C}"/>
    <cellStyle name="20% - Accent1 8 2 3" xfId="1332" xr:uid="{AF6903FB-2015-44DE-B4BC-8311C2994E0D}"/>
    <cellStyle name="20% - Accent1 8 2 4" xfId="1333" xr:uid="{CBF843A3-A941-4A54-9282-7C55A0948B27}"/>
    <cellStyle name="20% - Accent1 8 2 5" xfId="1334" xr:uid="{303A2371-87B9-4B6C-88DC-D75248FCF937}"/>
    <cellStyle name="20% - Accent1 8 2 6" xfId="1335" xr:uid="{278292CF-093E-4568-99A8-72CCBDE52E89}"/>
    <cellStyle name="20% - Accent1 8 2 7" xfId="1336" xr:uid="{789A97BB-FF5D-4BB9-92FD-755753FCF273}"/>
    <cellStyle name="20% - Accent1 8 2 8" xfId="1337" xr:uid="{313182AB-EFB3-43B6-823C-BA2DDF58429C}"/>
    <cellStyle name="20% - Accent1 8 3" xfId="1338" xr:uid="{4D7BDEF3-3119-4BAC-8343-0562E2FE44C3}"/>
    <cellStyle name="20% - Accent1 8 3 2" xfId="1339" xr:uid="{B8A63474-09BF-4D18-9C26-114C0A8FB771}"/>
    <cellStyle name="20% - Accent1 8 3 2 2" xfId="1340" xr:uid="{AE668DC4-0D02-4B4C-B954-44AC4B4C75E0}"/>
    <cellStyle name="20% - Accent1 8 3 2 3" xfId="1341" xr:uid="{4437CCB4-39DA-45F3-A8BD-7DFF85028FB0}"/>
    <cellStyle name="20% - Accent1 8 3 2 4" xfId="1342" xr:uid="{5177F078-369A-4A2C-8D5A-E259DC33C120}"/>
    <cellStyle name="20% - Accent1 8 3 2 5" xfId="1343" xr:uid="{29632D6B-54A0-41D4-BD97-7DA611744384}"/>
    <cellStyle name="20% - Accent1 8 3 3" xfId="1344" xr:uid="{8BA2133A-5E35-4B49-9E6B-B7C8F4291BD8}"/>
    <cellStyle name="20% - Accent1 8 3 4" xfId="1345" xr:uid="{74738CB4-B1F0-4FD6-8953-867C89DA0DA4}"/>
    <cellStyle name="20% - Accent1 8 3 5" xfId="1346" xr:uid="{39EFF9EF-701A-4781-AFF9-E87E785B5690}"/>
    <cellStyle name="20% - Accent1 8 3 6" xfId="1347" xr:uid="{76AAC11F-112A-4191-94B5-2212A1DF53A0}"/>
    <cellStyle name="20% - Accent1 8 3 7" xfId="1348" xr:uid="{B3C30F1C-3E46-434D-9394-A8494C55CF70}"/>
    <cellStyle name="20% - Accent1 8 3 8" xfId="1349" xr:uid="{0B71C671-C73E-490A-A8F3-32F037539E8B}"/>
    <cellStyle name="20% - Accent1 8 4" xfId="1350" xr:uid="{58369C92-4268-44C2-8F0E-6B3245F3C061}"/>
    <cellStyle name="20% - Accent1 8 4 2" xfId="1351" xr:uid="{A117673F-1B8E-4B82-845C-0FFCCFAC6136}"/>
    <cellStyle name="20% - Accent1 8 4 3" xfId="1352" xr:uid="{9D3B513D-A3AB-4C1B-88AC-8F1DEA62FB82}"/>
    <cellStyle name="20% - Accent1 8 4 4" xfId="1353" xr:uid="{487DFA4F-D295-4158-AE0E-6E5152D9DA68}"/>
    <cellStyle name="20% - Accent1 8 4 5" xfId="1354" xr:uid="{BFEF3C64-363A-418E-A4C2-F877E9547A2F}"/>
    <cellStyle name="20% - Accent1 8 4 6" xfId="1355" xr:uid="{FEA6F0D8-1E67-46CC-8C99-A4F1E58EAE46}"/>
    <cellStyle name="20% - Accent1 8 5" xfId="1356" xr:uid="{1A56A5E5-9122-4AA9-B398-1CAF25453223}"/>
    <cellStyle name="20% - Accent1 8 6" xfId="1357" xr:uid="{EC06F584-155B-4605-A45D-A67F529775F9}"/>
    <cellStyle name="20% - Accent1 8 7" xfId="1358" xr:uid="{E21F748B-2CC5-4E13-9AE5-A8D4CD0B2205}"/>
    <cellStyle name="20% - Accent1 8 8" xfId="1359" xr:uid="{9BA6B4EC-EB4C-4ED4-A3E6-C2CD975352B7}"/>
    <cellStyle name="20% - Accent1 8 9" xfId="1360" xr:uid="{8FA5F194-115D-449D-A6B9-1D1CBCBAC59D}"/>
    <cellStyle name="20% - Accent1 9" xfId="1361" xr:uid="{6C4B4FEC-68CD-43D0-BDC7-9466E0573674}"/>
    <cellStyle name="20% - Accent1 9 10" xfId="1362" xr:uid="{41930DE0-1BE8-43E8-8A0A-5AA4F094C9D7}"/>
    <cellStyle name="20% - Accent1 9 11" xfId="1363" xr:uid="{AC30F420-481D-4778-B428-17B5553199FB}"/>
    <cellStyle name="20% - Accent1 9 2" xfId="1364" xr:uid="{983AB5EF-CE16-49F1-AD71-B6E7E67091A4}"/>
    <cellStyle name="20% - Accent1 9 2 2" xfId="1365" xr:uid="{097DF5DB-B851-4C19-810A-1B00594E0C26}"/>
    <cellStyle name="20% - Accent1 9 2 2 2" xfId="1366" xr:uid="{B9C2B3E0-6DDE-4455-8E26-7BF384703D71}"/>
    <cellStyle name="20% - Accent1 9 2 2 3" xfId="1367" xr:uid="{D0FAC6A4-4B89-4CA8-B2D7-464A0B2FBC14}"/>
    <cellStyle name="20% - Accent1 9 2 2 4" xfId="1368" xr:uid="{4C32E243-6093-46DF-9124-033015BA6713}"/>
    <cellStyle name="20% - Accent1 9 2 2 5" xfId="1369" xr:uid="{42BFC79D-6B76-4106-9C59-A8AC0C8546EE}"/>
    <cellStyle name="20% - Accent1 9 2 2 6" xfId="1370" xr:uid="{569AE44F-14ED-4608-A28C-B8113DA1EEDC}"/>
    <cellStyle name="20% - Accent1 9 2 3" xfId="1371" xr:uid="{414E7AA0-4FD1-49C9-832A-53B7A6406614}"/>
    <cellStyle name="20% - Accent1 9 2 4" xfId="1372" xr:uid="{99D7CBC5-BE80-4938-9815-92A37C1D0DEE}"/>
    <cellStyle name="20% - Accent1 9 2 5" xfId="1373" xr:uid="{22C8A674-710D-44AF-8AD8-28B50B3B7903}"/>
    <cellStyle name="20% - Accent1 9 2 6" xfId="1374" xr:uid="{603B25EC-6CD8-4639-A9B6-796719AC0F96}"/>
    <cellStyle name="20% - Accent1 9 2 7" xfId="1375" xr:uid="{96FE3853-3FAB-40F3-8058-6546795BCB48}"/>
    <cellStyle name="20% - Accent1 9 2 8" xfId="1376" xr:uid="{037D9E37-E313-4678-932D-67155A4CA8A7}"/>
    <cellStyle name="20% - Accent1 9 3" xfId="1377" xr:uid="{193C4684-3014-405E-97A6-D22E471D08F2}"/>
    <cellStyle name="20% - Accent1 9 3 2" xfId="1378" xr:uid="{562908FB-F274-4AC3-B45A-B8BB5BD43284}"/>
    <cellStyle name="20% - Accent1 9 3 2 2" xfId="1379" xr:uid="{5A8C0833-15C1-4688-8B3D-4B7CAE6F8A54}"/>
    <cellStyle name="20% - Accent1 9 3 2 3" xfId="1380" xr:uid="{3280A989-94CE-48BF-BE42-6EC7BBD0217C}"/>
    <cellStyle name="20% - Accent1 9 3 2 4" xfId="1381" xr:uid="{56601E9D-D074-49B7-AA69-42DFEBAD977C}"/>
    <cellStyle name="20% - Accent1 9 3 2 5" xfId="1382" xr:uid="{AFFF960F-E393-4335-82D2-A622CF901CA3}"/>
    <cellStyle name="20% - Accent1 9 3 3" xfId="1383" xr:uid="{9DA2E473-FE4F-420F-80BB-68D2539C280F}"/>
    <cellStyle name="20% - Accent1 9 3 4" xfId="1384" xr:uid="{E545AE31-B106-4EFD-BD09-CAE33AA5A8C0}"/>
    <cellStyle name="20% - Accent1 9 3 5" xfId="1385" xr:uid="{EAA1317E-7AF6-41EB-865A-11CD87846A7B}"/>
    <cellStyle name="20% - Accent1 9 3 6" xfId="1386" xr:uid="{CA870955-6BD8-4831-96C5-6C828C8B1636}"/>
    <cellStyle name="20% - Accent1 9 3 7" xfId="1387" xr:uid="{5A256472-C4AA-46D0-A1AB-318172DF088E}"/>
    <cellStyle name="20% - Accent1 9 3 8" xfId="1388" xr:uid="{EB1CA6AC-34FA-4AEB-9A07-B06E97C6CBD6}"/>
    <cellStyle name="20% - Accent1 9 4" xfId="1389" xr:uid="{91FB6D41-A44D-441D-B4D4-2EC5267283D6}"/>
    <cellStyle name="20% - Accent1 9 4 2" xfId="1390" xr:uid="{8CB8FEFB-5F08-4775-A36A-283FDB0A7755}"/>
    <cellStyle name="20% - Accent1 9 4 3" xfId="1391" xr:uid="{B0E4C865-78AD-47C5-A580-1E8A013BDBFE}"/>
    <cellStyle name="20% - Accent1 9 4 4" xfId="1392" xr:uid="{DFC1207F-B8F6-4E12-93D5-1D39371C7F83}"/>
    <cellStyle name="20% - Accent1 9 4 5" xfId="1393" xr:uid="{185D9B75-B63E-4672-A539-7CFF22E36B5C}"/>
    <cellStyle name="20% - Accent1 9 4 6" xfId="1394" xr:uid="{612DED9B-8C21-47BB-9479-2B7173598812}"/>
    <cellStyle name="20% - Accent1 9 5" xfId="1395" xr:uid="{481F85F1-3814-4786-984C-E3BA4DA81F25}"/>
    <cellStyle name="20% - Accent1 9 6" xfId="1396" xr:uid="{FE908B9E-5A0A-439B-9A0F-BD1023534561}"/>
    <cellStyle name="20% - Accent1 9 7" xfId="1397" xr:uid="{F14851DC-6830-4294-890C-8B8A59038FA3}"/>
    <cellStyle name="20% - Accent1 9 8" xfId="1398" xr:uid="{30CAFEF9-A216-401F-BD1C-FC266D690E07}"/>
    <cellStyle name="20% - Accent1 9 9" xfId="1399" xr:uid="{B651CB4B-C60B-4AE5-9A71-E230DF457997}"/>
    <cellStyle name="20% - Accent2" xfId="1400" builtinId="34" customBuiltin="1"/>
    <cellStyle name="20% - Accent2 10" xfId="1401" xr:uid="{D87ABF6F-A36F-496F-88E8-1232E9885EC5}"/>
    <cellStyle name="20% - Accent2 10 10" xfId="1402" xr:uid="{465612E5-3856-46B7-A961-1530E472BD68}"/>
    <cellStyle name="20% - Accent2 10 11" xfId="1403" xr:uid="{B4906EEE-369A-4447-A124-E68186333BAC}"/>
    <cellStyle name="20% - Accent2 10 2" xfId="1404" xr:uid="{82FC8247-D111-48DE-9843-5948152CD527}"/>
    <cellStyle name="20% - Accent2 10 2 2" xfId="1405" xr:uid="{4D2672AB-0009-4000-958C-50F0F7D7158C}"/>
    <cellStyle name="20% - Accent2 10 2 2 2" xfId="1406" xr:uid="{05AB8E7F-3416-4A13-99EE-D37B7165E65D}"/>
    <cellStyle name="20% - Accent2 10 2 2 3" xfId="1407" xr:uid="{C84E74BA-E56D-43E5-8917-937C20449FEB}"/>
    <cellStyle name="20% - Accent2 10 2 3" xfId="1408" xr:uid="{594CA088-D890-4336-A33F-37F9FD61D8D8}"/>
    <cellStyle name="20% - Accent2 10 2 4" xfId="1409" xr:uid="{5C55DDED-616F-4BA3-9246-692864BEBA51}"/>
    <cellStyle name="20% - Accent2 10 2 5" xfId="1410" xr:uid="{072F3F6D-94D3-4C10-BF70-AE675BE0CED6}"/>
    <cellStyle name="20% - Accent2 10 2 6" xfId="1411" xr:uid="{3623645A-7B7B-42B1-AA32-E59C4BE11A23}"/>
    <cellStyle name="20% - Accent2 10 2 7" xfId="1412" xr:uid="{E9682FF8-1966-4649-BACB-508E291D2670}"/>
    <cellStyle name="20% - Accent2 10 2 8" xfId="1413" xr:uid="{4521B67E-231B-4CEB-8CA0-70FB63AA91C0}"/>
    <cellStyle name="20% - Accent2 10 3" xfId="1414" xr:uid="{23D0D6F3-3BEF-491C-8A1B-3AE8E664354C}"/>
    <cellStyle name="20% - Accent2 10 3 2" xfId="1415" xr:uid="{BCB61F32-C843-4766-B9AD-94CF98F10F66}"/>
    <cellStyle name="20% - Accent2 10 3 2 2" xfId="1416" xr:uid="{F7508C1C-1887-435C-9E9E-31F43164CDE9}"/>
    <cellStyle name="20% - Accent2 10 3 2 3" xfId="1417" xr:uid="{0A214D4E-FF86-4810-839E-4C79E8649C26}"/>
    <cellStyle name="20% - Accent2 10 3 3" xfId="1418" xr:uid="{93E5A0EE-04E3-4688-A464-D655A3AA7959}"/>
    <cellStyle name="20% - Accent2 10 3 4" xfId="1419" xr:uid="{493E85BA-93FA-4A75-A2D7-61DA7E3364D7}"/>
    <cellStyle name="20% - Accent2 10 3 5" xfId="1420" xr:uid="{1DB50D52-18FB-42E0-8F44-45B4B3C19C11}"/>
    <cellStyle name="20% - Accent2 10 4" xfId="1421" xr:uid="{48671928-FB82-438F-BAE8-89900B6D81A1}"/>
    <cellStyle name="20% - Accent2 10 4 2" xfId="1422" xr:uid="{FD0A4E55-7B05-458E-85EB-158E92AD2143}"/>
    <cellStyle name="20% - Accent2 10 4 3" xfId="1423" xr:uid="{1E422117-4ABC-49A4-B44D-23D2FBB762E1}"/>
    <cellStyle name="20% - Accent2 10 5" xfId="1424" xr:uid="{842D7263-B9FC-46AE-8F84-2D23F5376643}"/>
    <cellStyle name="20% - Accent2 10 6" xfId="1425" xr:uid="{39DBF346-63E8-4ABB-BCB9-425590E55235}"/>
    <cellStyle name="20% - Accent2 10 7" xfId="1426" xr:uid="{D75C03B0-4899-4AF7-9B20-F5F6D442CC67}"/>
    <cellStyle name="20% - Accent2 10 8" xfId="1427" xr:uid="{F5C8C517-639F-4966-A023-C3E8ABF21FB5}"/>
    <cellStyle name="20% - Accent2 10 9" xfId="1428" xr:uid="{DC8251AB-E1EB-49CB-9C1B-FB6A9A7FDE74}"/>
    <cellStyle name="20% - Accent2 11" xfId="1429" xr:uid="{C8F965E5-53E8-4A86-B688-44822E54F5D6}"/>
    <cellStyle name="20% - Accent2 11 10" xfId="1430" xr:uid="{7560464B-693D-43AF-9ACD-18C1D7C7AEFB}"/>
    <cellStyle name="20% - Accent2 11 11" xfId="1431" xr:uid="{F977E12A-8BA2-4F87-B312-4A435A2BB231}"/>
    <cellStyle name="20% - Accent2 11 2" xfId="1432" xr:uid="{17D6BCDC-7FCC-4401-AB74-75C76A286B15}"/>
    <cellStyle name="20% - Accent2 11 2 2" xfId="1433" xr:uid="{A1609A00-2E03-4D4E-920E-95A10E3EA7A0}"/>
    <cellStyle name="20% - Accent2 11 2 2 2" xfId="1434" xr:uid="{050ABD29-6C1F-462E-B445-11045E897D13}"/>
    <cellStyle name="20% - Accent2 11 2 2 3" xfId="1435" xr:uid="{1BD6BE00-8B85-4AC7-AAE0-A8A456729C27}"/>
    <cellStyle name="20% - Accent2 11 2 3" xfId="1436" xr:uid="{7868C6BD-04A9-4946-8E96-D327FB6DB1AD}"/>
    <cellStyle name="20% - Accent2 11 2 4" xfId="1437" xr:uid="{A71A2789-A750-4A91-AD5F-C193E2C57F76}"/>
    <cellStyle name="20% - Accent2 11 2 5" xfId="1438" xr:uid="{C2361F2C-D4E3-4930-A63F-FC83B69EAF8E}"/>
    <cellStyle name="20% - Accent2 11 2 6" xfId="1439" xr:uid="{5E94AADA-06CB-4C7B-972F-5F4CFA084A1C}"/>
    <cellStyle name="20% - Accent2 11 2 7" xfId="1440" xr:uid="{320E0930-0759-4D5C-96D0-7D9E9684B606}"/>
    <cellStyle name="20% - Accent2 11 2 8" xfId="1441" xr:uid="{A5CA4F73-9717-4944-8B84-33EC3F521FC9}"/>
    <cellStyle name="20% - Accent2 11 3" xfId="1442" xr:uid="{C25FB16E-543B-4A58-90CC-F30310C6553F}"/>
    <cellStyle name="20% - Accent2 11 3 2" xfId="1443" xr:uid="{FBAF96AC-F4CB-49F6-BB27-9277A03EA1BF}"/>
    <cellStyle name="20% - Accent2 11 3 2 2" xfId="1444" xr:uid="{8EABD690-C9C0-4E5F-B06E-573932240EBE}"/>
    <cellStyle name="20% - Accent2 11 3 2 3" xfId="1445" xr:uid="{2CFC5D00-4370-4AC1-8823-BDA360752919}"/>
    <cellStyle name="20% - Accent2 11 3 3" xfId="1446" xr:uid="{C9D8FE9B-D329-45A4-A7F5-C001D74DED6D}"/>
    <cellStyle name="20% - Accent2 11 3 4" xfId="1447" xr:uid="{F875E1D8-72E1-4F5D-BC3A-580425CC7221}"/>
    <cellStyle name="20% - Accent2 11 3 5" xfId="1448" xr:uid="{3AD0D28B-738E-4294-8CE5-C8F8E8C0234A}"/>
    <cellStyle name="20% - Accent2 11 4" xfId="1449" xr:uid="{8F7FCB6A-3B5B-46FD-8F21-BB5ECF52E15C}"/>
    <cellStyle name="20% - Accent2 11 4 2" xfId="1450" xr:uid="{FD4A05C0-8B8E-4C3A-9560-787571432EAE}"/>
    <cellStyle name="20% - Accent2 11 4 3" xfId="1451" xr:uid="{8799FA21-2A6F-43FF-82E9-AE868F883801}"/>
    <cellStyle name="20% - Accent2 11 5" xfId="1452" xr:uid="{7F35BA31-7C06-4E0C-98BA-34ECFA3C631C}"/>
    <cellStyle name="20% - Accent2 11 6" xfId="1453" xr:uid="{4F05CC66-1939-41E3-83EC-F9261022934F}"/>
    <cellStyle name="20% - Accent2 11 7" xfId="1454" xr:uid="{A9AACD59-350B-4C84-B4B0-C40975BE91EC}"/>
    <cellStyle name="20% - Accent2 11 8" xfId="1455" xr:uid="{012819B3-6ECA-47BE-A31B-6BF45A3CAB43}"/>
    <cellStyle name="20% - Accent2 11 9" xfId="1456" xr:uid="{1654A883-034D-4DB8-A8D9-546B2F29DA66}"/>
    <cellStyle name="20% - Accent2 12" xfId="1457" xr:uid="{93BE2167-AE46-48C9-A8F9-7010876D4268}"/>
    <cellStyle name="20% - Accent2 12 10" xfId="1458" xr:uid="{9B567D5A-EEA7-4289-A68F-11A83C23AFB5}"/>
    <cellStyle name="20% - Accent2 12 11" xfId="1459" xr:uid="{D9B05F5D-ED24-4857-9856-812A139D1F6F}"/>
    <cellStyle name="20% - Accent2 12 2" xfId="1460" xr:uid="{0D3D8472-619B-4D0E-8986-4F14C49E2230}"/>
    <cellStyle name="20% - Accent2 12 2 2" xfId="1461" xr:uid="{F49F9C3A-687E-40CA-9C4B-2CECFDEE5701}"/>
    <cellStyle name="20% - Accent2 12 2 2 2" xfId="1462" xr:uid="{F98B5F51-357D-4C00-AFD9-EE2CC2BDBC01}"/>
    <cellStyle name="20% - Accent2 12 2 2 3" xfId="1463" xr:uid="{926E9F4A-1A9C-4A8D-8C04-9C93E68525CC}"/>
    <cellStyle name="20% - Accent2 12 2 3" xfId="1464" xr:uid="{269F7844-6C0F-48DE-BBBE-598D7BF5C9BB}"/>
    <cellStyle name="20% - Accent2 12 2 4" xfId="1465" xr:uid="{4825EDA8-1FE7-440C-82A8-E660C540CCBB}"/>
    <cellStyle name="20% - Accent2 12 2 5" xfId="1466" xr:uid="{C995D4A2-75A0-48A6-B233-EC3BBDF62FDB}"/>
    <cellStyle name="20% - Accent2 12 2 6" xfId="1467" xr:uid="{EBDBC8C2-29A3-4E92-A25D-EC420DE7807B}"/>
    <cellStyle name="20% - Accent2 12 2 7" xfId="1468" xr:uid="{0E7F8C83-544A-401B-A54A-BBA618AB6B08}"/>
    <cellStyle name="20% - Accent2 12 3" xfId="1469" xr:uid="{3515A002-E605-4FCE-ACE3-8ACA8CF430ED}"/>
    <cellStyle name="20% - Accent2 12 3 2" xfId="1470" xr:uid="{33F131D1-4AFA-403F-A389-D1BA44B50BAF}"/>
    <cellStyle name="20% - Accent2 12 3 2 2" xfId="1471" xr:uid="{B7B561E6-CE0F-48F5-B736-430978446C9C}"/>
    <cellStyle name="20% - Accent2 12 3 2 3" xfId="1472" xr:uid="{679F60CF-E253-4AC3-92AA-4487BA1EA6CB}"/>
    <cellStyle name="20% - Accent2 12 3 3" xfId="1473" xr:uid="{2EA58566-3B34-468F-AEF4-AAC6F2C69437}"/>
    <cellStyle name="20% - Accent2 12 3 4" xfId="1474" xr:uid="{3D2DD0EA-683B-46D0-86E3-D6DE4E4D3803}"/>
    <cellStyle name="20% - Accent2 12 3 5" xfId="1475" xr:uid="{47FE2D47-C8F2-4BFE-8B91-C3D98AEFA202}"/>
    <cellStyle name="20% - Accent2 12 4" xfId="1476" xr:uid="{EB9AC225-86A3-4D0C-8E29-C1ABC0EC83C1}"/>
    <cellStyle name="20% - Accent2 12 4 2" xfId="1477" xr:uid="{C29EE3E2-A83B-4DC6-9B64-1CB8BAAB9AA9}"/>
    <cellStyle name="20% - Accent2 12 4 3" xfId="1478" xr:uid="{490E3426-EEF9-440C-A7FE-BF9F0641D529}"/>
    <cellStyle name="20% - Accent2 12 5" xfId="1479" xr:uid="{94C64B7F-7FF1-45CA-921F-674EE66050AC}"/>
    <cellStyle name="20% - Accent2 12 6" xfId="1480" xr:uid="{6D26A83B-FD99-489A-9DCA-89F96E90C0DD}"/>
    <cellStyle name="20% - Accent2 12 7" xfId="1481" xr:uid="{FEBBDC8F-3D03-4207-9B3B-F52A8F654E75}"/>
    <cellStyle name="20% - Accent2 12 8" xfId="1482" xr:uid="{3C3BFF9A-5C37-40C5-8E21-2C3DBBAF85EB}"/>
    <cellStyle name="20% - Accent2 12 9" xfId="1483" xr:uid="{14C8E6BB-5187-445D-A42F-5FE72E517EEE}"/>
    <cellStyle name="20% - Accent2 13" xfId="1484" xr:uid="{803E7D90-DB3A-4827-B13D-80EFC836AB49}"/>
    <cellStyle name="20% - Accent2 13 10" xfId="1485" xr:uid="{381E9AF6-E2E3-4A7D-B45B-7C93E799A86E}"/>
    <cellStyle name="20% - Accent2 13 2" xfId="1486" xr:uid="{8F7041CC-AE73-4244-8307-EC10FD63A262}"/>
    <cellStyle name="20% - Accent2 13 2 2" xfId="1487" xr:uid="{A8EB665E-1339-4289-A9B4-28C0707E04CB}"/>
    <cellStyle name="20% - Accent2 13 2 2 2" xfId="1488" xr:uid="{32C2302E-68C4-4534-A06F-24EC2B5C3C4D}"/>
    <cellStyle name="20% - Accent2 13 2 2 3" xfId="1489" xr:uid="{7B44BAA2-3A4B-4D99-97A1-744556EDDC1C}"/>
    <cellStyle name="20% - Accent2 13 2 3" xfId="1490" xr:uid="{01113B6C-AE87-478A-A026-6D7FE8DA6BCD}"/>
    <cellStyle name="20% - Accent2 13 2 4" xfId="1491" xr:uid="{7CCEEC94-59AD-4283-82D0-094192967138}"/>
    <cellStyle name="20% - Accent2 13 2 5" xfId="1492" xr:uid="{AD729AC4-DB35-4E44-AE95-FC7CC6E32631}"/>
    <cellStyle name="20% - Accent2 13 2 6" xfId="1493" xr:uid="{D4BDC7A0-9EDD-434E-BE5D-60E52D32546E}"/>
    <cellStyle name="20% - Accent2 13 2 7" xfId="1494" xr:uid="{E3168651-394F-4C89-BF3E-8CE6CE5E76BB}"/>
    <cellStyle name="20% - Accent2 13 2 8" xfId="1495" xr:uid="{0BACF5EE-C06D-4001-A239-4FD94D80B7D8}"/>
    <cellStyle name="20% - Accent2 13 3" xfId="1496" xr:uid="{0415F859-92EF-40B0-BC5F-6846F29F987D}"/>
    <cellStyle name="20% - Accent2 13 3 2" xfId="1497" xr:uid="{A1AA1420-496E-43F9-90F1-E75F3B4E1ACE}"/>
    <cellStyle name="20% - Accent2 13 3 2 2" xfId="1498" xr:uid="{284EB229-D77E-4D67-8548-722EF237BF39}"/>
    <cellStyle name="20% - Accent2 13 3 2 3" xfId="1499" xr:uid="{EEC280BE-B5A5-4640-B366-4F0DB79C7B9E}"/>
    <cellStyle name="20% - Accent2 13 3 3" xfId="1500" xr:uid="{8C664F4A-178C-4FE1-8807-059BB5DAFFFA}"/>
    <cellStyle name="20% - Accent2 13 3 4" xfId="1501" xr:uid="{0C1500A7-DB82-4A99-A2C8-60969418871E}"/>
    <cellStyle name="20% - Accent2 13 3 5" xfId="1502" xr:uid="{B754A667-0BDE-4B89-A7AE-AE885B631797}"/>
    <cellStyle name="20% - Accent2 13 4" xfId="1503" xr:uid="{50A7B7B3-4A38-4715-A144-DED4EA8C02DC}"/>
    <cellStyle name="20% - Accent2 13 4 2" xfId="1504" xr:uid="{F023D79C-E5FE-4E01-AA61-B793C315CBE8}"/>
    <cellStyle name="20% - Accent2 13 4 3" xfId="1505" xr:uid="{9E1E0B3C-387F-4E4B-A272-81C62EC7D654}"/>
    <cellStyle name="20% - Accent2 13 5" xfId="1506" xr:uid="{808B4E75-B488-477F-A52E-444BBB743E1B}"/>
    <cellStyle name="20% - Accent2 13 6" xfId="1507" xr:uid="{3749EA24-69D8-4847-9E92-868E11AB1E52}"/>
    <cellStyle name="20% - Accent2 13 7" xfId="1508" xr:uid="{19A32D72-8886-499C-B768-B51D8E67E74D}"/>
    <cellStyle name="20% - Accent2 13 8" xfId="1509" xr:uid="{9858E9C0-FBFB-4150-B630-318D263AB778}"/>
    <cellStyle name="20% - Accent2 13 9" xfId="1510" xr:uid="{EADECFE6-F4D1-48A4-AE6E-4B0F85C49C79}"/>
    <cellStyle name="20% - Accent2 14" xfId="1511" xr:uid="{556BD435-A2BF-48CE-AB8C-5E4E8E46E958}"/>
    <cellStyle name="20% - Accent2 14 2" xfId="1512" xr:uid="{38DDB9C9-6697-439B-BB43-F339003112AC}"/>
    <cellStyle name="20% - Accent2 14 2 2" xfId="1513" xr:uid="{BA266802-8E78-4F1C-8961-6F491B594A14}"/>
    <cellStyle name="20% - Accent2 14 2 2 2" xfId="1514" xr:uid="{E76E32FC-D109-497E-88B2-F815DAE039A0}"/>
    <cellStyle name="20% - Accent2 14 2 2 3" xfId="1515" xr:uid="{670C18D1-CAA9-4A95-9234-8785E41BBD65}"/>
    <cellStyle name="20% - Accent2 14 2 3" xfId="1516" xr:uid="{F28B0B76-C411-434F-8C72-E23A2C8736F6}"/>
    <cellStyle name="20% - Accent2 14 2 4" xfId="1517" xr:uid="{8A1431B2-62CF-4FA6-BC4D-98F409DDF121}"/>
    <cellStyle name="20% - Accent2 14 2 5" xfId="1518" xr:uid="{F56246B6-350B-4B73-B583-625C09558C50}"/>
    <cellStyle name="20% - Accent2 14 2 6" xfId="1519" xr:uid="{7E9B479B-93BF-40A4-8C4F-2D34D78D716B}"/>
    <cellStyle name="20% - Accent2 14 2 7" xfId="1520" xr:uid="{D6A18FB0-57F2-4B81-8692-AE128BFEDAC3}"/>
    <cellStyle name="20% - Accent2 14 3" xfId="1521" xr:uid="{42E75776-676A-4CCB-875F-E35CF40F20D3}"/>
    <cellStyle name="20% - Accent2 14 3 2" xfId="1522" xr:uid="{B261BF30-0835-4F43-8832-A3314F2BC5D5}"/>
    <cellStyle name="20% - Accent2 14 3 2 2" xfId="1523" xr:uid="{5A13911E-11F2-436D-91E1-EF7E5319EA73}"/>
    <cellStyle name="20% - Accent2 14 3 2 3" xfId="1524" xr:uid="{1E015F8C-6DFA-431A-AC8B-E6E27F84C8C0}"/>
    <cellStyle name="20% - Accent2 14 3 3" xfId="1525" xr:uid="{89776839-F1E7-46E8-AEB8-EEE11FFC1193}"/>
    <cellStyle name="20% - Accent2 14 3 4" xfId="1526" xr:uid="{5EE8390F-3C9E-4A20-AF58-76EE23274306}"/>
    <cellStyle name="20% - Accent2 14 3 5" xfId="1527" xr:uid="{3EC49ACF-B710-48C8-8C08-A9C91397BDB7}"/>
    <cellStyle name="20% - Accent2 14 4" xfId="1528" xr:uid="{8034748A-4967-4D92-AB6E-BB406A358CA8}"/>
    <cellStyle name="20% - Accent2 14 4 2" xfId="1529" xr:uid="{029769E9-BE54-4F5A-A6C0-0AAD65DD7082}"/>
    <cellStyle name="20% - Accent2 14 4 3" xfId="1530" xr:uid="{992CC69E-0E84-473A-864F-F942687D8528}"/>
    <cellStyle name="20% - Accent2 14 5" xfId="1531" xr:uid="{1DD114B6-534A-44CF-BC32-F4C592F52552}"/>
    <cellStyle name="20% - Accent2 14 6" xfId="1532" xr:uid="{8B0B751E-B0DE-4649-921F-AB846F11C487}"/>
    <cellStyle name="20% - Accent2 14 7" xfId="1533" xr:uid="{2B6AE5AF-48BC-4177-829A-06FEEC20BAB6}"/>
    <cellStyle name="20% - Accent2 14 8" xfId="1534" xr:uid="{33F1E0D9-1441-4B1B-8927-7C747D7A08A7}"/>
    <cellStyle name="20% - Accent2 14 9" xfId="1535" xr:uid="{A336534A-8C0B-4ED2-9974-7C3332647300}"/>
    <cellStyle name="20% - Accent2 15" xfId="1536" xr:uid="{B982A7A6-DB0B-448C-AF9A-B75A480B493D}"/>
    <cellStyle name="20% - Accent2 15 2" xfId="1537" xr:uid="{172F9AC6-663A-434C-B77A-A4F1B4B284AF}"/>
    <cellStyle name="20% - Accent2 15 2 2" xfId="1538" xr:uid="{EBABA39F-862D-49C2-BEED-67A44E49A02A}"/>
    <cellStyle name="20% - Accent2 15 2 2 2" xfId="1539" xr:uid="{6615C6C0-2529-48FD-A311-62BB5775A67E}"/>
    <cellStyle name="20% - Accent2 15 2 2 3" xfId="1540" xr:uid="{28984862-F4B9-4446-B9A3-0CDD19F0644F}"/>
    <cellStyle name="20% - Accent2 15 2 3" xfId="1541" xr:uid="{64209AF0-E9C2-47E8-9706-CD13F433C63D}"/>
    <cellStyle name="20% - Accent2 15 2 4" xfId="1542" xr:uid="{21D826E3-F00C-456F-A4BB-F59628090F68}"/>
    <cellStyle name="20% - Accent2 15 2 5" xfId="1543" xr:uid="{B0677EEB-CACC-46EB-A7CB-955F29D194AF}"/>
    <cellStyle name="20% - Accent2 15 2 6" xfId="1544" xr:uid="{AA9A2147-3EB0-4E98-83C6-25E9F3CCC500}"/>
    <cellStyle name="20% - Accent2 15 2 7" xfId="1545" xr:uid="{BFC63F50-DB6A-40A5-8216-CCA6F92E5D42}"/>
    <cellStyle name="20% - Accent2 15 3" xfId="1546" xr:uid="{FC91C5B6-67F4-437B-9682-9E88FA91EB66}"/>
    <cellStyle name="20% - Accent2 15 3 2" xfId="1547" xr:uid="{7372A11B-9673-4FC7-9AF3-C3370D9E9DB8}"/>
    <cellStyle name="20% - Accent2 15 3 2 2" xfId="1548" xr:uid="{ECE707D0-A7A8-4C2C-A99A-1184E9A30BFD}"/>
    <cellStyle name="20% - Accent2 15 3 2 3" xfId="1549" xr:uid="{94784774-CB1A-43C5-9AFA-85E68B63C5CE}"/>
    <cellStyle name="20% - Accent2 15 3 3" xfId="1550" xr:uid="{D657B3ED-B69B-4CF9-8E8E-45D283685521}"/>
    <cellStyle name="20% - Accent2 15 3 4" xfId="1551" xr:uid="{A65EF66F-50C9-4E61-8E49-FE87670571F0}"/>
    <cellStyle name="20% - Accent2 15 3 5" xfId="1552" xr:uid="{960E6E2F-1151-40CC-9459-B620C1C36223}"/>
    <cellStyle name="20% - Accent2 15 4" xfId="1553" xr:uid="{3D86FBA9-5B71-482A-8A5A-A220B4CE877F}"/>
    <cellStyle name="20% - Accent2 15 4 2" xfId="1554" xr:uid="{A185A4D1-B340-43E5-BD07-3E7604D4F87E}"/>
    <cellStyle name="20% - Accent2 15 4 3" xfId="1555" xr:uid="{4FC5AC78-87BD-4ED7-8E29-2D8C89DBC72F}"/>
    <cellStyle name="20% - Accent2 15 5" xfId="1556" xr:uid="{B70BC14A-B10F-4107-853F-37C8BB19EBFD}"/>
    <cellStyle name="20% - Accent2 15 6" xfId="1557" xr:uid="{43F78349-9DEE-45FA-9F7D-2C2F1AC4DF06}"/>
    <cellStyle name="20% - Accent2 15 7" xfId="1558" xr:uid="{ECCB754B-C06E-4002-BA13-F7F0E3B38A13}"/>
    <cellStyle name="20% - Accent2 15 8" xfId="1559" xr:uid="{53422E19-A6F9-451E-934D-E65E6E6BB450}"/>
    <cellStyle name="20% - Accent2 15 9" xfId="1560" xr:uid="{5915853B-F6D3-41D3-8016-06E47F92C182}"/>
    <cellStyle name="20% - Accent2 16" xfId="1561" xr:uid="{24545B81-5AFA-4970-99E1-C3A2994DCFA6}"/>
    <cellStyle name="20% - Accent2 16 2" xfId="1562" xr:uid="{F73F2013-36BB-4CAF-A377-DCF0C80442AA}"/>
    <cellStyle name="20% - Accent2 16 2 2" xfId="1563" xr:uid="{E79F5E93-2A9F-482A-B432-484015790ADC}"/>
    <cellStyle name="20% - Accent2 16 2 2 2" xfId="1564" xr:uid="{5703F4E9-1F97-4A3F-8A7F-4BE35D98E287}"/>
    <cellStyle name="20% - Accent2 16 2 2 3" xfId="1565" xr:uid="{93891DF3-C1A2-4F8F-80CE-1B5678F6D36F}"/>
    <cellStyle name="20% - Accent2 16 2 3" xfId="1566" xr:uid="{40CF469A-CCB3-4F9A-A5E0-70416D0A917D}"/>
    <cellStyle name="20% - Accent2 16 2 4" xfId="1567" xr:uid="{F71339D3-1C48-443D-A0EB-834A6B0CCE4C}"/>
    <cellStyle name="20% - Accent2 16 2 5" xfId="1568" xr:uid="{21081B7E-1D20-40C5-8576-884CD32ABE5D}"/>
    <cellStyle name="20% - Accent2 16 2 6" xfId="1569" xr:uid="{969C3F6B-FEFD-420A-8A18-FF209E58BE12}"/>
    <cellStyle name="20% - Accent2 16 2 7" xfId="1570" xr:uid="{C0C6A4D7-7C70-4216-A970-7726833FC952}"/>
    <cellStyle name="20% - Accent2 16 3" xfId="1571" xr:uid="{C3F5A355-00E4-4365-BA37-D51428AAEA43}"/>
    <cellStyle name="20% - Accent2 16 3 2" xfId="1572" xr:uid="{F52BF0F5-829C-4B06-BEFC-DE42722273FD}"/>
    <cellStyle name="20% - Accent2 16 3 2 2" xfId="1573" xr:uid="{849479AB-24DC-461B-B9A5-34A18C68812D}"/>
    <cellStyle name="20% - Accent2 16 3 2 3" xfId="1574" xr:uid="{7DA4DFCB-7B10-4F13-84DA-D48FF8E39C23}"/>
    <cellStyle name="20% - Accent2 16 3 3" xfId="1575" xr:uid="{0345E9B0-D773-4E64-BB33-F2DCD4AE1229}"/>
    <cellStyle name="20% - Accent2 16 3 4" xfId="1576" xr:uid="{DAAAC418-A65B-41D2-8C80-64D3F90F54A5}"/>
    <cellStyle name="20% - Accent2 16 3 5" xfId="1577" xr:uid="{60D9DC8F-86CD-4172-B68E-5AFD3D7D8C54}"/>
    <cellStyle name="20% - Accent2 16 4" xfId="1578" xr:uid="{49E25009-F24C-4549-8886-3A9E59D2D738}"/>
    <cellStyle name="20% - Accent2 16 4 2" xfId="1579" xr:uid="{590AE94D-0A60-4612-AF06-4ACF7C1CB2AB}"/>
    <cellStyle name="20% - Accent2 16 4 3" xfId="1580" xr:uid="{67CBE0CA-A65F-4235-B34F-9CF069B07578}"/>
    <cellStyle name="20% - Accent2 16 5" xfId="1581" xr:uid="{1F84031D-EFC9-412D-A6DD-17458AC0FF45}"/>
    <cellStyle name="20% - Accent2 16 6" xfId="1582" xr:uid="{E23042FF-31EE-4A5F-8531-EA9010E97668}"/>
    <cellStyle name="20% - Accent2 16 7" xfId="1583" xr:uid="{2E9C723C-6B54-42D8-866B-82DAC8EF9F16}"/>
    <cellStyle name="20% - Accent2 16 8" xfId="1584" xr:uid="{1EFB908D-400E-4EF6-A09E-127D31D85A4C}"/>
    <cellStyle name="20% - Accent2 16 9" xfId="1585" xr:uid="{0CA967A0-B8B8-4B38-854A-6ACB335A6877}"/>
    <cellStyle name="20% - Accent2 17" xfId="1586" xr:uid="{D087CE7B-635D-4C19-98CB-C38C9E3F6AF9}"/>
    <cellStyle name="20% - Accent2 17 2" xfId="1587" xr:uid="{E2A43281-4079-4C43-BF84-3CAFDEDF39B4}"/>
    <cellStyle name="20% - Accent2 17 2 2" xfId="1588" xr:uid="{1B3B1187-D84B-48D2-8896-7D4ECECD14EE}"/>
    <cellStyle name="20% - Accent2 17 2 3" xfId="1589" xr:uid="{09D0E879-D509-43A6-9B42-09AFD41516F5}"/>
    <cellStyle name="20% - Accent2 17 2 4" xfId="1590" xr:uid="{5E7D5587-70B8-406C-BF99-4F1B06FD0A7F}"/>
    <cellStyle name="20% - Accent2 17 2 5" xfId="1591" xr:uid="{3E4BEFD7-A585-4694-8DDE-2ED2A3D78D1E}"/>
    <cellStyle name="20% - Accent2 17 3" xfId="1592" xr:uid="{D1F78865-893A-4C13-BB3E-68F465E0B62C}"/>
    <cellStyle name="20% - Accent2 17 4" xfId="1593" xr:uid="{599F943F-D0AD-4E17-81E1-033AA294B6E4}"/>
    <cellStyle name="20% - Accent2 17 5" xfId="1594" xr:uid="{10E50D09-92B4-4AF3-914B-A82A10C95C13}"/>
    <cellStyle name="20% - Accent2 17 6" xfId="1595" xr:uid="{583B96FC-4641-497C-8F97-86202E322E6F}"/>
    <cellStyle name="20% - Accent2 17 7" xfId="1596" xr:uid="{AAA4F18E-EED4-4A67-8B2D-6EE3C0D38137}"/>
    <cellStyle name="20% - Accent2 18" xfId="1597" xr:uid="{3E66AD18-8117-40F7-8955-F90BECA3BD3C}"/>
    <cellStyle name="20% - Accent2 18 2" xfId="1598" xr:uid="{D4FC8178-3A22-4225-8956-CD0331A03A9A}"/>
    <cellStyle name="20% - Accent2 18 2 2" xfId="1599" xr:uid="{DEF8B732-5572-4272-9B3F-986DB81519C8}"/>
    <cellStyle name="20% - Accent2 18 2 3" xfId="1600" xr:uid="{1B2A0590-B22D-43A2-BB1A-23F75C074E42}"/>
    <cellStyle name="20% - Accent2 18 3" xfId="1601" xr:uid="{D205C845-EA29-4395-A8ED-3DE7D71499E7}"/>
    <cellStyle name="20% - Accent2 18 4" xfId="1602" xr:uid="{1292AD94-F8E6-4135-816D-22B0375A40AD}"/>
    <cellStyle name="20% - Accent2 18 5" xfId="1603" xr:uid="{17CEAA4F-5BD0-46D2-9E39-2F9748C9616E}"/>
    <cellStyle name="20% - Accent2 18 6" xfId="1604" xr:uid="{BCF239AE-3518-4AA9-BCEA-98E75AA2D501}"/>
    <cellStyle name="20% - Accent2 18 7" xfId="1605" xr:uid="{792D3EBC-BB2C-4B46-A675-5D6FE2324D52}"/>
    <cellStyle name="20% - Accent2 19" xfId="1606" xr:uid="{D43DFDD3-5F0D-4A09-A27B-DEE5C82173E8}"/>
    <cellStyle name="20% - Accent2 19 2" xfId="1607" xr:uid="{60474F82-E9C3-4C43-9E80-539850CFFDD3}"/>
    <cellStyle name="20% - Accent2 19 3" xfId="1608" xr:uid="{C015A0B9-A752-4A35-A4E6-C6308DB3772F}"/>
    <cellStyle name="20% - Accent2 19 4" xfId="1609" xr:uid="{CDE452D6-D527-4DDB-B1D9-148DA083751A}"/>
    <cellStyle name="20% - Accent2 19 5" xfId="1610" xr:uid="{CAACC647-AFBC-496E-854A-833AA841A1B8}"/>
    <cellStyle name="20% - Accent2 19 6" xfId="1611" xr:uid="{49E36993-9651-46F0-B7BD-4229D257C354}"/>
    <cellStyle name="20% - Accent2 2" xfId="1612" xr:uid="{46EE6101-0F57-463D-9B30-A19C86D906FD}"/>
    <cellStyle name="20% - Accent2 2 10" xfId="1613" xr:uid="{E6453709-626A-4FD4-A9A0-49E4B2E9A7C7}"/>
    <cellStyle name="20% - Accent2 2 11" xfId="1614" xr:uid="{4180FF36-B873-478C-9623-133FA15E4127}"/>
    <cellStyle name="20% - Accent2 2 12" xfId="1615" xr:uid="{9A10B9F5-A4B1-4E47-91AA-A060CA4C1E07}"/>
    <cellStyle name="20% - Accent2 2 13" xfId="1616" xr:uid="{FA021C31-A0EE-487C-A804-A7547EF1B31C}"/>
    <cellStyle name="20% - Accent2 2 14" xfId="1617" xr:uid="{A85D7486-1349-4180-A5D2-CC93FCF76E45}"/>
    <cellStyle name="20% - Accent2 2 15" xfId="1618" xr:uid="{4EF445F1-B139-42B8-8FC6-3429D0903F0A}"/>
    <cellStyle name="20% - Accent2 2 16" xfId="1619" xr:uid="{A63A047B-2DF0-40AB-8AF9-B3A5634C17BC}"/>
    <cellStyle name="20% - Accent2 2 17" xfId="1620" xr:uid="{6422BB7E-EC90-4293-A38B-DB28317EFD61}"/>
    <cellStyle name="20% - Accent2 2 18" xfId="1621" xr:uid="{D0F34069-6F4B-4C8E-BC11-3B60C637DBFC}"/>
    <cellStyle name="20% - Accent2 2 2" xfId="1622" xr:uid="{C505DA3F-1ABE-46F6-8A54-F1EDDAC0D0CF}"/>
    <cellStyle name="20% - Accent2 2 2 10" xfId="1623" xr:uid="{5A3E3C78-A57D-4C74-86DF-22D69F460FF5}"/>
    <cellStyle name="20% - Accent2 2 2 11" xfId="1624" xr:uid="{D20AA21B-DC37-4CB4-B34C-7944986E6BA6}"/>
    <cellStyle name="20% - Accent2 2 2 12" xfId="1625" xr:uid="{7E1A4E85-71D2-4B36-A61F-66737FDFBDFF}"/>
    <cellStyle name="20% - Accent2 2 2 13" xfId="1626" xr:uid="{2203DEAB-8D6B-455E-8199-92727FF02354}"/>
    <cellStyle name="20% - Accent2 2 2 2" xfId="1627" xr:uid="{166027BF-587C-418B-9063-449DECFB79A0}"/>
    <cellStyle name="20% - Accent2 2 2 2 10" xfId="1628" xr:uid="{E073BBBD-6BF3-496F-83C4-010904CFF096}"/>
    <cellStyle name="20% - Accent2 2 2 2 11" xfId="1629" xr:uid="{8CB2D70B-1B07-4308-9C65-F2B28AF87D11}"/>
    <cellStyle name="20% - Accent2 2 2 2 2" xfId="1630" xr:uid="{4AB61546-1005-4824-B1E1-65FBF5AAE0FF}"/>
    <cellStyle name="20% - Accent2 2 2 2 2 2" xfId="1631" xr:uid="{CE10DFC6-052F-46EB-909C-22965C380508}"/>
    <cellStyle name="20% - Accent2 2 2 2 2 2 2" xfId="1632" xr:uid="{F9BC53F8-AE8E-4025-AFED-A6C66AC01B5D}"/>
    <cellStyle name="20% - Accent2 2 2 2 2 2 2 2" xfId="1633" xr:uid="{1AB44676-D22E-476A-89FA-A94540B2664B}"/>
    <cellStyle name="20% - Accent2 2 2 2 2 2 2 3" xfId="1634" xr:uid="{D33AEEEA-2D0F-4F5A-BBE2-9C0233446A93}"/>
    <cellStyle name="20% - Accent2 2 2 2 2 2 3" xfId="1635" xr:uid="{DF27B9CC-DA96-48F0-B1C3-35C519120FB9}"/>
    <cellStyle name="20% - Accent2 2 2 2 2 2 3 2" xfId="1636" xr:uid="{EA07C24B-6E0E-42D8-875A-0959CE6FBF39}"/>
    <cellStyle name="20% - Accent2 2 2 2 2 2 4" xfId="1637" xr:uid="{87FDC4B3-3707-4187-A3A9-4221F28D5A77}"/>
    <cellStyle name="20% - Accent2 2 2 2 2 3" xfId="1638" xr:uid="{29D58931-4D12-4C2F-AE6E-898661B67549}"/>
    <cellStyle name="20% - Accent2 2 2 2 2 3 2" xfId="1639" xr:uid="{E2822EF9-A724-4C53-B7B4-BE7C906DFD56}"/>
    <cellStyle name="20% - Accent2 2 2 2 2 3 3" xfId="1640" xr:uid="{C43A490A-9CD8-4936-B2AD-32F3C3795C5B}"/>
    <cellStyle name="20% - Accent2 2 2 2 2 4" xfId="1641" xr:uid="{94E63CD3-7F7D-4EC5-9BE6-C5557E994911}"/>
    <cellStyle name="20% - Accent2 2 2 2 2 4 2" xfId="1642" xr:uid="{C989EDA2-D764-4289-9B05-ADD576F99262}"/>
    <cellStyle name="20% - Accent2 2 2 2 2 5" xfId="1643" xr:uid="{25759282-FDFD-44EC-810C-7227D42214FB}"/>
    <cellStyle name="20% - Accent2 2 2 2 2 6" xfId="1644" xr:uid="{1FA87218-E17B-46A0-9732-F17AF54DDFF9}"/>
    <cellStyle name="20% - Accent2 2 2 2 2 7" xfId="1645" xr:uid="{FC2FE629-F257-46AB-A812-A66159C80B27}"/>
    <cellStyle name="20% - Accent2 2 2 2 3" xfId="1646" xr:uid="{6633850F-794F-44BD-B59C-28E9F1E7EA87}"/>
    <cellStyle name="20% - Accent2 2 2 2 3 2" xfId="1647" xr:uid="{1CA6BF9A-5BE9-4401-856B-BABF5346C53A}"/>
    <cellStyle name="20% - Accent2 2 2 2 3 2 2" xfId="1648" xr:uid="{C7BB053C-AA9E-4303-BA0A-7A096B9847F0}"/>
    <cellStyle name="20% - Accent2 2 2 2 3 2 2 2" xfId="1649" xr:uid="{4F7EFF99-CAFE-4930-B62E-0F97ED29570E}"/>
    <cellStyle name="20% - Accent2 2 2 2 3 2 3" xfId="1650" xr:uid="{BDA20A98-8A56-4D8C-9AD4-A73272168EF4}"/>
    <cellStyle name="20% - Accent2 2 2 2 3 2 4" xfId="1651" xr:uid="{69A38C8F-A7F9-4EBE-9389-2582C85AA82E}"/>
    <cellStyle name="20% - Accent2 2 2 2 3 3" xfId="1652" xr:uid="{BD0F17A5-BA5C-4F6C-B687-128A61A74E6D}"/>
    <cellStyle name="20% - Accent2 2 2 2 3 3 2" xfId="1653" xr:uid="{0FC2CE6E-FD35-4AE7-97A6-12A5A975CD0F}"/>
    <cellStyle name="20% - Accent2 2 2 2 3 4" xfId="1654" xr:uid="{BF0389E6-D50F-459A-835A-C79682537AD4}"/>
    <cellStyle name="20% - Accent2 2 2 2 3 5" xfId="1655" xr:uid="{0CB1FEF6-0576-40D3-9537-7B87B51D5DC5}"/>
    <cellStyle name="20% - Accent2 2 2 2 3 6" xfId="1656" xr:uid="{33E81CDD-D8D5-467A-8DEA-375D58BCAD8F}"/>
    <cellStyle name="20% - Accent2 2 2 2 4" xfId="1657" xr:uid="{0302854E-78FE-4C6A-9BAE-FB10666EDCFA}"/>
    <cellStyle name="20% - Accent2 2 2 2 4 2" xfId="1658" xr:uid="{8B9812B3-CEA2-45F5-989B-8295579B119B}"/>
    <cellStyle name="20% - Accent2 2 2 2 4 2 2" xfId="1659" xr:uid="{E0BD2B9E-8FC3-4C4E-9162-439CA330AC9B}"/>
    <cellStyle name="20% - Accent2 2 2 2 4 3" xfId="1660" xr:uid="{818A2EF2-00AE-4DBA-B73E-26C7CEA2CD66}"/>
    <cellStyle name="20% - Accent2 2 2 2 4 4" xfId="1661" xr:uid="{212AB620-8EE6-4EFF-BB29-BC26481D1E39}"/>
    <cellStyle name="20% - Accent2 2 2 2 5" xfId="1662" xr:uid="{079B27DB-154B-45D0-8984-C585A28EA7E0}"/>
    <cellStyle name="20% - Accent2 2 2 2 5 2" xfId="1663" xr:uid="{B5D05197-49DF-4A4A-BDAC-CD7AC943BE4D}"/>
    <cellStyle name="20% - Accent2 2 2 2 6" xfId="1664" xr:uid="{D9CE148C-BADC-446A-A178-201DB4C3F899}"/>
    <cellStyle name="20% - Accent2 2 2 2 7" xfId="1665" xr:uid="{0541A2CF-4FEA-4B55-BAEF-2C45F36CED38}"/>
    <cellStyle name="20% - Accent2 2 2 2 8" xfId="1666" xr:uid="{091AF5B8-7345-45BC-AE54-4FCD37633E9D}"/>
    <cellStyle name="20% - Accent2 2 2 2 9" xfId="1667" xr:uid="{4F5B92D9-35E1-41D3-A276-ECD5395D4F90}"/>
    <cellStyle name="20% - Accent2 2 2 3" xfId="1668" xr:uid="{B482197A-2C0F-4A23-B397-2860430EB5E3}"/>
    <cellStyle name="20% - Accent2 2 2 3 2" xfId="1669" xr:uid="{A1F5CACB-5F51-4E5E-959F-06951274A417}"/>
    <cellStyle name="20% - Accent2 2 2 3 2 2" xfId="1670" xr:uid="{C634996C-1F97-4133-949A-37E706502186}"/>
    <cellStyle name="20% - Accent2 2 2 3 2 2 2" xfId="1671" xr:uid="{1B076F3B-AD9A-4280-81A0-74D3A608618B}"/>
    <cellStyle name="20% - Accent2 2 2 3 2 2 2 2" xfId="1672" xr:uid="{3E87107B-FE07-4C54-A129-B8ABAB387927}"/>
    <cellStyle name="20% - Accent2 2 2 3 2 2 3" xfId="1673" xr:uid="{640F18B2-39ED-4AF2-BE7D-3956FAD9FF3A}"/>
    <cellStyle name="20% - Accent2 2 2 3 2 2 4" xfId="1674" xr:uid="{4BB3CE10-7CB3-4A13-8D69-6EA0D6942AE0}"/>
    <cellStyle name="20% - Accent2 2 2 3 2 3" xfId="1675" xr:uid="{66813B00-9CEC-464D-BFE9-15E33ED797E7}"/>
    <cellStyle name="20% - Accent2 2 2 3 2 3 2" xfId="1676" xr:uid="{01353ED3-544F-4A56-B949-2D2E30E4E007}"/>
    <cellStyle name="20% - Accent2 2 2 3 2 4" xfId="1677" xr:uid="{2D1156D7-263B-4687-9C5B-9AD10C35D500}"/>
    <cellStyle name="20% - Accent2 2 2 3 2 5" xfId="1678" xr:uid="{3D4E738E-AFC4-4F94-BFDC-EC4EC6DB3080}"/>
    <cellStyle name="20% - Accent2 2 2 3 2 6" xfId="1679" xr:uid="{227200B3-A9E9-4344-B448-7166EF07677A}"/>
    <cellStyle name="20% - Accent2 2 2 3 3" xfId="1680" xr:uid="{58F16D1D-D071-4FC6-8221-D9DE1AEC7A63}"/>
    <cellStyle name="20% - Accent2 2 2 3 3 2" xfId="1681" xr:uid="{119EF130-25F9-4C57-ADB0-B27BEEE4F608}"/>
    <cellStyle name="20% - Accent2 2 2 3 3 2 2" xfId="1682" xr:uid="{62896BC7-BE42-4D16-BE8F-4870FD17346D}"/>
    <cellStyle name="20% - Accent2 2 2 3 3 2 3" xfId="1683" xr:uid="{5A7A4E17-F2CE-4C2C-80D4-522D3A76CCB3}"/>
    <cellStyle name="20% - Accent2 2 2 3 3 2 4" xfId="1684" xr:uid="{414AE5E9-4D3F-4CF2-A16F-1501C372A720}"/>
    <cellStyle name="20% - Accent2 2 2 3 3 3" xfId="1685" xr:uid="{777F2A47-0855-49EE-BBA1-BCB65313FDB0}"/>
    <cellStyle name="20% - Accent2 2 2 3 3 4" xfId="1686" xr:uid="{E81CEFA4-D6EA-4B24-A72D-7A4B4A003A06}"/>
    <cellStyle name="20% - Accent2 2 2 3 3 5" xfId="1687" xr:uid="{8413BB16-37EE-4EED-8478-485BD68FDD7B}"/>
    <cellStyle name="20% - Accent2 2 2 3 3 6" xfId="1688" xr:uid="{1EBB761E-9125-484C-92F0-5706151821F9}"/>
    <cellStyle name="20% - Accent2 2 2 3 4" xfId="1689" xr:uid="{C86EF50C-9B57-41BA-B5F1-14D491BB4AF6}"/>
    <cellStyle name="20% - Accent2 2 2 3 4 2" xfId="1690" xr:uid="{8B31AD8E-5DA1-4D9E-B907-9C20C2F4B039}"/>
    <cellStyle name="20% - Accent2 2 2 3 4 3" xfId="1691" xr:uid="{6FC8A54B-BA97-4A73-8C2D-DB1D46E74547}"/>
    <cellStyle name="20% - Accent2 2 2 3 4 4" xfId="1692" xr:uid="{700E5EFB-496B-4B2A-BF7F-61407D3EA342}"/>
    <cellStyle name="20% - Accent2 2 2 3 5" xfId="1693" xr:uid="{15AB7C45-C174-442C-91A6-162C871F3EBE}"/>
    <cellStyle name="20% - Accent2 2 2 3 6" xfId="1694" xr:uid="{494DCE1E-AF35-4B53-A3F4-DE5441964EA5}"/>
    <cellStyle name="20% - Accent2 2 2 3 7" xfId="1695" xr:uid="{752212D7-0942-4331-A3E3-C7ECBFE051B3}"/>
    <cellStyle name="20% - Accent2 2 2 3 8" xfId="1696" xr:uid="{95C4F393-20AC-45F4-BF3E-5C64BC0630B1}"/>
    <cellStyle name="20% - Accent2 2 2 3 9" xfId="1697" xr:uid="{8EE09630-B03C-4DA0-BE1A-BCFD00508188}"/>
    <cellStyle name="20% - Accent2 2 2 4" xfId="1698" xr:uid="{215350DB-D212-45BA-A176-6B710B616D21}"/>
    <cellStyle name="20% - Accent2 2 2 4 2" xfId="1699" xr:uid="{E6D7DFE3-42E8-4A08-B738-286FA79F212A}"/>
    <cellStyle name="20% - Accent2 2 2 4 2 2" xfId="1700" xr:uid="{10D25170-AFB9-4BE7-9DD2-57D53E5FE775}"/>
    <cellStyle name="20% - Accent2 2 2 4 2 2 2" xfId="1701" xr:uid="{579A277B-15F2-4897-B8A1-03BB2AC1949F}"/>
    <cellStyle name="20% - Accent2 2 2 4 2 2 3" xfId="1702" xr:uid="{F127CAA2-85B1-427F-AAD1-D79BCF2B803B}"/>
    <cellStyle name="20% - Accent2 2 2 4 2 3" xfId="1703" xr:uid="{F0F94958-FA7A-4F5D-A267-F9E0BFC5E771}"/>
    <cellStyle name="20% - Accent2 2 2 4 2 3 2" xfId="1704" xr:uid="{B5FB931F-1C6F-479A-A55E-7CD5A7575D57}"/>
    <cellStyle name="20% - Accent2 2 2 4 2 4" xfId="1705" xr:uid="{BA0473A5-5BDE-4CBF-87BC-3D3C85117976}"/>
    <cellStyle name="20% - Accent2 2 2 4 3" xfId="1706" xr:uid="{57F04D33-3026-4739-A0B6-949B3BA992E4}"/>
    <cellStyle name="20% - Accent2 2 2 4 3 2" xfId="1707" xr:uid="{C8B9B86C-BBC9-496C-BB3F-C41C0A624EC4}"/>
    <cellStyle name="20% - Accent2 2 2 4 3 3" xfId="1708" xr:uid="{7D4ECB95-B7DE-4AA6-89AF-95B408854902}"/>
    <cellStyle name="20% - Accent2 2 2 4 4" xfId="1709" xr:uid="{FDFFAB0F-1E29-4710-94FE-51AEC40B2464}"/>
    <cellStyle name="20% - Accent2 2 2 4 4 2" xfId="1710" xr:uid="{19E7D8AA-3F01-4690-A122-A28730F4BFE2}"/>
    <cellStyle name="20% - Accent2 2 2 4 5" xfId="1711" xr:uid="{C9032E08-84C0-401B-A24A-429583A5A565}"/>
    <cellStyle name="20% - Accent2 2 2 4 6" xfId="1712" xr:uid="{5A2E2281-AA8D-4A37-8902-8F71F5B8B35F}"/>
    <cellStyle name="20% - Accent2 2 2 5" xfId="1713" xr:uid="{0087778D-A412-48EF-A196-2FA0DF2D76AF}"/>
    <cellStyle name="20% - Accent2 2 2 5 2" xfId="1714" xr:uid="{F43C03EC-5E39-4D6F-BB9A-03601472889E}"/>
    <cellStyle name="20% - Accent2 2 2 5 2 2" xfId="1715" xr:uid="{41B0A2E3-889B-4EF7-A026-30D546CA4D17}"/>
    <cellStyle name="20% - Accent2 2 2 5 2 2 2" xfId="1716" xr:uid="{2EA7F192-7678-4C5E-9E8A-3A0C35EF10C0}"/>
    <cellStyle name="20% - Accent2 2 2 5 2 3" xfId="1717" xr:uid="{84DFECFC-5473-423F-AC57-A50E815CB20D}"/>
    <cellStyle name="20% - Accent2 2 2 5 2 4" xfId="1718" xr:uid="{2878AF18-AC0F-4A99-B6A3-3B8E03A3F457}"/>
    <cellStyle name="20% - Accent2 2 2 5 3" xfId="1719" xr:uid="{49ED80B5-AEEB-4CD5-BDD1-5C96ECA8DA24}"/>
    <cellStyle name="20% - Accent2 2 2 5 3 2" xfId="1720" xr:uid="{0B80F7BB-4168-49C0-B4CB-432DDAC5A70E}"/>
    <cellStyle name="20% - Accent2 2 2 5 4" xfId="1721" xr:uid="{9146BF96-59EC-4011-ADE4-67D30DBF1E11}"/>
    <cellStyle name="20% - Accent2 2 2 5 5" xfId="1722" xr:uid="{6C645702-ACD8-4DEA-88A5-43596F4FB64B}"/>
    <cellStyle name="20% - Accent2 2 2 5 6" xfId="1723" xr:uid="{1BBA0AA5-9A6D-4C9F-8B60-8177DB6C25F0}"/>
    <cellStyle name="20% - Accent2 2 2 6" xfId="1724" xr:uid="{862FCA74-AF6D-4F96-9435-50A78B6519F1}"/>
    <cellStyle name="20% - Accent2 2 2 6 2" xfId="1725" xr:uid="{5BBFF679-0BA3-42F6-AE05-078D3685159C}"/>
    <cellStyle name="20% - Accent2 2 2 6 2 2" xfId="1726" xr:uid="{44BB3846-BCAE-4B09-9BEB-19D42385ED50}"/>
    <cellStyle name="20% - Accent2 2 2 6 3" xfId="1727" xr:uid="{BDBC96F1-A40F-4C13-B6E8-21E0F7EC9187}"/>
    <cellStyle name="20% - Accent2 2 2 6 4" xfId="1728" xr:uid="{9736779F-35B2-444F-A9EC-326589DFA240}"/>
    <cellStyle name="20% - Accent2 2 2 7" xfId="1729" xr:uid="{6A6D7DC9-9317-481B-9024-4643D9635B77}"/>
    <cellStyle name="20% - Accent2 2 2 7 2" xfId="1730" xr:uid="{38E151F1-6A6D-4CF9-A59E-D11DFC54D684}"/>
    <cellStyle name="20% - Accent2 2 2 8" xfId="1731" xr:uid="{C6109483-AD5D-4819-A301-8DE526003050}"/>
    <cellStyle name="20% - Accent2 2 2 8 2" xfId="1732" xr:uid="{894B40C1-20FD-4A14-8C15-F6605393061E}"/>
    <cellStyle name="20% - Accent2 2 2 9" xfId="1733" xr:uid="{1BBA6D0F-1279-41C0-9839-5EAB8E89CF92}"/>
    <cellStyle name="20% - Accent2 2 2 9 2" xfId="1734" xr:uid="{E21B7AD7-5744-4316-9350-C7738419CED7}"/>
    <cellStyle name="20% - Accent2 2 3" xfId="1735" xr:uid="{68385E0A-1C35-47C6-9864-6EFD3D2B3DFC}"/>
    <cellStyle name="20% - Accent2 2 3 10" xfId="1736" xr:uid="{2818D6D5-DD2A-4391-A1F6-AA79E543ABE8}"/>
    <cellStyle name="20% - Accent2 2 3 11" xfId="1737" xr:uid="{F919818A-4CC9-47AD-9B67-E2ACB64DE613}"/>
    <cellStyle name="20% - Accent2 2 3 12" xfId="1738" xr:uid="{511718A5-049C-4CBD-9F7F-AF823BD138F7}"/>
    <cellStyle name="20% - Accent2 2 3 2" xfId="1739" xr:uid="{CCC9A397-5322-4DFD-A153-CD6D3FC97C41}"/>
    <cellStyle name="20% - Accent2 2 3 2 2" xfId="1740" xr:uid="{568A9A69-F302-493D-996F-7D5EA9CBAF98}"/>
    <cellStyle name="20% - Accent2 2 3 2 2 2" xfId="1741" xr:uid="{95A1B818-A7D0-436B-82EB-11B81BC0E03C}"/>
    <cellStyle name="20% - Accent2 2 3 2 2 2 2" xfId="1742" xr:uid="{10454186-091C-48BF-A866-ABA504732CA5}"/>
    <cellStyle name="20% - Accent2 2 3 2 2 2 3" xfId="1743" xr:uid="{C7866B4A-6F92-430E-B8FE-A1759ECE5F11}"/>
    <cellStyle name="20% - Accent2 2 3 2 2 3" xfId="1744" xr:uid="{F3495068-1735-4D84-85D2-B94BB4590ACC}"/>
    <cellStyle name="20% - Accent2 2 3 2 2 3 2" xfId="1745" xr:uid="{D30F95A6-503F-491A-BA97-37AB1DE746F9}"/>
    <cellStyle name="20% - Accent2 2 3 2 2 4" xfId="1746" xr:uid="{44AAED84-987C-4F4F-8483-9A8ED1BE1A7E}"/>
    <cellStyle name="20% - Accent2 2 3 2 3" xfId="1747" xr:uid="{B80FBF05-1373-437F-8D9B-E7F6C44CCF33}"/>
    <cellStyle name="20% - Accent2 2 3 2 3 2" xfId="1748" xr:uid="{6BDEB6FE-9067-4CF8-AEA2-46FA9E41FFE5}"/>
    <cellStyle name="20% - Accent2 2 3 2 3 3" xfId="1749" xr:uid="{85D57C2A-0B0E-4D74-BFEA-E504778CB852}"/>
    <cellStyle name="20% - Accent2 2 3 2 4" xfId="1750" xr:uid="{4216483B-03A8-4B46-AF88-318DD4F606A5}"/>
    <cellStyle name="20% - Accent2 2 3 2 4 2" xfId="1751" xr:uid="{E0EF55FF-640C-4FED-8AFB-D626A7C442E4}"/>
    <cellStyle name="20% - Accent2 2 3 2 5" xfId="1752" xr:uid="{486AD4E4-7A6B-4A73-814B-822CE5BF8D22}"/>
    <cellStyle name="20% - Accent2 2 3 2 6" xfId="1753" xr:uid="{BC91E562-F13A-42DC-AF6F-382A11003565}"/>
    <cellStyle name="20% - Accent2 2 3 2 7" xfId="1754" xr:uid="{5435684E-3609-4677-89B4-1AF482E5E1F0}"/>
    <cellStyle name="20% - Accent2 2 3 2 8" xfId="1755" xr:uid="{EA0F90B9-168F-4DD5-AB2F-DB6592186EEC}"/>
    <cellStyle name="20% - Accent2 2 3 3" xfId="1756" xr:uid="{6173BA2C-5547-4946-A686-29158904826D}"/>
    <cellStyle name="20% - Accent2 2 3 3 2" xfId="1757" xr:uid="{D20653B8-12B8-4FB2-9E51-58E1EA11A528}"/>
    <cellStyle name="20% - Accent2 2 3 3 2 2" xfId="1758" xr:uid="{BC777E23-79C1-4A4E-84F5-56D79CBEA97A}"/>
    <cellStyle name="20% - Accent2 2 3 3 2 2 2" xfId="1759" xr:uid="{411EF6D8-C129-48F3-AC09-8004163E3138}"/>
    <cellStyle name="20% - Accent2 2 3 3 2 3" xfId="1760" xr:uid="{957B470D-A9CC-414D-820B-21211C9ABA34}"/>
    <cellStyle name="20% - Accent2 2 3 3 2 4" xfId="1761" xr:uid="{EBAF9A22-049B-4F17-BA42-7D8A2E16C907}"/>
    <cellStyle name="20% - Accent2 2 3 3 3" xfId="1762" xr:uid="{8E68D1E4-2263-4973-90F7-E35770BDE130}"/>
    <cellStyle name="20% - Accent2 2 3 3 3 2" xfId="1763" xr:uid="{19F17A4A-BC9E-4655-955D-D7DEE0AB9CCD}"/>
    <cellStyle name="20% - Accent2 2 3 3 4" xfId="1764" xr:uid="{8746DAD9-3A41-4D02-9F42-6D5B7F851635}"/>
    <cellStyle name="20% - Accent2 2 3 3 5" xfId="1765" xr:uid="{4834AD4C-6D56-45E7-B41B-778DDFE00A88}"/>
    <cellStyle name="20% - Accent2 2 3 3 6" xfId="1766" xr:uid="{FFCD21F3-E19E-4A13-A8BA-E2453374A7C5}"/>
    <cellStyle name="20% - Accent2 2 3 3 7" xfId="1767" xr:uid="{354D5DDC-E572-4962-B15B-E57C8641B5EC}"/>
    <cellStyle name="20% - Accent2 2 3 4" xfId="1768" xr:uid="{BC67D53B-57A8-4BB3-8046-0801378486AC}"/>
    <cellStyle name="20% - Accent2 2 3 4 2" xfId="1769" xr:uid="{65D0A74F-784B-46AA-ABF1-3EA0FE1D3C49}"/>
    <cellStyle name="20% - Accent2 2 3 4 2 2" xfId="1770" xr:uid="{6864AC26-8CF4-4A15-9B09-5EC5CCC47FFF}"/>
    <cellStyle name="20% - Accent2 2 3 4 3" xfId="1771" xr:uid="{FBE9BA17-5EFA-4B41-9C64-FF941D207022}"/>
    <cellStyle name="20% - Accent2 2 3 4 4" xfId="1772" xr:uid="{B3A6732D-A839-46FE-AD03-C3590E11C4DC}"/>
    <cellStyle name="20% - Accent2 2 3 5" xfId="1773" xr:uid="{DB13BA9F-6520-405D-B347-97C044A02374}"/>
    <cellStyle name="20% - Accent2 2 3 5 2" xfId="1774" xr:uid="{B655E0A1-4522-43BD-BF04-8FC3A346B74F}"/>
    <cellStyle name="20% - Accent2 2 3 6" xfId="1775" xr:uid="{6BEA7ACE-3F64-48A9-BD99-EA01C3F4A164}"/>
    <cellStyle name="20% - Accent2 2 3 7" xfId="1776" xr:uid="{41B9D046-62C7-4ACC-9FA7-DD1114540046}"/>
    <cellStyle name="20% - Accent2 2 3 8" xfId="1777" xr:uid="{D5D6BD35-4A82-44AD-A5A0-BEAD50349D67}"/>
    <cellStyle name="20% - Accent2 2 3 9" xfId="1778" xr:uid="{840932BC-5060-48D0-B7C0-E9E479A6DF0B}"/>
    <cellStyle name="20% - Accent2 2 4" xfId="1779" xr:uid="{83A1C392-AAAB-4563-9DFE-52CFBB83C176}"/>
    <cellStyle name="20% - Accent2 2 4 2" xfId="1780" xr:uid="{1B23A588-5DEB-4FAD-97B4-7DD63E5DDD0E}"/>
    <cellStyle name="20% - Accent2 2 4 2 2" xfId="1781" xr:uid="{22557D3D-8F60-4AFA-AA6F-CA317736787E}"/>
    <cellStyle name="20% - Accent2 2 4 2 2 2" xfId="1782" xr:uid="{B3D4F60D-76EA-4C2E-805B-549E3F23D499}"/>
    <cellStyle name="20% - Accent2 2 4 2 2 2 2" xfId="1783" xr:uid="{29D77DE7-76F0-4DA0-9F36-DCE9B7E9793D}"/>
    <cellStyle name="20% - Accent2 2 4 2 2 3" xfId="1784" xr:uid="{41B25481-466D-4620-B525-1FC6CF5F5C80}"/>
    <cellStyle name="20% - Accent2 2 4 2 2 4" xfId="1785" xr:uid="{698F63EB-7646-4911-B145-D1AEE1163F79}"/>
    <cellStyle name="20% - Accent2 2 4 2 3" xfId="1786" xr:uid="{63081026-BF4E-476E-AD8D-D4AC02EB17FB}"/>
    <cellStyle name="20% - Accent2 2 4 2 3 2" xfId="1787" xr:uid="{9C643377-C77B-4E9B-961D-3E69BE305DE8}"/>
    <cellStyle name="20% - Accent2 2 4 2 4" xfId="1788" xr:uid="{8D6CF329-5600-4666-B45E-4D41D5A3CA61}"/>
    <cellStyle name="20% - Accent2 2 4 2 5" xfId="1789" xr:uid="{37DE36BA-5022-46E7-A63E-413F8D2A574B}"/>
    <cellStyle name="20% - Accent2 2 4 2 6" xfId="1790" xr:uid="{ADB0B43F-3095-4019-94D1-62EBF2B04810}"/>
    <cellStyle name="20% - Accent2 2 4 3" xfId="1791" xr:uid="{5D585315-CCFD-48F4-B139-0DB2DC1BC871}"/>
    <cellStyle name="20% - Accent2 2 4 3 2" xfId="1792" xr:uid="{3C23ED01-3EB0-4D91-BF04-C4D1BAE0CBAF}"/>
    <cellStyle name="20% - Accent2 2 4 3 2 2" xfId="1793" xr:uid="{5FAFFA0B-048E-41FC-8EB8-2535A36E29FB}"/>
    <cellStyle name="20% - Accent2 2 4 3 2 3" xfId="1794" xr:uid="{394741F1-53BB-4BAC-A74C-9A8B3A069D8A}"/>
    <cellStyle name="20% - Accent2 2 4 3 2 4" xfId="1795" xr:uid="{39E208FA-BAF8-48AD-995B-ADD33AB0C180}"/>
    <cellStyle name="20% - Accent2 2 4 3 3" xfId="1796" xr:uid="{10D52674-753F-48EB-A9CA-5B422349A520}"/>
    <cellStyle name="20% - Accent2 2 4 3 4" xfId="1797" xr:uid="{173C1DDF-6C2B-4BC7-B918-E86D84C316B4}"/>
    <cellStyle name="20% - Accent2 2 4 3 5" xfId="1798" xr:uid="{A6D31436-23F8-4357-9917-355C97CEC968}"/>
    <cellStyle name="20% - Accent2 2 4 3 6" xfId="1799" xr:uid="{0C13DCFE-DA10-41E4-AC2C-D251BAEA1255}"/>
    <cellStyle name="20% - Accent2 2 4 4" xfId="1800" xr:uid="{4EAC0B5C-FB18-46CD-A16F-D089B2B65D89}"/>
    <cellStyle name="20% - Accent2 2 4 4 2" xfId="1801" xr:uid="{96071924-A994-442E-A17D-0210EE25EECF}"/>
    <cellStyle name="20% - Accent2 2 4 4 3" xfId="1802" xr:uid="{21DC25DA-2EAE-4B7B-BCA4-0DDCA2D1A57E}"/>
    <cellStyle name="20% - Accent2 2 4 4 4" xfId="1803" xr:uid="{4725F2FE-FF51-4D1B-BC35-1002A4B0F67A}"/>
    <cellStyle name="20% - Accent2 2 4 5" xfId="1804" xr:uid="{46F9804B-E0E7-4134-9E65-3C179739AC43}"/>
    <cellStyle name="20% - Accent2 2 4 6" xfId="1805" xr:uid="{0F51F758-3A84-4D4B-A679-BD3F99922665}"/>
    <cellStyle name="20% - Accent2 2 4 7" xfId="1806" xr:uid="{582DF926-75F9-44AE-9D11-9A56DF3E45D6}"/>
    <cellStyle name="20% - Accent2 2 4 8" xfId="1807" xr:uid="{4FD54339-13EA-4611-A00C-2BE2ED7A0E65}"/>
    <cellStyle name="20% - Accent2 2 4 9" xfId="1808" xr:uid="{81FEFAE8-AC15-4333-B26D-4694DA0992E5}"/>
    <cellStyle name="20% - Accent2 2 5" xfId="1809" xr:uid="{FD028477-F8E5-4D2B-9062-BC70850BA5A4}"/>
    <cellStyle name="20% - Accent2 2 5 2" xfId="1810" xr:uid="{17BA51DE-B034-461D-AD1C-E5776A110A8D}"/>
    <cellStyle name="20% - Accent2 2 5 2 2" xfId="1811" xr:uid="{4066AA11-DBC1-4C00-A585-547AE8769E29}"/>
    <cellStyle name="20% - Accent2 2 5 2 2 2" xfId="1812" xr:uid="{4837E1DA-8144-4DBA-98A0-722F377EA2BD}"/>
    <cellStyle name="20% - Accent2 2 5 2 2 2 2" xfId="1813" xr:uid="{4C0F4E31-5BD8-4C9B-8481-75A89542C583}"/>
    <cellStyle name="20% - Accent2 2 5 2 2 3" xfId="1814" xr:uid="{3AE43F0A-933A-4691-BF80-E44211892C9A}"/>
    <cellStyle name="20% - Accent2 2 5 2 2 4" xfId="1815" xr:uid="{BDAE5E60-3DC3-45B1-83CA-B40290AAD9F1}"/>
    <cellStyle name="20% - Accent2 2 5 2 3" xfId="1816" xr:uid="{3C0BC2E6-071B-457A-8203-AB7D6E8EB3FC}"/>
    <cellStyle name="20% - Accent2 2 5 2 3 2" xfId="1817" xr:uid="{7DCFAAD0-2771-4555-8D91-F97C066245C1}"/>
    <cellStyle name="20% - Accent2 2 5 2 4" xfId="1818" xr:uid="{88670457-06A2-4A46-ADD0-51DD043FBF31}"/>
    <cellStyle name="20% - Accent2 2 5 2 5" xfId="1819" xr:uid="{DED44C11-F345-4380-A31D-D60E786569F4}"/>
    <cellStyle name="20% - Accent2 2 5 2 6" xfId="1820" xr:uid="{5F50AC41-A4CE-499D-A4B9-01A46AEE230B}"/>
    <cellStyle name="20% - Accent2 2 5 3" xfId="1821" xr:uid="{0D616F87-CBA3-4B6F-9B57-696A9A5BD26D}"/>
    <cellStyle name="20% - Accent2 2 5 3 2" xfId="1822" xr:uid="{32F584C7-D753-4A87-BEF6-74920D731942}"/>
    <cellStyle name="20% - Accent2 2 5 3 2 2" xfId="1823" xr:uid="{F379ADBD-9A5A-4900-A3B4-6B6402818F88}"/>
    <cellStyle name="20% - Accent2 2 5 3 2 3" xfId="1824" xr:uid="{24CA21A5-AE7F-48B2-94D1-84D891198024}"/>
    <cellStyle name="20% - Accent2 2 5 3 2 4" xfId="1825" xr:uid="{24C2B357-9BC8-4548-8761-D2BE7E87CD47}"/>
    <cellStyle name="20% - Accent2 2 5 3 3" xfId="1826" xr:uid="{7D6E1039-B38A-45D4-AE80-4BD9574B65A4}"/>
    <cellStyle name="20% - Accent2 2 5 3 4" xfId="1827" xr:uid="{6921B300-4648-4DE0-9BF7-310561DB8C00}"/>
    <cellStyle name="20% - Accent2 2 5 3 5" xfId="1828" xr:uid="{5BE9EC2E-86B1-4361-BA3E-2C0D432BBA41}"/>
    <cellStyle name="20% - Accent2 2 5 3 6" xfId="1829" xr:uid="{7B73E00E-1A79-42F9-B485-EE9E480FE82D}"/>
    <cellStyle name="20% - Accent2 2 5 4" xfId="1830" xr:uid="{DDB23435-6DE8-4744-BA86-B63D140A807D}"/>
    <cellStyle name="20% - Accent2 2 5 4 2" xfId="1831" xr:uid="{E0F51E81-9918-4E78-B3FC-66D9FF0435D8}"/>
    <cellStyle name="20% - Accent2 2 5 4 3" xfId="1832" xr:uid="{96E5E6BF-28FC-43B9-BCF4-DA07014B9984}"/>
    <cellStyle name="20% - Accent2 2 5 4 4" xfId="1833" xr:uid="{CEDE90D5-464D-4770-BB9F-B948E3098A28}"/>
    <cellStyle name="20% - Accent2 2 5 5" xfId="1834" xr:uid="{867EAF10-D3DA-44BA-ADA2-1D2DC119FD7B}"/>
    <cellStyle name="20% - Accent2 2 5 6" xfId="1835" xr:uid="{7D403068-91FE-4FE5-A5E7-9B0E318E90E2}"/>
    <cellStyle name="20% - Accent2 2 5 7" xfId="1836" xr:uid="{1B0878A8-FF3A-41FD-9DFA-26D1FF75E486}"/>
    <cellStyle name="20% - Accent2 2 5 8" xfId="1837" xr:uid="{7EAA9925-FFBC-4F8A-9910-3DBB7F97888C}"/>
    <cellStyle name="20% - Accent2 2 6" xfId="1838" xr:uid="{76352DEE-7BB9-4B52-8D4B-46F0E2B7289A}"/>
    <cellStyle name="20% - Accent2 2 6 2" xfId="1839" xr:uid="{F7FC5F59-701C-4372-B4F2-A882A6616356}"/>
    <cellStyle name="20% - Accent2 2 6 2 2" xfId="1840" xr:uid="{9F22E1BA-6A4E-4D25-821B-D0F1FD39E9E3}"/>
    <cellStyle name="20% - Accent2 2 6 2 2 2" xfId="1841" xr:uid="{09595B13-BBAB-47A7-A287-5565B82EB62E}"/>
    <cellStyle name="20% - Accent2 2 6 2 3" xfId="1842" xr:uid="{9D96EF6E-2C4F-433F-9AE9-6FE21474D1DA}"/>
    <cellStyle name="20% - Accent2 2 6 2 4" xfId="1843" xr:uid="{34C46E65-D715-49FA-AC74-4210A7DE8546}"/>
    <cellStyle name="20% - Accent2 2 6 3" xfId="1844" xr:uid="{826A8E26-EDA7-4F52-9CC0-4A7970EDC4AF}"/>
    <cellStyle name="20% - Accent2 2 6 3 2" xfId="1845" xr:uid="{80FA3739-7C1D-456D-8A0C-97B2DC72F96C}"/>
    <cellStyle name="20% - Accent2 2 6 4" xfId="1846" xr:uid="{C37CC4EF-66D3-4377-B886-D2AF2C05C732}"/>
    <cellStyle name="20% - Accent2 2 6 5" xfId="1847" xr:uid="{16138CD7-CBE9-4433-8149-115D8B239782}"/>
    <cellStyle name="20% - Accent2 2 6 6" xfId="1848" xr:uid="{98531915-6F30-4B5E-A26A-87B6BD487003}"/>
    <cellStyle name="20% - Accent2 2 7" xfId="1849" xr:uid="{E8E7D1EE-D303-42F9-828B-06BF971A5E48}"/>
    <cellStyle name="20% - Accent2 2 7 2" xfId="1850" xr:uid="{DA0C7C1F-F592-4B94-BB0F-9FE28C9F2C08}"/>
    <cellStyle name="20% - Accent2 2 7 2 2" xfId="1851" xr:uid="{37EF894E-3621-4EAE-8145-BD88B01CAE85}"/>
    <cellStyle name="20% - Accent2 2 7 2 3" xfId="1852" xr:uid="{95ECF9F6-9169-48D2-940F-98841184C37D}"/>
    <cellStyle name="20% - Accent2 2 7 2 4" xfId="1853" xr:uid="{083F1CC0-B671-4119-96F7-01FE17B9584B}"/>
    <cellStyle name="20% - Accent2 2 7 3" xfId="1854" xr:uid="{1E82063C-A5CF-423F-B993-8D496CC0305D}"/>
    <cellStyle name="20% - Accent2 2 7 4" xfId="1855" xr:uid="{B26EBC73-3C34-4B32-B5A9-2EC555B65251}"/>
    <cellStyle name="20% - Accent2 2 7 5" xfId="1856" xr:uid="{6728B907-60F7-4D62-A353-7F7DF4F32178}"/>
    <cellStyle name="20% - Accent2 2 7 6" xfId="1857" xr:uid="{25B401D6-F636-427F-B3FF-3AD6FA17863F}"/>
    <cellStyle name="20% - Accent2 2 8" xfId="1858" xr:uid="{51840CCF-5B9E-401A-A7A0-86681E6B6181}"/>
    <cellStyle name="20% - Accent2 2 8 2" xfId="1859" xr:uid="{A79C9EC5-F3E7-4BB2-A629-B57198778156}"/>
    <cellStyle name="20% - Accent2 2 8 3" xfId="1860" xr:uid="{5564DDF8-10F5-40B0-9AC3-76D640DA1762}"/>
    <cellStyle name="20% - Accent2 2 8 4" xfId="1861" xr:uid="{EC3356B9-054B-419A-AE64-3DD4EAD964F4}"/>
    <cellStyle name="20% - Accent2 2 9" xfId="1862" xr:uid="{68BE4EF2-BC28-4007-BAA5-730CD29F5BD9}"/>
    <cellStyle name="20% - Accent2 20" xfId="1863" xr:uid="{EE87F3D9-FB78-401A-A42F-FDAD67244B35}"/>
    <cellStyle name="20% - Accent2 20 2" xfId="1864" xr:uid="{B704347F-2B10-4D54-B96C-D68E8ABED60B}"/>
    <cellStyle name="20% - Accent2 20 3" xfId="1865" xr:uid="{9245233C-925A-47ED-B55E-E91B904D5378}"/>
    <cellStyle name="20% - Accent2 21" xfId="1866" xr:uid="{4FBFB0CD-E129-45B0-BD72-9E6CED641318}"/>
    <cellStyle name="20% - Accent2 21 2" xfId="1867" xr:uid="{12029776-B2A4-4060-98BA-8C482E4DB3B1}"/>
    <cellStyle name="20% - Accent2 21 3" xfId="1868" xr:uid="{6721E4D8-A4DC-4653-BF9A-A873682BE360}"/>
    <cellStyle name="20% - Accent2 22" xfId="1869" xr:uid="{4B73CE9B-151E-47BF-A51A-87044D1A8642}"/>
    <cellStyle name="20% - Accent2 22 2" xfId="1870" xr:uid="{61700B08-AA56-4957-8F8B-435E320E4355}"/>
    <cellStyle name="20% - Accent2 22 3" xfId="1871" xr:uid="{D183AAE1-7EBA-41FD-BA1E-F2C84903A6E7}"/>
    <cellStyle name="20% - Accent2 23" xfId="1872" xr:uid="{5437B27C-D639-40A7-9714-A425F26D3E31}"/>
    <cellStyle name="20% - Accent2 23 2" xfId="1873" xr:uid="{44108650-E8A8-40C5-A7FB-9431FEDB2BEA}"/>
    <cellStyle name="20% - Accent2 24" xfId="1874" xr:uid="{290E705C-D9CD-47CC-BB9A-B9AB6966E843}"/>
    <cellStyle name="20% - Accent2 25" xfId="1875" xr:uid="{A515908A-70B6-46DB-9BF1-74308D21E2D1}"/>
    <cellStyle name="20% - Accent2 26" xfId="1876" xr:uid="{604C0EEF-D9CE-4B0B-BBB5-6AF14EF3C7B6}"/>
    <cellStyle name="20% - Accent2 27" xfId="1877" xr:uid="{DF99BB82-F07D-430E-B66D-183B2C304DFA}"/>
    <cellStyle name="20% - Accent2 28" xfId="1878" xr:uid="{D3602CBC-0574-42C6-B78D-E9FA3CAF8F5B}"/>
    <cellStyle name="20% - Accent2 29" xfId="1879" xr:uid="{5ECD7F49-8A0C-4180-8AF9-68E2A9718308}"/>
    <cellStyle name="20% - Accent2 3" xfId="1880" xr:uid="{E5113992-5A68-47F8-943D-4A36C7B64A62}"/>
    <cellStyle name="20% - Accent2 3 10" xfId="1881" xr:uid="{7C028549-5EBC-41A3-8D5B-401DF38502B7}"/>
    <cellStyle name="20% - Accent2 3 10 2" xfId="1882" xr:uid="{651167FD-285A-457F-BDC4-B09B88DD2E36}"/>
    <cellStyle name="20% - Accent2 3 11" xfId="1883" xr:uid="{41A0B937-4867-4D28-A7CB-AFC2B2DE16D9}"/>
    <cellStyle name="20% - Accent2 3 12" xfId="1884" xr:uid="{D78AE461-1625-4426-85A4-6A8C49F0461F}"/>
    <cellStyle name="20% - Accent2 3 13" xfId="1885" xr:uid="{B4EC1755-8982-4BE4-ABD5-21E68099AD32}"/>
    <cellStyle name="20% - Accent2 3 14" xfId="1886" xr:uid="{232B7406-3133-4C05-A0B4-AB4EF58888A3}"/>
    <cellStyle name="20% - Accent2 3 15" xfId="1887" xr:uid="{F68D8FC6-999B-446D-9201-932FFBB08DAC}"/>
    <cellStyle name="20% - Accent2 3 16" xfId="1888" xr:uid="{3C87223B-95BA-4547-B97A-930BE9B169C2}"/>
    <cellStyle name="20% - Accent2 3 17" xfId="1889" xr:uid="{C9A77520-44B2-4AEE-ADA4-530622520BC5}"/>
    <cellStyle name="20% - Accent2 3 2" xfId="1890" xr:uid="{2BBCDE21-BF69-44A7-96BB-C32273499792}"/>
    <cellStyle name="20% - Accent2 3 2 10" xfId="1891" xr:uid="{A91E75A8-E04E-4BFF-AEB9-C57C65106BCA}"/>
    <cellStyle name="20% - Accent2 3 2 11" xfId="1892" xr:uid="{31E724B2-1BE3-4E3E-B309-D2E0FF32FC79}"/>
    <cellStyle name="20% - Accent2 3 2 12" xfId="1893" xr:uid="{152A1848-7536-45BD-BBB4-F96971E6CAA6}"/>
    <cellStyle name="20% - Accent2 3 2 13" xfId="1894" xr:uid="{28783955-E51D-4F30-9996-00F95C6EEB84}"/>
    <cellStyle name="20% - Accent2 3 2 2" xfId="1895" xr:uid="{537F4EA9-2C68-4270-BCAB-576A4C5917EC}"/>
    <cellStyle name="20% - Accent2 3 2 2 10" xfId="1896" xr:uid="{49F4C51D-E3C1-4222-A35D-2680F2F16BCB}"/>
    <cellStyle name="20% - Accent2 3 2 2 2" xfId="1897" xr:uid="{51E56CA0-3D9F-4DE1-BDBA-C474A28A6EC6}"/>
    <cellStyle name="20% - Accent2 3 2 2 2 2" xfId="1898" xr:uid="{2485FA05-36BC-46B6-879E-FEA02EA3285C}"/>
    <cellStyle name="20% - Accent2 3 2 2 2 2 2" xfId="1899" xr:uid="{8026F135-65EF-4DAE-B374-AF1CE9205714}"/>
    <cellStyle name="20% - Accent2 3 2 2 2 2 2 2" xfId="1900" xr:uid="{7F6FCA43-BDDC-4268-968C-518809ADB29A}"/>
    <cellStyle name="20% - Accent2 3 2 2 2 2 3" xfId="1901" xr:uid="{DF3CE28E-9E51-47B4-A338-597A4D361E35}"/>
    <cellStyle name="20% - Accent2 3 2 2 2 2 4" xfId="1902" xr:uid="{977AB83F-07A5-44C4-B91B-69FFA6F20B60}"/>
    <cellStyle name="20% - Accent2 3 2 2 2 2 5" xfId="1903" xr:uid="{225F7DCC-BD52-49C1-8E17-AE908E8320F5}"/>
    <cellStyle name="20% - Accent2 3 2 2 2 3" xfId="1904" xr:uid="{2B88C0CF-2F54-4FB4-BC25-F6D5FEC42C88}"/>
    <cellStyle name="20% - Accent2 3 2 2 2 3 2" xfId="1905" xr:uid="{D297612A-C1EA-418A-A37D-AF9E81A726F6}"/>
    <cellStyle name="20% - Accent2 3 2 2 2 4" xfId="1906" xr:uid="{11556329-46C7-4A96-93AA-20F0F5DE54DA}"/>
    <cellStyle name="20% - Accent2 3 2 2 2 5" xfId="1907" xr:uid="{09768450-5326-4E3C-9D10-3F7A233983B6}"/>
    <cellStyle name="20% - Accent2 3 2 2 2 6" xfId="1908" xr:uid="{E095099F-B9B3-4F78-A8A6-ED2C80876005}"/>
    <cellStyle name="20% - Accent2 3 2 2 2 7" xfId="1909" xr:uid="{2A2ED899-9EAC-4FCA-A9A4-A434CEFA2D9B}"/>
    <cellStyle name="20% - Accent2 3 2 2 3" xfId="1910" xr:uid="{779A6D7A-DA46-4060-A968-92EC807D78FE}"/>
    <cellStyle name="20% - Accent2 3 2 2 3 2" xfId="1911" xr:uid="{2A298FB7-8FE8-4B1A-9BEC-2C2174F6FAFD}"/>
    <cellStyle name="20% - Accent2 3 2 2 3 2 2" xfId="1912" xr:uid="{2F106B13-9EFB-4206-BEFF-499FB2CB500B}"/>
    <cellStyle name="20% - Accent2 3 2 2 3 2 3" xfId="1913" xr:uid="{228E89A4-50E8-4BA4-8F73-C6B360A799A2}"/>
    <cellStyle name="20% - Accent2 3 2 2 3 2 4" xfId="1914" xr:uid="{F647B8FF-A182-4B0B-B335-657734CD21EA}"/>
    <cellStyle name="20% - Accent2 3 2 2 3 3" xfId="1915" xr:uid="{BBA445B4-D5DD-4556-BD48-6DF3A1951075}"/>
    <cellStyle name="20% - Accent2 3 2 2 3 4" xfId="1916" xr:uid="{2F7EBC36-AEE7-4A01-9688-7FBFC7BECB5F}"/>
    <cellStyle name="20% - Accent2 3 2 2 3 5" xfId="1917" xr:uid="{92BBFBED-B77F-4848-B6C6-60EF691CFD56}"/>
    <cellStyle name="20% - Accent2 3 2 2 3 6" xfId="1918" xr:uid="{E9C9B3D5-0482-4096-A4BC-C4DEE727135E}"/>
    <cellStyle name="20% - Accent2 3 2 2 3 7" xfId="1919" xr:uid="{81C7E22A-4C2E-46C7-93F0-76BE95F1C008}"/>
    <cellStyle name="20% - Accent2 3 2 2 4" xfId="1920" xr:uid="{65511F64-01A5-42B1-8332-CBA8544866C8}"/>
    <cellStyle name="20% - Accent2 3 2 2 4 2" xfId="1921" xr:uid="{692CEFD0-38FE-4079-8A9D-0A8BDB934988}"/>
    <cellStyle name="20% - Accent2 3 2 2 4 3" xfId="1922" xr:uid="{542FFD3C-CFAF-4D94-B57E-86877441675D}"/>
    <cellStyle name="20% - Accent2 3 2 2 4 4" xfId="1923" xr:uid="{22120DBD-5F88-46D5-9EA3-720E095FD4E9}"/>
    <cellStyle name="20% - Accent2 3 2 2 4 5" xfId="1924" xr:uid="{0F3DE06E-3CBC-476C-A6A2-81A42FF7BB3C}"/>
    <cellStyle name="20% - Accent2 3 2 2 5" xfId="1925" xr:uid="{3AE63F12-6DA7-48D3-95E8-ADE2C927B92B}"/>
    <cellStyle name="20% - Accent2 3 2 2 6" xfId="1926" xr:uid="{EC7D5627-2AAF-4F93-AFB4-89A1337D8751}"/>
    <cellStyle name="20% - Accent2 3 2 2 7" xfId="1927" xr:uid="{47F0B450-57CA-4286-B467-32F91CA2593B}"/>
    <cellStyle name="20% - Accent2 3 2 2 8" xfId="1928" xr:uid="{0B4D8D63-833D-4FB7-B7D1-61C87344618E}"/>
    <cellStyle name="20% - Accent2 3 2 2 9" xfId="1929" xr:uid="{E0C11C95-1DEA-4E23-A1A5-CBDD472FE754}"/>
    <cellStyle name="20% - Accent2 3 2 3" xfId="1930" xr:uid="{EF22038B-646D-42BD-B7A9-78B26A006253}"/>
    <cellStyle name="20% - Accent2 3 2 3 2" xfId="1931" xr:uid="{AADE0661-9E7F-431E-940B-8F870C237274}"/>
    <cellStyle name="20% - Accent2 3 2 3 2 2" xfId="1932" xr:uid="{95BCA708-5BB9-4DE3-9E71-DC1E42B8065E}"/>
    <cellStyle name="20% - Accent2 3 2 3 2 2 2" xfId="1933" xr:uid="{1036F620-BB55-4B8F-A109-9851F69FF30B}"/>
    <cellStyle name="20% - Accent2 3 2 3 2 2 3" xfId="1934" xr:uid="{C6627750-BE07-4F67-B54E-BFD169B4A142}"/>
    <cellStyle name="20% - Accent2 3 2 3 2 2 4" xfId="1935" xr:uid="{048C1966-CD1C-4AD5-BAF5-041D79684207}"/>
    <cellStyle name="20% - Accent2 3 2 3 2 2 5" xfId="1936" xr:uid="{107B40D2-C1B8-4AB2-BBCA-FFE808874785}"/>
    <cellStyle name="20% - Accent2 3 2 3 2 3" xfId="1937" xr:uid="{1DAB48B7-6F59-4676-A251-38424FA8D26C}"/>
    <cellStyle name="20% - Accent2 3 2 3 2 4" xfId="1938" xr:uid="{3844A072-F2A5-46D8-955E-97CF9CE9C4CB}"/>
    <cellStyle name="20% - Accent2 3 2 3 2 5" xfId="1939" xr:uid="{6B1BD3DD-9912-440E-808C-F14CBA00432B}"/>
    <cellStyle name="20% - Accent2 3 2 3 2 6" xfId="1940" xr:uid="{86754804-3EB6-4378-B5DA-031A6F735EBD}"/>
    <cellStyle name="20% - Accent2 3 2 3 2 7" xfId="1941" xr:uid="{68AFF0AF-05CA-4BC3-A785-322C6F1DEDDD}"/>
    <cellStyle name="20% - Accent2 3 2 3 3" xfId="1942" xr:uid="{E07F2F16-5B26-460C-88F0-3584B19A388C}"/>
    <cellStyle name="20% - Accent2 3 2 3 3 2" xfId="1943" xr:uid="{CCCFA95A-BE3C-419F-92DD-4E95293CB7BC}"/>
    <cellStyle name="20% - Accent2 3 2 3 3 2 2" xfId="1944" xr:uid="{803C1384-5D80-41C7-A899-6374A361DB0D}"/>
    <cellStyle name="20% - Accent2 3 2 3 3 2 3" xfId="1945" xr:uid="{B9547F03-8F93-4BB3-AC9F-DFB0CD44B0B0}"/>
    <cellStyle name="20% - Accent2 3 2 3 3 3" xfId="1946" xr:uid="{92A5AD5E-8F93-4D6B-8F64-2CCE0F743BF3}"/>
    <cellStyle name="20% - Accent2 3 2 3 3 4" xfId="1947" xr:uid="{C0BFFC39-38AF-4EDC-BF77-D925E5B402F0}"/>
    <cellStyle name="20% - Accent2 3 2 3 3 5" xfId="1948" xr:uid="{4AE8F004-38BC-4099-ACC9-8B4642011464}"/>
    <cellStyle name="20% - Accent2 3 2 3 3 6" xfId="1949" xr:uid="{8F488B5D-BB69-44A6-9E65-C158767FD8A0}"/>
    <cellStyle name="20% - Accent2 3 2 3 3 7" xfId="1950" xr:uid="{BB789D6D-B861-4C1C-A3CD-E9A03C42031E}"/>
    <cellStyle name="20% - Accent2 3 2 3 4" xfId="1951" xr:uid="{3C0E5E98-CC2E-422A-B05E-575ACF5F94DB}"/>
    <cellStyle name="20% - Accent2 3 2 3 4 2" xfId="1952" xr:uid="{E5FE6E71-EA2A-4105-B98F-61638DEE92B4}"/>
    <cellStyle name="20% - Accent2 3 2 3 4 3" xfId="1953" xr:uid="{5CEBA712-B5B9-4C79-89DA-6FADDDC04B8D}"/>
    <cellStyle name="20% - Accent2 3 2 3 4 4" xfId="1954" xr:uid="{14F801F4-0DC1-4400-9807-EB37164435C6}"/>
    <cellStyle name="20% - Accent2 3 2 3 5" xfId="1955" xr:uid="{9B9AA3CF-B102-41B3-9288-4B2B4801239B}"/>
    <cellStyle name="20% - Accent2 3 2 3 6" xfId="1956" xr:uid="{D47D45CB-FFB7-40C1-9C57-13C5F1F596D0}"/>
    <cellStyle name="20% - Accent2 3 2 3 7" xfId="1957" xr:uid="{6E404D13-D558-4119-B21D-02E12B739664}"/>
    <cellStyle name="20% - Accent2 3 2 3 8" xfId="1958" xr:uid="{B445D17A-40DA-4CD9-8B45-4AEBCAB16F9F}"/>
    <cellStyle name="20% - Accent2 3 2 3 9" xfId="1959" xr:uid="{2AB5086C-6DCC-4ACF-997B-9703996722F3}"/>
    <cellStyle name="20% - Accent2 3 2 4" xfId="1960" xr:uid="{543F8C5F-D021-46D1-A140-D9A2B4E2174E}"/>
    <cellStyle name="20% - Accent2 3 2 4 2" xfId="1961" xr:uid="{9780BA0D-D643-4A81-9201-5E1EC8594E95}"/>
    <cellStyle name="20% - Accent2 3 2 4 2 2" xfId="1962" xr:uid="{F2E88C65-17BE-4002-8E86-5F2E71E15CDA}"/>
    <cellStyle name="20% - Accent2 3 2 4 2 2 2" xfId="1963" xr:uid="{66A71798-8A1A-4609-8B81-42514682B7AC}"/>
    <cellStyle name="20% - Accent2 3 2 4 2 3" xfId="1964" xr:uid="{2DF4ABBA-859F-4FB0-999E-5402C514715A}"/>
    <cellStyle name="20% - Accent2 3 2 4 2 4" xfId="1965" xr:uid="{2F964DE1-2F3E-4C3F-8271-C4EE2DE45491}"/>
    <cellStyle name="20% - Accent2 3 2 4 2 5" xfId="1966" xr:uid="{20BFD01B-2E28-41E8-BE43-A77E10B2E492}"/>
    <cellStyle name="20% - Accent2 3 2 4 3" xfId="1967" xr:uid="{0B61319C-70B8-4DBF-B6BA-7198CBBE2A56}"/>
    <cellStyle name="20% - Accent2 3 2 4 3 2" xfId="1968" xr:uid="{FDDF357E-B42C-484F-A670-7FFAAEE5A339}"/>
    <cellStyle name="20% - Accent2 3 2 4 4" xfId="1969" xr:uid="{CB2A55B3-DBD6-4C17-A2ED-5BB20C835CA6}"/>
    <cellStyle name="20% - Accent2 3 2 4 4 2" xfId="1970" xr:uid="{81F0D866-DD9A-4E23-AAAB-CCF6489AC552}"/>
    <cellStyle name="20% - Accent2 3 2 4 5" xfId="1971" xr:uid="{69E53E09-8450-4276-8842-A159026B4209}"/>
    <cellStyle name="20% - Accent2 3 2 4 6" xfId="1972" xr:uid="{BF00A681-5863-46A9-9300-39FC26065EE8}"/>
    <cellStyle name="20% - Accent2 3 2 4 7" xfId="1973" xr:uid="{06C63F01-9802-4C4D-ADB0-096F62859087}"/>
    <cellStyle name="20% - Accent2 3 2 5" xfId="1974" xr:uid="{9BE0A9D8-6AAC-427E-8505-D96D27F04D14}"/>
    <cellStyle name="20% - Accent2 3 2 5 2" xfId="1975" xr:uid="{38AE7C5B-7317-4255-9669-8F100F79D1DC}"/>
    <cellStyle name="20% - Accent2 3 2 5 2 2" xfId="1976" xr:uid="{CE250694-6995-4B07-8CAD-E5FEE895399B}"/>
    <cellStyle name="20% - Accent2 3 2 5 2 2 2" xfId="1977" xr:uid="{57324D46-4174-49DE-9691-E5D676C96A07}"/>
    <cellStyle name="20% - Accent2 3 2 5 2 3" xfId="1978" xr:uid="{CEDB77DF-1197-44A7-9CDF-BD2AAA94F310}"/>
    <cellStyle name="20% - Accent2 3 2 5 2 4" xfId="1979" xr:uid="{02B0BD66-594A-4317-B3B4-488426F7549F}"/>
    <cellStyle name="20% - Accent2 3 2 5 3" xfId="1980" xr:uid="{067F2419-E477-476B-BEE8-244163492752}"/>
    <cellStyle name="20% - Accent2 3 2 5 3 2" xfId="1981" xr:uid="{02D2526C-2603-4FEB-9079-DAC92BC17747}"/>
    <cellStyle name="20% - Accent2 3 2 5 4" xfId="1982" xr:uid="{C1BD8376-C6C7-4F2E-A1B4-29C942266533}"/>
    <cellStyle name="20% - Accent2 3 2 5 4 2" xfId="1983" xr:uid="{FEF8D1B5-EC08-4168-8549-AAC4B48818D2}"/>
    <cellStyle name="20% - Accent2 3 2 5 5" xfId="1984" xr:uid="{709D1C9E-194E-4E68-B688-2D957C66C997}"/>
    <cellStyle name="20% - Accent2 3 2 5 6" xfId="1985" xr:uid="{02DA2808-A5DE-4753-BCCA-00DECEBAB5BF}"/>
    <cellStyle name="20% - Accent2 3 2 5 7" xfId="1986" xr:uid="{700F3B90-5E05-48E5-AFD1-03BF227ACC1A}"/>
    <cellStyle name="20% - Accent2 3 2 6" xfId="1987" xr:uid="{5867A2C3-7250-4CF7-AB01-3C96F56CD7FE}"/>
    <cellStyle name="20% - Accent2 3 2 6 2" xfId="1988" xr:uid="{990ACE32-536F-455A-8E57-8E2F4FD67A26}"/>
    <cellStyle name="20% - Accent2 3 2 6 2 2" xfId="1989" xr:uid="{1E63B83C-3FA0-4A03-BFAE-F36318E61CA2}"/>
    <cellStyle name="20% - Accent2 3 2 6 3" xfId="1990" xr:uid="{C640DAA1-35B7-42E4-8168-F5170DA43631}"/>
    <cellStyle name="20% - Accent2 3 2 6 4" xfId="1991" xr:uid="{1D000AF0-F3B1-4B09-B852-53398921759A}"/>
    <cellStyle name="20% - Accent2 3 2 7" xfId="1992" xr:uid="{1ECD2848-E43C-4351-8DB8-8E8EF09AB241}"/>
    <cellStyle name="20% - Accent2 3 2 7 2" xfId="1993" xr:uid="{BFCB01F9-0C73-45C5-A533-F342056F06A7}"/>
    <cellStyle name="20% - Accent2 3 2 8" xfId="1994" xr:uid="{5D176788-2F55-467B-BD7A-1784B8A543FB}"/>
    <cellStyle name="20% - Accent2 3 2 8 2" xfId="1995" xr:uid="{5E6AA148-E2B3-44AA-9467-82C2C54B441A}"/>
    <cellStyle name="20% - Accent2 3 2 9" xfId="1996" xr:uid="{8721FDDF-4A15-404C-8C45-1CABE179F241}"/>
    <cellStyle name="20% - Accent2 3 3" xfId="1997" xr:uid="{A8B99A0F-F6E6-46E1-B4E3-FD4D71FFC7D3}"/>
    <cellStyle name="20% - Accent2 3 3 10" xfId="1998" xr:uid="{68D719D4-F1DD-4FA1-AFDF-8AEDF09B229B}"/>
    <cellStyle name="20% - Accent2 3 3 2" xfId="1999" xr:uid="{68A0BE88-5080-4AAD-A74F-3921004D1A24}"/>
    <cellStyle name="20% - Accent2 3 3 2 2" xfId="2000" xr:uid="{70BDE551-2DEC-4C40-B210-C48F140A8028}"/>
    <cellStyle name="20% - Accent2 3 3 2 2 2" xfId="2001" xr:uid="{5BBF8526-7F4C-4882-A4C5-CEFCEB268805}"/>
    <cellStyle name="20% - Accent2 3 3 2 2 2 2" xfId="2002" xr:uid="{48F31132-FC40-4FE8-BD5A-F9DBCEBB76CF}"/>
    <cellStyle name="20% - Accent2 3 3 2 2 3" xfId="2003" xr:uid="{E1BF91BF-95FA-4EDD-A1DA-2607C0310355}"/>
    <cellStyle name="20% - Accent2 3 3 2 2 4" xfId="2004" xr:uid="{31379C58-CFF4-4BA6-8E0D-6E97BD5131C4}"/>
    <cellStyle name="20% - Accent2 3 3 2 3" xfId="2005" xr:uid="{C71C1D3C-82B9-46C4-808F-BDF699F51745}"/>
    <cellStyle name="20% - Accent2 3 3 2 3 2" xfId="2006" xr:uid="{256CF601-C7F4-40AD-8CAD-1B20A05FE03E}"/>
    <cellStyle name="20% - Accent2 3 3 2 4" xfId="2007" xr:uid="{81224CC2-E07C-4338-8A83-F49CE6194098}"/>
    <cellStyle name="20% - Accent2 3 3 2 5" xfId="2008" xr:uid="{1854A093-5FA8-4CF4-9140-68526FF7A057}"/>
    <cellStyle name="20% - Accent2 3 3 2 6" xfId="2009" xr:uid="{882F0180-2FA4-49B1-8A37-B9D6BA40BD0E}"/>
    <cellStyle name="20% - Accent2 3 3 2 7" xfId="2010" xr:uid="{F624BB36-CEA8-43C9-9216-CDE5653561A8}"/>
    <cellStyle name="20% - Accent2 3 3 2 8" xfId="2011" xr:uid="{4A3A7627-D345-4147-9B0C-F765A267A7B0}"/>
    <cellStyle name="20% - Accent2 3 3 3" xfId="2012" xr:uid="{9CC6E728-B898-45D9-A1FB-8243E5D829FF}"/>
    <cellStyle name="20% - Accent2 3 3 3 2" xfId="2013" xr:uid="{EE9EF027-21B3-4C2E-A512-36BEBBAB983B}"/>
    <cellStyle name="20% - Accent2 3 3 3 2 2" xfId="2014" xr:uid="{C698AC55-0912-4779-9FE4-9B223A393F95}"/>
    <cellStyle name="20% - Accent2 3 3 3 2 3" xfId="2015" xr:uid="{906871AE-1710-4848-B933-C944FFF6A85D}"/>
    <cellStyle name="20% - Accent2 3 3 3 2 4" xfId="2016" xr:uid="{5EA49991-9793-450F-835F-E45896030CC4}"/>
    <cellStyle name="20% - Accent2 3 3 3 3" xfId="2017" xr:uid="{41B4206E-25FB-4431-9418-45AC720F1A94}"/>
    <cellStyle name="20% - Accent2 3 3 3 4" xfId="2018" xr:uid="{42DDFAC9-B481-406B-89A3-4EA1B482D110}"/>
    <cellStyle name="20% - Accent2 3 3 3 5" xfId="2019" xr:uid="{1E4A13B4-8F58-49A5-8284-0A2D8C15D52A}"/>
    <cellStyle name="20% - Accent2 3 3 3 6" xfId="2020" xr:uid="{10E68A1A-4882-4F51-BC69-0FC475220061}"/>
    <cellStyle name="20% - Accent2 3 3 3 7" xfId="2021" xr:uid="{ACF9C384-DB68-457D-87ED-340E5F4C7B7A}"/>
    <cellStyle name="20% - Accent2 3 3 4" xfId="2022" xr:uid="{FBA02323-D5FD-4F88-B773-EE593B3E6BF2}"/>
    <cellStyle name="20% - Accent2 3 3 4 2" xfId="2023" xr:uid="{6F090FF9-B331-4EB9-BC70-BC4A94B8E328}"/>
    <cellStyle name="20% - Accent2 3 3 4 3" xfId="2024" xr:uid="{302F1EAA-F9C5-459A-8CC3-8C7A87201A41}"/>
    <cellStyle name="20% - Accent2 3 3 4 4" xfId="2025" xr:uid="{150E6571-3B9B-442C-98A6-928847686BE4}"/>
    <cellStyle name="20% - Accent2 3 3 5" xfId="2026" xr:uid="{1BE2A40E-8277-4BA7-A3B3-5543B442558B}"/>
    <cellStyle name="20% - Accent2 3 3 6" xfId="2027" xr:uid="{879B6754-790B-4470-8BE0-71BB4B0F5807}"/>
    <cellStyle name="20% - Accent2 3 3 7" xfId="2028" xr:uid="{6F6A62E9-FACB-4AD4-AF84-987794D2DB3B}"/>
    <cellStyle name="20% - Accent2 3 3 8" xfId="2029" xr:uid="{79E86667-0ACD-4E54-8479-554F980A04E0}"/>
    <cellStyle name="20% - Accent2 3 3 9" xfId="2030" xr:uid="{E55367C0-8F9A-47AA-AA8D-7AF727E8CFE0}"/>
    <cellStyle name="20% - Accent2 3 4" xfId="2031" xr:uid="{0152B597-0FDC-4696-B9E3-94CBCD78E702}"/>
    <cellStyle name="20% - Accent2 3 4 10" xfId="2032" xr:uid="{C5D3A236-3593-46C3-AE67-C1EA74E8256B}"/>
    <cellStyle name="20% - Accent2 3 4 2" xfId="2033" xr:uid="{F5230A6B-7E48-4AFA-A07B-674176C6CC38}"/>
    <cellStyle name="20% - Accent2 3 4 2 2" xfId="2034" xr:uid="{6EE823DE-53BB-40FB-BF38-F63802A4E767}"/>
    <cellStyle name="20% - Accent2 3 4 2 2 2" xfId="2035" xr:uid="{C7F68E76-5350-40D3-BFCE-274015301B9B}"/>
    <cellStyle name="20% - Accent2 3 4 2 2 2 2" xfId="2036" xr:uid="{F6A24CA0-5EFC-4BD9-92F2-14D3F7020C4A}"/>
    <cellStyle name="20% - Accent2 3 4 2 2 3" xfId="2037" xr:uid="{A63F9599-8A12-4A4D-9BE1-8772F6A5D995}"/>
    <cellStyle name="20% - Accent2 3 4 2 2 4" xfId="2038" xr:uid="{0A95C07C-3AEA-48BC-99DF-999C2CE6414C}"/>
    <cellStyle name="20% - Accent2 3 4 2 2 5" xfId="2039" xr:uid="{704E1A2E-E94A-4671-B3FF-AAE44E4D1C94}"/>
    <cellStyle name="20% - Accent2 3 4 2 3" xfId="2040" xr:uid="{EF4E5E2F-1F1B-4F86-A64F-6C6BAAB7667E}"/>
    <cellStyle name="20% - Accent2 3 4 2 3 2" xfId="2041" xr:uid="{CADBD506-F6B0-4813-AA84-675619067B3D}"/>
    <cellStyle name="20% - Accent2 3 4 2 4" xfId="2042" xr:uid="{A0F959F8-FDC0-46EB-9080-D2F7A053DFD9}"/>
    <cellStyle name="20% - Accent2 3 4 2 5" xfId="2043" xr:uid="{FF5D3186-369A-4F79-9445-7FFCAD10CBE0}"/>
    <cellStyle name="20% - Accent2 3 4 2 6" xfId="2044" xr:uid="{216E26AD-E456-4669-A895-7D16F67BF136}"/>
    <cellStyle name="20% - Accent2 3 4 2 7" xfId="2045" xr:uid="{B3105D51-8760-484E-99C2-FA5A20D9F25C}"/>
    <cellStyle name="20% - Accent2 3 4 3" xfId="2046" xr:uid="{08A604CF-1059-45F8-B5F8-758E40D33D7B}"/>
    <cellStyle name="20% - Accent2 3 4 3 2" xfId="2047" xr:uid="{210F5A1D-5FB6-4396-AFC7-95F3BD1BD284}"/>
    <cellStyle name="20% - Accent2 3 4 3 2 2" xfId="2048" xr:uid="{974284EE-B788-4460-98AB-E44FAE50F54D}"/>
    <cellStyle name="20% - Accent2 3 4 3 2 3" xfId="2049" xr:uid="{BD587E2A-C33E-4470-8A67-E035EC03F728}"/>
    <cellStyle name="20% - Accent2 3 4 3 2 4" xfId="2050" xr:uid="{3FD45087-ED3E-46E4-A297-4A0B96B5C6D7}"/>
    <cellStyle name="20% - Accent2 3 4 3 3" xfId="2051" xr:uid="{95A04F19-F759-4425-B457-0AD2EB3930A7}"/>
    <cellStyle name="20% - Accent2 3 4 3 4" xfId="2052" xr:uid="{FEEC021E-0989-442C-885F-023152520D49}"/>
    <cellStyle name="20% - Accent2 3 4 3 5" xfId="2053" xr:uid="{BA546240-902E-4E0C-AB40-400B0423A41C}"/>
    <cellStyle name="20% - Accent2 3 4 3 6" xfId="2054" xr:uid="{2B6C8A69-68BD-48AC-969B-6C7B80BC19CC}"/>
    <cellStyle name="20% - Accent2 3 4 3 7" xfId="2055" xr:uid="{FA7A02B2-BA99-4AF3-BBAF-C173185432EB}"/>
    <cellStyle name="20% - Accent2 3 4 4" xfId="2056" xr:uid="{768F9516-3486-4D06-838C-A266946F0F93}"/>
    <cellStyle name="20% - Accent2 3 4 4 2" xfId="2057" xr:uid="{1B11089E-A635-4FC5-A92A-D1CF748997E9}"/>
    <cellStyle name="20% - Accent2 3 4 4 3" xfId="2058" xr:uid="{C98C2042-EBB1-4A5B-9C09-321292555EEE}"/>
    <cellStyle name="20% - Accent2 3 4 4 4" xfId="2059" xr:uid="{8C579317-FCE7-48D3-A5CA-58D98847CEF7}"/>
    <cellStyle name="20% - Accent2 3 4 4 5" xfId="2060" xr:uid="{CE8BCED9-7277-4360-8304-483B51127557}"/>
    <cellStyle name="20% - Accent2 3 4 5" xfId="2061" xr:uid="{ABA3622E-FCB0-42DF-902E-8A799EA0F394}"/>
    <cellStyle name="20% - Accent2 3 4 6" xfId="2062" xr:uid="{3A8C1C9E-4FAE-470C-BECA-937384DC10B4}"/>
    <cellStyle name="20% - Accent2 3 4 7" xfId="2063" xr:uid="{8BF46E7D-72A9-4F23-B739-CD387096346F}"/>
    <cellStyle name="20% - Accent2 3 4 8" xfId="2064" xr:uid="{079FDDFB-77C9-4CDC-A802-A3607301266C}"/>
    <cellStyle name="20% - Accent2 3 4 9" xfId="2065" xr:uid="{BF5BF6DB-2E21-4C71-8CA6-33783A9D52B4}"/>
    <cellStyle name="20% - Accent2 3 5" xfId="2066" xr:uid="{83478B80-CF8A-4A50-9273-273E2AD2839C}"/>
    <cellStyle name="20% - Accent2 3 5 2" xfId="2067" xr:uid="{758C6C0E-2E49-4084-B124-FDD63D90206B}"/>
    <cellStyle name="20% - Accent2 3 5 2 2" xfId="2068" xr:uid="{3401911D-12DA-4FD2-891C-B07F06C8F722}"/>
    <cellStyle name="20% - Accent2 3 5 2 2 2" xfId="2069" xr:uid="{412FE219-0A1D-4A14-92C3-373B164138C2}"/>
    <cellStyle name="20% - Accent2 3 5 2 2 3" xfId="2070" xr:uid="{59AEF083-ED12-4F80-9DE3-F9BF7BB28FD2}"/>
    <cellStyle name="20% - Accent2 3 5 2 2 4" xfId="2071" xr:uid="{A862F64A-E768-4F3B-B20A-E5602F0A9C68}"/>
    <cellStyle name="20% - Accent2 3 5 2 2 5" xfId="2072" xr:uid="{BFE01709-9D3A-477C-BA83-D0F501253E1F}"/>
    <cellStyle name="20% - Accent2 3 5 2 3" xfId="2073" xr:uid="{2ED5F341-50FC-44E5-90E7-CE178DC93071}"/>
    <cellStyle name="20% - Accent2 3 5 2 4" xfId="2074" xr:uid="{2325875B-D296-451F-A05F-ADD61FC023B9}"/>
    <cellStyle name="20% - Accent2 3 5 2 5" xfId="2075" xr:uid="{E69692AF-552D-4A73-805F-29AEDC05C73A}"/>
    <cellStyle name="20% - Accent2 3 5 2 6" xfId="2076" xr:uid="{FB63FF31-6FF9-45AE-A512-2486FCF873DC}"/>
    <cellStyle name="20% - Accent2 3 5 2 7" xfId="2077" xr:uid="{05219805-DE81-46E4-9264-0BADBC25691E}"/>
    <cellStyle name="20% - Accent2 3 5 3" xfId="2078" xr:uid="{A5485E64-0FB6-436F-9B14-A37297BBCB8B}"/>
    <cellStyle name="20% - Accent2 3 5 3 2" xfId="2079" xr:uid="{5915F681-38CF-4EBC-9897-6A1A25946785}"/>
    <cellStyle name="20% - Accent2 3 5 3 2 2" xfId="2080" xr:uid="{0E5B0877-7E04-49CA-B52E-469CDA6ED134}"/>
    <cellStyle name="20% - Accent2 3 5 3 2 3" xfId="2081" xr:uid="{A264B65C-BD4C-4864-BD28-70325944F54C}"/>
    <cellStyle name="20% - Accent2 3 5 3 3" xfId="2082" xr:uid="{A379EF17-18BC-49EA-97DA-90CC5E484386}"/>
    <cellStyle name="20% - Accent2 3 5 3 4" xfId="2083" xr:uid="{D7A046C1-CD0E-46B7-9A46-BA96755039EE}"/>
    <cellStyle name="20% - Accent2 3 5 3 5" xfId="2084" xr:uid="{74A429BC-138E-431E-81A8-33DC073EEC23}"/>
    <cellStyle name="20% - Accent2 3 5 3 6" xfId="2085" xr:uid="{8338E152-3580-4B4E-9D63-800F818F822C}"/>
    <cellStyle name="20% - Accent2 3 5 3 7" xfId="2086" xr:uid="{5FBAD706-3C57-4F0C-831A-FC8797410D18}"/>
    <cellStyle name="20% - Accent2 3 5 4" xfId="2087" xr:uid="{56671F68-2305-46CE-AF2A-1A7C8F77D642}"/>
    <cellStyle name="20% - Accent2 3 5 4 2" xfId="2088" xr:uid="{B5F7CEB3-321C-4975-BBA2-142E3A4CFBC6}"/>
    <cellStyle name="20% - Accent2 3 5 4 3" xfId="2089" xr:uid="{7AC76ED5-0F55-44AB-831C-A73775EF164D}"/>
    <cellStyle name="20% - Accent2 3 5 4 4" xfId="2090" xr:uid="{2677144F-5A4B-4ADD-BB87-A57DFF22B152}"/>
    <cellStyle name="20% - Accent2 3 5 5" xfId="2091" xr:uid="{C022CC07-47BB-4EDA-B2FE-C8E9AB0F4442}"/>
    <cellStyle name="20% - Accent2 3 5 6" xfId="2092" xr:uid="{3B120E61-A923-4C2A-9D61-BD1B6D94BA4F}"/>
    <cellStyle name="20% - Accent2 3 5 7" xfId="2093" xr:uid="{1B8A246F-F9C3-4BB0-B621-D586559431BF}"/>
    <cellStyle name="20% - Accent2 3 5 8" xfId="2094" xr:uid="{69755487-D5A7-4D7A-A90F-B2D40D87CCE5}"/>
    <cellStyle name="20% - Accent2 3 5 9" xfId="2095" xr:uid="{BB31084D-06BE-4B20-9689-FD4FD486FAFF}"/>
    <cellStyle name="20% - Accent2 3 6" xfId="2096" xr:uid="{4625D9C6-3591-497A-B731-D9CA0D844461}"/>
    <cellStyle name="20% - Accent2 3 6 2" xfId="2097" xr:uid="{30074A84-9E89-4D85-9F24-77A0D8F85E1D}"/>
    <cellStyle name="20% - Accent2 3 6 2 2" xfId="2098" xr:uid="{88AB2C84-109B-41C4-B175-5069CC7A2BC9}"/>
    <cellStyle name="20% - Accent2 3 6 2 2 2" xfId="2099" xr:uid="{D6D72329-9549-4697-BAAF-22264C3016B0}"/>
    <cellStyle name="20% - Accent2 3 6 2 3" xfId="2100" xr:uid="{06266388-C452-4FC6-8E35-88BBCA273C75}"/>
    <cellStyle name="20% - Accent2 3 6 2 4" xfId="2101" xr:uid="{68E0E16B-95C1-4AAF-A8C4-8AD8E90E752C}"/>
    <cellStyle name="20% - Accent2 3 6 2 5" xfId="2102" xr:uid="{DA407F79-DF0E-4D4F-8B46-848019D1C780}"/>
    <cellStyle name="20% - Accent2 3 6 3" xfId="2103" xr:uid="{608D7E2E-DE2D-46D5-B1A2-CF7882879FBF}"/>
    <cellStyle name="20% - Accent2 3 6 3 2" xfId="2104" xr:uid="{1E7A69DD-672D-419D-8C94-14663A765712}"/>
    <cellStyle name="20% - Accent2 3 6 4" xfId="2105" xr:uid="{E0F3ECB0-C09B-464E-AABC-AA1A4EFEEAA7}"/>
    <cellStyle name="20% - Accent2 3 6 4 2" xfId="2106" xr:uid="{297418F7-033F-4B08-9840-DF4C0C58CF98}"/>
    <cellStyle name="20% - Accent2 3 6 5" xfId="2107" xr:uid="{08813105-7768-40D4-B62B-2C0392DF15D1}"/>
    <cellStyle name="20% - Accent2 3 6 6" xfId="2108" xr:uid="{C6E6BCEF-39F3-42F3-886F-1E865F256ECD}"/>
    <cellStyle name="20% - Accent2 3 6 7" xfId="2109" xr:uid="{7B65A41C-9A75-44D4-8248-4B05F4490750}"/>
    <cellStyle name="20% - Accent2 3 6 8" xfId="2110" xr:uid="{DEA4D6F4-D70B-4BCA-A6CE-6AD0FB088489}"/>
    <cellStyle name="20% - Accent2 3 7" xfId="2111" xr:uid="{AE6B8E37-0FAC-4556-A6B5-3B5B7011638C}"/>
    <cellStyle name="20% - Accent2 3 7 2" xfId="2112" xr:uid="{0DE0ACD9-6B2F-4341-8C03-1D93F8239CB5}"/>
    <cellStyle name="20% - Accent2 3 7 2 2" xfId="2113" xr:uid="{E9808F6F-9482-49F2-A917-63D02E4C71B3}"/>
    <cellStyle name="20% - Accent2 3 7 2 2 2" xfId="2114" xr:uid="{EA38C888-B85F-4913-860D-924CC2039C78}"/>
    <cellStyle name="20% - Accent2 3 7 2 3" xfId="2115" xr:uid="{B3C68DEA-F1B2-4C0C-8797-2F827D3C3B19}"/>
    <cellStyle name="20% - Accent2 3 7 2 4" xfId="2116" xr:uid="{DC55D8DC-B8D2-484B-8EED-E8892439A3D8}"/>
    <cellStyle name="20% - Accent2 3 7 3" xfId="2117" xr:uid="{1770E0EA-3D06-4DBD-B84A-5310AEC81B8A}"/>
    <cellStyle name="20% - Accent2 3 7 3 2" xfId="2118" xr:uid="{278647A1-22B9-477E-AEE2-C987036466F2}"/>
    <cellStyle name="20% - Accent2 3 7 4" xfId="2119" xr:uid="{B8EDEC0E-7652-476E-9887-8660CA175A1E}"/>
    <cellStyle name="20% - Accent2 3 7 4 2" xfId="2120" xr:uid="{0CEF2C48-AC8A-43D9-9213-AC5C45062CF2}"/>
    <cellStyle name="20% - Accent2 3 7 5" xfId="2121" xr:uid="{4FF38C88-8D0A-48FE-A932-59E11D6BB861}"/>
    <cellStyle name="20% - Accent2 3 7 6" xfId="2122" xr:uid="{92FAE475-73B5-4746-9EC9-7F5037DE8602}"/>
    <cellStyle name="20% - Accent2 3 7 7" xfId="2123" xr:uid="{35E93D28-20CB-469E-896B-C44B79974300}"/>
    <cellStyle name="20% - Accent2 3 8" xfId="2124" xr:uid="{0952AD97-D22E-4AE4-8E15-A4C547E2CDE0}"/>
    <cellStyle name="20% - Accent2 3 8 2" xfId="2125" xr:uid="{76A5D85B-26F4-4B88-93E2-E35B27EC9C2F}"/>
    <cellStyle name="20% - Accent2 3 8 2 2" xfId="2126" xr:uid="{98F8E5A1-5AF9-4B43-A927-E7FBE97B2242}"/>
    <cellStyle name="20% - Accent2 3 8 3" xfId="2127" xr:uid="{C1EA65AD-4267-4F02-9F0E-CC76290D0326}"/>
    <cellStyle name="20% - Accent2 3 8 4" xfId="2128" xr:uid="{540EC974-3D3E-4C3B-8E5F-F431CCD0B2DE}"/>
    <cellStyle name="20% - Accent2 3 9" xfId="2129" xr:uid="{18386271-1DE4-46D1-AAC0-97EE53C69932}"/>
    <cellStyle name="20% - Accent2 3 9 2" xfId="2130" xr:uid="{A52D376E-BC20-48AB-A87C-7CB39E3D924F}"/>
    <cellStyle name="20% - Accent2 30" xfId="2131" xr:uid="{87589D89-861F-46C2-911A-42540FDBD22E}"/>
    <cellStyle name="20% - Accent2 31" xfId="2132" xr:uid="{9E5430D0-58E9-482D-801C-56E91CFEA151}"/>
    <cellStyle name="20% - Accent2 32" xfId="2133" xr:uid="{252D4554-46B0-4605-8DAA-181E6E0EC64F}"/>
    <cellStyle name="20% - Accent2 33" xfId="2134" xr:uid="{3204AEA7-462F-4183-84F7-33F01F88D7C1}"/>
    <cellStyle name="20% - Accent2 34" xfId="2135" xr:uid="{A92174F4-FBDD-4594-812E-A2A174F2B9B7}"/>
    <cellStyle name="20% - Accent2 35" xfId="2136" xr:uid="{6DE01736-310A-4D2E-BFA3-BD100F2290F7}"/>
    <cellStyle name="20% - Accent2 36" xfId="2137" xr:uid="{A82E7036-5158-4EF5-A027-4214C2D5DB7E}"/>
    <cellStyle name="20% - Accent2 37" xfId="2138" xr:uid="{D8D55FE8-BC5A-4F1C-A2D4-361E0198EA17}"/>
    <cellStyle name="20% - Accent2 38" xfId="2139" xr:uid="{2EA155CE-62CB-4811-9BF7-60222F5BD230}"/>
    <cellStyle name="20% - Accent2 39" xfId="2140" xr:uid="{813B2D64-2F53-4875-A91B-FFD69336128D}"/>
    <cellStyle name="20% - Accent2 4" xfId="2141" xr:uid="{1E2785BB-2DD6-4951-A1B0-09FB4D7E99B0}"/>
    <cellStyle name="20% - Accent2 4 10" xfId="2142" xr:uid="{5F4C32E3-4D35-4F3F-AAF1-03A9D807FADA}"/>
    <cellStyle name="20% - Accent2 4 11" xfId="2143" xr:uid="{1543C882-78BE-47AC-9948-EC2F7A758068}"/>
    <cellStyle name="20% - Accent2 4 12" xfId="2144" xr:uid="{B889E9AE-7390-43A9-9701-16181EF66044}"/>
    <cellStyle name="20% - Accent2 4 13" xfId="2145" xr:uid="{DF780B2F-A9D3-4583-8D9F-BED05DDBBAAF}"/>
    <cellStyle name="20% - Accent2 4 14" xfId="2146" xr:uid="{237F6109-DD92-4AAC-B6CE-773B945DF536}"/>
    <cellStyle name="20% - Accent2 4 15" xfId="2147" xr:uid="{A7EEA8B9-17A3-4445-AFD8-D17BE9B55E2B}"/>
    <cellStyle name="20% - Accent2 4 2" xfId="2148" xr:uid="{46445FB7-DB64-41A2-A94D-77F4F7136360}"/>
    <cellStyle name="20% - Accent2 4 2 10" xfId="2149" xr:uid="{115DA3E7-AE83-4EBC-B9D5-395947A4D9E9}"/>
    <cellStyle name="20% - Accent2 4 2 11" xfId="2150" xr:uid="{3D446DAF-65EC-46B1-BB27-72D2E1E9DB1B}"/>
    <cellStyle name="20% - Accent2 4 2 12" xfId="2151" xr:uid="{E93797BC-4BB6-4D75-BA03-5E7B2A8F8FC0}"/>
    <cellStyle name="20% - Accent2 4 2 13" xfId="2152" xr:uid="{B265F800-3FFA-4D33-85C7-B9F7A444E72F}"/>
    <cellStyle name="20% - Accent2 4 2 2" xfId="2153" xr:uid="{8F478891-9DCA-46E6-9451-121EF8FB716F}"/>
    <cellStyle name="20% - Accent2 4 2 2 10" xfId="2154" xr:uid="{7C6505BB-75A5-477C-903F-F677C77C106F}"/>
    <cellStyle name="20% - Accent2 4 2 2 2" xfId="2155" xr:uid="{73D6CB60-E62C-4A81-BB34-6E30BD049E99}"/>
    <cellStyle name="20% - Accent2 4 2 2 2 2" xfId="2156" xr:uid="{DF94412B-5681-4014-B8C7-45FBF654175F}"/>
    <cellStyle name="20% - Accent2 4 2 2 2 2 2" xfId="2157" xr:uid="{02A1228F-E66C-441F-8F3C-726E346CD3A4}"/>
    <cellStyle name="20% - Accent2 4 2 2 2 2 3" xfId="2158" xr:uid="{E7F10D20-B827-4016-9D22-42C76C1E1D27}"/>
    <cellStyle name="20% - Accent2 4 2 2 2 2 4" xfId="2159" xr:uid="{49C30EDA-93ED-4157-B9D2-CB9D7E252F12}"/>
    <cellStyle name="20% - Accent2 4 2 2 2 3" xfId="2160" xr:uid="{3513E8E4-9EF3-46CD-91C7-7F62511E3D3D}"/>
    <cellStyle name="20% - Accent2 4 2 2 2 4" xfId="2161" xr:uid="{93E1B3F7-AB7C-4F4F-AA3F-454F36D9BA5A}"/>
    <cellStyle name="20% - Accent2 4 2 2 2 5" xfId="2162" xr:uid="{1737699C-0576-4459-B0F2-D9C684B4B3E2}"/>
    <cellStyle name="20% - Accent2 4 2 2 2 6" xfId="2163" xr:uid="{1179B0D3-0749-4C0E-B466-F55D00C93345}"/>
    <cellStyle name="20% - Accent2 4 2 2 2 7" xfId="2164" xr:uid="{4C041832-F291-4B20-B937-64E5D2353879}"/>
    <cellStyle name="20% - Accent2 4 2 2 3" xfId="2165" xr:uid="{4F6EB3E8-A599-4F57-A7B3-53536E489868}"/>
    <cellStyle name="20% - Accent2 4 2 2 3 2" xfId="2166" xr:uid="{D0BDE561-DDC0-4C29-945E-19FF80F49F9D}"/>
    <cellStyle name="20% - Accent2 4 2 2 3 2 2" xfId="2167" xr:uid="{3490C71F-5E28-4DFD-B369-6C8D0FB56814}"/>
    <cellStyle name="20% - Accent2 4 2 2 3 2 3" xfId="2168" xr:uid="{4A28AE24-9B00-4492-9629-ABECCBA58039}"/>
    <cellStyle name="20% - Accent2 4 2 2 3 3" xfId="2169" xr:uid="{EA9F5293-E0B3-47C5-AB96-BFCF49D0D450}"/>
    <cellStyle name="20% - Accent2 4 2 2 3 4" xfId="2170" xr:uid="{748C4B36-9B39-48DA-861C-FD19A9568606}"/>
    <cellStyle name="20% - Accent2 4 2 2 3 5" xfId="2171" xr:uid="{3A94704E-0E3C-49D5-B7EA-8B4B10D02918}"/>
    <cellStyle name="20% - Accent2 4 2 2 3 6" xfId="2172" xr:uid="{A365EE66-05A7-4B55-8987-EA3B243D839B}"/>
    <cellStyle name="20% - Accent2 4 2 2 4" xfId="2173" xr:uid="{43B16968-8AE2-4460-BF2D-37432FC98689}"/>
    <cellStyle name="20% - Accent2 4 2 2 4 2" xfId="2174" xr:uid="{E3BEE1F6-F51A-4737-AEA9-285391CD62B4}"/>
    <cellStyle name="20% - Accent2 4 2 2 4 3" xfId="2175" xr:uid="{2AB62654-762F-4942-9C47-0D53465DF8D6}"/>
    <cellStyle name="20% - Accent2 4 2 2 5" xfId="2176" xr:uid="{12E0F3F8-3D7A-45FD-92BE-9B8334A2CE9A}"/>
    <cellStyle name="20% - Accent2 4 2 2 6" xfId="2177" xr:uid="{484BE2CB-AC6F-473A-8BBC-DCC9CF2AFB66}"/>
    <cellStyle name="20% - Accent2 4 2 2 7" xfId="2178" xr:uid="{2DB5AF5E-E8E4-4634-9B46-558393C7988F}"/>
    <cellStyle name="20% - Accent2 4 2 2 8" xfId="2179" xr:uid="{4BF63081-DEA2-48B2-B4A2-3B59A0225484}"/>
    <cellStyle name="20% - Accent2 4 2 2 9" xfId="2180" xr:uid="{83EDF59E-5F58-4249-8A49-70A4619D55B9}"/>
    <cellStyle name="20% - Accent2 4 2 3" xfId="2181" xr:uid="{398A349F-719E-4C3F-8758-AB3BFD1B07FE}"/>
    <cellStyle name="20% - Accent2 4 2 3 2" xfId="2182" xr:uid="{489B2D6C-D1ED-42CC-98F1-8AC8B665C78C}"/>
    <cellStyle name="20% - Accent2 4 2 3 2 2" xfId="2183" xr:uid="{3B01575B-EC8C-4DD7-BD35-BF504334DEB6}"/>
    <cellStyle name="20% - Accent2 4 2 3 2 2 2" xfId="2184" xr:uid="{E6FCD867-3D55-45C4-B8AC-7FFBE2919387}"/>
    <cellStyle name="20% - Accent2 4 2 3 2 2 3" xfId="2185" xr:uid="{FC154E03-2335-4F04-B5E5-F927CD8DC4E4}"/>
    <cellStyle name="20% - Accent2 4 2 3 2 3" xfId="2186" xr:uid="{5068A464-F820-437E-825E-69B079369629}"/>
    <cellStyle name="20% - Accent2 4 2 3 2 4" xfId="2187" xr:uid="{92526370-D4C5-4FD4-BAB7-D60BBF0C86FB}"/>
    <cellStyle name="20% - Accent2 4 2 3 2 5" xfId="2188" xr:uid="{DF2EFEEF-5A22-478B-8170-250F821F368B}"/>
    <cellStyle name="20% - Accent2 4 2 3 2 6" xfId="2189" xr:uid="{0221F798-AF50-48B6-A892-5B52B9A520A7}"/>
    <cellStyle name="20% - Accent2 4 2 3 3" xfId="2190" xr:uid="{199BEE7D-8288-4434-9745-A11741CA0745}"/>
    <cellStyle name="20% - Accent2 4 2 3 3 2" xfId="2191" xr:uid="{910464FE-2491-45F2-8988-F592F866D96C}"/>
    <cellStyle name="20% - Accent2 4 2 3 3 2 2" xfId="2192" xr:uid="{61338545-F528-40F1-B850-86980E1F30A5}"/>
    <cellStyle name="20% - Accent2 4 2 3 3 2 3" xfId="2193" xr:uid="{998FA85C-F3F0-4060-A6EB-980EEA4CE2D2}"/>
    <cellStyle name="20% - Accent2 4 2 3 3 3" xfId="2194" xr:uid="{5F89FCF0-B6CC-4FAE-A1A0-4623A7B29FB1}"/>
    <cellStyle name="20% - Accent2 4 2 3 3 4" xfId="2195" xr:uid="{C6C2C4CB-A75E-4069-974F-70E6C277F48A}"/>
    <cellStyle name="20% - Accent2 4 2 3 3 5" xfId="2196" xr:uid="{E783D81B-9F0C-48D2-8683-E063EF052600}"/>
    <cellStyle name="20% - Accent2 4 2 3 4" xfId="2197" xr:uid="{2969463C-8F6C-4432-BCFA-C15ADAEE3936}"/>
    <cellStyle name="20% - Accent2 4 2 3 4 2" xfId="2198" xr:uid="{EC686277-833B-4F30-874F-322FA7264C4D}"/>
    <cellStyle name="20% - Accent2 4 2 3 4 3" xfId="2199" xr:uid="{1111568E-17F1-43FB-B411-AFA94F65EFCD}"/>
    <cellStyle name="20% - Accent2 4 2 3 5" xfId="2200" xr:uid="{88BF093D-0518-41F5-BB51-4B4AFC57ADE4}"/>
    <cellStyle name="20% - Accent2 4 2 3 6" xfId="2201" xr:uid="{8C577BA6-89DC-4571-87C0-0FE7AD314E9A}"/>
    <cellStyle name="20% - Accent2 4 2 3 7" xfId="2202" xr:uid="{97BA7E16-217D-4FD3-9BB7-C07D97F1FB46}"/>
    <cellStyle name="20% - Accent2 4 2 3 8" xfId="2203" xr:uid="{07A7A1FA-3D18-45BA-9DB7-584A2F86D2C8}"/>
    <cellStyle name="20% - Accent2 4 2 3 9" xfId="2204" xr:uid="{DED1AB05-8554-4DCB-8576-BE2EE7C4BF95}"/>
    <cellStyle name="20% - Accent2 4 2 4" xfId="2205" xr:uid="{0785C40B-4ADE-4BD3-8800-2660B4DEF173}"/>
    <cellStyle name="20% - Accent2 4 2 4 2" xfId="2206" xr:uid="{DD49E3FA-8684-4C65-9D9D-578B24494369}"/>
    <cellStyle name="20% - Accent2 4 2 4 2 2" xfId="2207" xr:uid="{09684222-6703-4C41-81D2-D67940A59CDF}"/>
    <cellStyle name="20% - Accent2 4 2 4 2 3" xfId="2208" xr:uid="{DD53C514-FB91-4CFC-90F8-E23C406EF990}"/>
    <cellStyle name="20% - Accent2 4 2 4 3" xfId="2209" xr:uid="{DDC6B77E-2A43-468E-8563-5173C437F9A5}"/>
    <cellStyle name="20% - Accent2 4 2 4 4" xfId="2210" xr:uid="{2D101FBC-84F6-46D8-8C64-A11FA2786A02}"/>
    <cellStyle name="20% - Accent2 4 2 4 5" xfId="2211" xr:uid="{0EA5C6F5-6245-4DAF-9552-815A5AC0BAE9}"/>
    <cellStyle name="20% - Accent2 4 2 4 6" xfId="2212" xr:uid="{BA985442-5773-4DA3-A879-D0C859B6091B}"/>
    <cellStyle name="20% - Accent2 4 2 4 7" xfId="2213" xr:uid="{3C7D37C6-9583-4C1A-87EF-455BDBD6BC61}"/>
    <cellStyle name="20% - Accent2 4 2 5" xfId="2214" xr:uid="{16DA0B12-7738-4F01-9A32-61F23945AA37}"/>
    <cellStyle name="20% - Accent2 4 2 5 2" xfId="2215" xr:uid="{5AED2B59-9F58-43C7-BBB3-9AA19FFA352C}"/>
    <cellStyle name="20% - Accent2 4 2 5 2 2" xfId="2216" xr:uid="{FF32F800-918E-430A-A80B-DDDCB5031BDA}"/>
    <cellStyle name="20% - Accent2 4 2 5 2 3" xfId="2217" xr:uid="{8FEA0239-E0B3-4727-BE63-FDE278FA670C}"/>
    <cellStyle name="20% - Accent2 4 2 5 3" xfId="2218" xr:uid="{209E079C-18B8-4454-98D4-3E6AA387BBC2}"/>
    <cellStyle name="20% - Accent2 4 2 5 4" xfId="2219" xr:uid="{6CC95B45-7719-4365-A0ED-70A1AE574784}"/>
    <cellStyle name="20% - Accent2 4 2 5 5" xfId="2220" xr:uid="{2CDEDC83-0B8A-4C36-B493-07F324B1E00A}"/>
    <cellStyle name="20% - Accent2 4 2 6" xfId="2221" xr:uid="{3C8E3C78-F3F2-43CC-AA5A-6616C7168C37}"/>
    <cellStyle name="20% - Accent2 4 2 6 2" xfId="2222" xr:uid="{620DE94E-5D00-436E-A54F-B97088398099}"/>
    <cellStyle name="20% - Accent2 4 2 6 3" xfId="2223" xr:uid="{A331FFAC-A68A-4A6D-BA05-4513A6AFA004}"/>
    <cellStyle name="20% - Accent2 4 2 7" xfId="2224" xr:uid="{8957B9C8-D2A9-4801-A690-CC029EA1D8D5}"/>
    <cellStyle name="20% - Accent2 4 2 8" xfId="2225" xr:uid="{428CD956-B147-4CD8-BE27-5D3F06264C06}"/>
    <cellStyle name="20% - Accent2 4 2 9" xfId="2226" xr:uid="{EC94F9F0-D90E-4327-9097-6F633959CBBF}"/>
    <cellStyle name="20% - Accent2 4 3" xfId="2227" xr:uid="{D249E5B0-1F98-4CE0-BF62-A42CE9392E4E}"/>
    <cellStyle name="20% - Accent2 4 3 10" xfId="2228" xr:uid="{38EC6CC1-B6DE-4F9F-A5F6-9E3B4F759E09}"/>
    <cellStyle name="20% - Accent2 4 3 2" xfId="2229" xr:uid="{9B44A2E9-9036-4B98-BF1F-CCFE25A4FBD8}"/>
    <cellStyle name="20% - Accent2 4 3 2 2" xfId="2230" xr:uid="{D42FD1AD-0889-441F-8041-1D70FD281625}"/>
    <cellStyle name="20% - Accent2 4 3 2 2 2" xfId="2231" xr:uid="{25143807-DF5B-4784-B782-70448F8ED824}"/>
    <cellStyle name="20% - Accent2 4 3 2 2 3" xfId="2232" xr:uid="{84E785F4-C09E-46AD-AB2C-9EEAFBB991A6}"/>
    <cellStyle name="20% - Accent2 4 3 2 2 4" xfId="2233" xr:uid="{77962479-76EF-4F3F-823E-F7127233E137}"/>
    <cellStyle name="20% - Accent2 4 3 2 2 5" xfId="2234" xr:uid="{1C70763F-D915-4FF2-9918-020BCA5F12EA}"/>
    <cellStyle name="20% - Accent2 4 3 2 3" xfId="2235" xr:uid="{67BFF94C-061C-4C77-BA01-4B632D6CB77F}"/>
    <cellStyle name="20% - Accent2 4 3 2 4" xfId="2236" xr:uid="{56F18507-2E0E-4C5D-87DC-EF455D3B8053}"/>
    <cellStyle name="20% - Accent2 4 3 2 5" xfId="2237" xr:uid="{27B181DD-AB51-4ED7-97FB-C37EFCD6DAD9}"/>
    <cellStyle name="20% - Accent2 4 3 2 6" xfId="2238" xr:uid="{2903075E-41D2-4765-BBA8-0528ED1B88FC}"/>
    <cellStyle name="20% - Accent2 4 3 2 7" xfId="2239" xr:uid="{64F7B2BF-5F14-4EF8-BFB5-FEA5E5315B6C}"/>
    <cellStyle name="20% - Accent2 4 3 2 8" xfId="2240" xr:uid="{AADF6B9A-2167-4BD7-AB1B-7C72CAA8AF62}"/>
    <cellStyle name="20% - Accent2 4 3 3" xfId="2241" xr:uid="{DB57D353-D110-4C8C-9D54-B5CC6E5FA88C}"/>
    <cellStyle name="20% - Accent2 4 3 3 2" xfId="2242" xr:uid="{71C7E879-0820-4850-B129-7F8EE792CB6C}"/>
    <cellStyle name="20% - Accent2 4 3 3 2 2" xfId="2243" xr:uid="{AE5EEEA5-A56D-423D-9116-D592513FA980}"/>
    <cellStyle name="20% - Accent2 4 3 3 2 3" xfId="2244" xr:uid="{3764CA0B-ED55-4246-BD9F-4E9604C324C7}"/>
    <cellStyle name="20% - Accent2 4 3 3 3" xfId="2245" xr:uid="{78D2FEAB-5EA0-48C5-A0E0-49B8EF0B1C1A}"/>
    <cellStyle name="20% - Accent2 4 3 3 4" xfId="2246" xr:uid="{5255A972-2657-4A11-BA25-9AA312E74C30}"/>
    <cellStyle name="20% - Accent2 4 3 3 5" xfId="2247" xr:uid="{D19C2F99-97EB-4083-95F8-8C52D6E75236}"/>
    <cellStyle name="20% - Accent2 4 3 3 6" xfId="2248" xr:uid="{1A5CD11A-5ECC-4C36-A917-316916343FE0}"/>
    <cellStyle name="20% - Accent2 4 3 3 7" xfId="2249" xr:uid="{9FE69937-0C8E-42A6-A210-038EED56D0F2}"/>
    <cellStyle name="20% - Accent2 4 3 4" xfId="2250" xr:uid="{F7DA0DEF-B28D-4F91-8971-4A3809B88640}"/>
    <cellStyle name="20% - Accent2 4 3 4 2" xfId="2251" xr:uid="{EED3AE33-CE6D-41E2-8B41-FCC5A072E887}"/>
    <cellStyle name="20% - Accent2 4 3 4 3" xfId="2252" xr:uid="{76DA1D4B-FF50-466B-A03B-B38255ED144D}"/>
    <cellStyle name="20% - Accent2 4 3 4 4" xfId="2253" xr:uid="{93F3C82B-52E2-43C3-9143-E4AA18C61B54}"/>
    <cellStyle name="20% - Accent2 4 3 5" xfId="2254" xr:uid="{55820A67-6FDD-491E-8FAF-0F8CB853CF76}"/>
    <cellStyle name="20% - Accent2 4 3 6" xfId="2255" xr:uid="{80469072-E474-4A1D-A657-289BE22DE839}"/>
    <cellStyle name="20% - Accent2 4 3 7" xfId="2256" xr:uid="{D45F1D4B-B6B4-474D-8C0B-A61C277A7888}"/>
    <cellStyle name="20% - Accent2 4 3 8" xfId="2257" xr:uid="{04EC211F-6951-43CA-8819-EF596F46727A}"/>
    <cellStyle name="20% - Accent2 4 3 9" xfId="2258" xr:uid="{E7063293-C89D-4711-9170-911AB96C647A}"/>
    <cellStyle name="20% - Accent2 4 4" xfId="2259" xr:uid="{1456E7A1-D6AD-4AC2-86CC-789443157E30}"/>
    <cellStyle name="20% - Accent2 4 4 10" xfId="2260" xr:uid="{8691CEBE-A882-49CF-AF0D-2668609C1F3A}"/>
    <cellStyle name="20% - Accent2 4 4 2" xfId="2261" xr:uid="{33CFD52C-4663-446B-8AD0-A55D5E4F50C2}"/>
    <cellStyle name="20% - Accent2 4 4 2 2" xfId="2262" xr:uid="{C35BB12F-5B9A-4D0C-B5FB-9579F599EA92}"/>
    <cellStyle name="20% - Accent2 4 4 2 2 2" xfId="2263" xr:uid="{BE5065B9-3CAB-4873-8CA5-3A300418AE6F}"/>
    <cellStyle name="20% - Accent2 4 4 2 2 3" xfId="2264" xr:uid="{DC1D4E93-5C7D-4F83-BEA8-76BE6D3E707E}"/>
    <cellStyle name="20% - Accent2 4 4 2 2 4" xfId="2265" xr:uid="{F32C8893-7A0F-4998-A1FB-5B913A10271F}"/>
    <cellStyle name="20% - Accent2 4 4 2 3" xfId="2266" xr:uid="{21581A05-4176-4D31-9625-9C9DD9958D29}"/>
    <cellStyle name="20% - Accent2 4 4 2 4" xfId="2267" xr:uid="{007B3520-7667-4B27-AD30-5754A43A4E64}"/>
    <cellStyle name="20% - Accent2 4 4 2 5" xfId="2268" xr:uid="{4D1B80B5-71DA-4546-9A28-CD6EE0D8651E}"/>
    <cellStyle name="20% - Accent2 4 4 2 6" xfId="2269" xr:uid="{4C5721A9-BB66-4015-BBE8-EDE899CFDB21}"/>
    <cellStyle name="20% - Accent2 4 4 2 7" xfId="2270" xr:uid="{8A4F720E-FB4D-4E92-961B-968175D41049}"/>
    <cellStyle name="20% - Accent2 4 4 3" xfId="2271" xr:uid="{0B1B0EBF-3EA6-41DB-8038-398AF1212314}"/>
    <cellStyle name="20% - Accent2 4 4 3 2" xfId="2272" xr:uid="{3029AF69-0A42-43A9-A333-8BF4D66B3D15}"/>
    <cellStyle name="20% - Accent2 4 4 3 2 2" xfId="2273" xr:uid="{BD7F73E4-207C-4E6A-BB55-5327C2BC8010}"/>
    <cellStyle name="20% - Accent2 4 4 3 2 3" xfId="2274" xr:uid="{B01317E8-4641-4A5E-9C98-6B2B2DF68ACE}"/>
    <cellStyle name="20% - Accent2 4 4 3 3" xfId="2275" xr:uid="{D8996EDC-BB48-40FD-8C4E-37D2602A88DA}"/>
    <cellStyle name="20% - Accent2 4 4 3 4" xfId="2276" xr:uid="{2ED88216-DA4B-4BD7-B894-CE1CAAE9AB2A}"/>
    <cellStyle name="20% - Accent2 4 4 3 5" xfId="2277" xr:uid="{A13C2FD3-56BA-44D3-B764-E9E16387DF2D}"/>
    <cellStyle name="20% - Accent2 4 4 3 6" xfId="2278" xr:uid="{2020BFB7-6293-4D01-B569-63659C39F39B}"/>
    <cellStyle name="20% - Accent2 4 4 4" xfId="2279" xr:uid="{F1B09BC7-16A5-478F-AC80-7F8DE464AE92}"/>
    <cellStyle name="20% - Accent2 4 4 4 2" xfId="2280" xr:uid="{9B62F06E-099A-4E4C-9DB1-2B887ECF5ADF}"/>
    <cellStyle name="20% - Accent2 4 4 4 3" xfId="2281" xr:uid="{1B3E7A49-490F-416F-9BDA-A142F397F92B}"/>
    <cellStyle name="20% - Accent2 4 4 4 4" xfId="2282" xr:uid="{D35A7C8E-39A7-412A-BEB9-0CB4479A5D4A}"/>
    <cellStyle name="20% - Accent2 4 4 5" xfId="2283" xr:uid="{18797045-0835-4F10-88E0-70868E509742}"/>
    <cellStyle name="20% - Accent2 4 4 6" xfId="2284" xr:uid="{38C190BC-A30E-47C2-B86B-23B63906F1FF}"/>
    <cellStyle name="20% - Accent2 4 4 7" xfId="2285" xr:uid="{C36D0E74-0980-4097-8BB0-F74142AC628C}"/>
    <cellStyle name="20% - Accent2 4 4 8" xfId="2286" xr:uid="{D2F29E41-59C1-462A-AD01-B5FFA76BD6FC}"/>
    <cellStyle name="20% - Accent2 4 4 9" xfId="2287" xr:uid="{7462DBE7-74E7-4175-9516-A4F43D84BF52}"/>
    <cellStyle name="20% - Accent2 4 5" xfId="2288" xr:uid="{B175DB7F-F1AE-4C9D-B5DF-B8CBD45D4832}"/>
    <cellStyle name="20% - Accent2 4 5 2" xfId="2289" xr:uid="{FB5C4685-93D7-4EF2-B5AC-2B99DEA18FF8}"/>
    <cellStyle name="20% - Accent2 4 5 2 2" xfId="2290" xr:uid="{8E9F2EBB-9DF6-4B2C-9D5B-895E11D36CAE}"/>
    <cellStyle name="20% - Accent2 4 5 2 2 2" xfId="2291" xr:uid="{09C28A9C-5D1E-4DD7-9CBF-D87FE048B987}"/>
    <cellStyle name="20% - Accent2 4 5 2 2 3" xfId="2292" xr:uid="{DAC3AE6F-9729-4F9E-8674-6636472D5571}"/>
    <cellStyle name="20% - Accent2 4 5 2 2 4" xfId="2293" xr:uid="{C4A5735D-0A62-4242-A83D-BBCA37D9B35F}"/>
    <cellStyle name="20% - Accent2 4 5 2 3" xfId="2294" xr:uid="{6C3A4CB1-CEF5-450A-98F1-1D8AC9BE5506}"/>
    <cellStyle name="20% - Accent2 4 5 2 4" xfId="2295" xr:uid="{0BE0AF7C-5680-4A43-8373-861C0556079D}"/>
    <cellStyle name="20% - Accent2 4 5 2 5" xfId="2296" xr:uid="{1BADC44A-4816-41BE-B3FA-857F5D1551DD}"/>
    <cellStyle name="20% - Accent2 4 5 2 6" xfId="2297" xr:uid="{33C7D777-ABEC-4666-A72C-F5C021878B9D}"/>
    <cellStyle name="20% - Accent2 4 5 3" xfId="2298" xr:uid="{9F593BD6-4BA6-4C3C-8B4F-0232562229F3}"/>
    <cellStyle name="20% - Accent2 4 5 3 2" xfId="2299" xr:uid="{CCFDDC57-3129-4059-8B43-EE208729530F}"/>
    <cellStyle name="20% - Accent2 4 5 3 2 2" xfId="2300" xr:uid="{29AFDA10-E354-4211-B14D-D99A22E95E9D}"/>
    <cellStyle name="20% - Accent2 4 5 3 2 3" xfId="2301" xr:uid="{EDB33AB1-36A8-40C9-B738-836255502D0D}"/>
    <cellStyle name="20% - Accent2 4 5 3 3" xfId="2302" xr:uid="{5346FBD8-585F-4EBB-A7CC-D36D8214468E}"/>
    <cellStyle name="20% - Accent2 4 5 3 4" xfId="2303" xr:uid="{FDC7EB8E-6C1E-4A98-9744-8EFFA1E1F45D}"/>
    <cellStyle name="20% - Accent2 4 5 3 5" xfId="2304" xr:uid="{6911E674-BE39-47DD-A143-6000E91633F7}"/>
    <cellStyle name="20% - Accent2 4 5 3 6" xfId="2305" xr:uid="{975F9432-76B1-4EBE-84E7-CD424C98EE96}"/>
    <cellStyle name="20% - Accent2 4 5 4" xfId="2306" xr:uid="{FDECF203-C93A-4392-AE2D-2C6841F6C032}"/>
    <cellStyle name="20% - Accent2 4 5 4 2" xfId="2307" xr:uid="{29552DD8-4D10-4EEE-9CA8-B6356DAE6F7B}"/>
    <cellStyle name="20% - Accent2 4 5 4 3" xfId="2308" xr:uid="{2BE84662-2C49-4AC5-92B2-C4EC2770536E}"/>
    <cellStyle name="20% - Accent2 4 5 4 4" xfId="2309" xr:uid="{207A318C-7ED7-4258-9706-AD2A832881DE}"/>
    <cellStyle name="20% - Accent2 4 5 5" xfId="2310" xr:uid="{F17F545F-0FAE-4DAB-88A4-4A110AA7DF12}"/>
    <cellStyle name="20% - Accent2 4 5 6" xfId="2311" xr:uid="{3CD2474F-BB5B-4839-8913-48BEDF3DA6DD}"/>
    <cellStyle name="20% - Accent2 4 5 7" xfId="2312" xr:uid="{A0DAA9CC-EFCF-4777-970C-935ECC128B0A}"/>
    <cellStyle name="20% - Accent2 4 5 8" xfId="2313" xr:uid="{45997935-1809-416D-AF5F-4B36D204A89C}"/>
    <cellStyle name="20% - Accent2 4 5 9" xfId="2314" xr:uid="{0DFB899A-96D3-4F16-A491-DB4570CC0362}"/>
    <cellStyle name="20% - Accent2 4 6" xfId="2315" xr:uid="{404FA717-5745-463B-8EBA-E23C381C23C9}"/>
    <cellStyle name="20% - Accent2 4 6 2" xfId="2316" xr:uid="{0A2DF160-9542-4FA5-8756-3EC6241931C9}"/>
    <cellStyle name="20% - Accent2 4 6 2 2" xfId="2317" xr:uid="{ADD3E9CB-F881-4B0D-BADF-AF452CB30535}"/>
    <cellStyle name="20% - Accent2 4 6 2 3" xfId="2318" xr:uid="{E02E1D9C-EB6A-4859-8CDC-D3B4ADB73763}"/>
    <cellStyle name="20% - Accent2 4 6 2 4" xfId="2319" xr:uid="{78DA67E0-07DE-4C02-8753-336CFB170EDF}"/>
    <cellStyle name="20% - Accent2 4 6 3" xfId="2320" xr:uid="{FE43E7BD-43FC-44AF-AAD3-F45ABD14ACA9}"/>
    <cellStyle name="20% - Accent2 4 6 4" xfId="2321" xr:uid="{FD32EF93-29BB-49E5-8559-C865DC155F9B}"/>
    <cellStyle name="20% - Accent2 4 6 5" xfId="2322" xr:uid="{76950FAA-3440-4A3E-BFDD-974CF92A4388}"/>
    <cellStyle name="20% - Accent2 4 6 6" xfId="2323" xr:uid="{1EEA15A6-4B6D-40F8-A9A7-56D19561AB42}"/>
    <cellStyle name="20% - Accent2 4 7" xfId="2324" xr:uid="{C309F96F-2514-4B87-848A-74B73EE6557D}"/>
    <cellStyle name="20% - Accent2 4 7 2" xfId="2325" xr:uid="{E9297AEA-BA81-464F-B985-50A1FC563725}"/>
    <cellStyle name="20% - Accent2 4 7 2 2" xfId="2326" xr:uid="{C60B8E16-C49C-4A16-92BD-9E57F0AB1995}"/>
    <cellStyle name="20% - Accent2 4 7 2 3" xfId="2327" xr:uid="{2CAFE27D-E72A-4C73-A3CF-E6E3E7AE23AD}"/>
    <cellStyle name="20% - Accent2 4 7 3" xfId="2328" xr:uid="{D226975B-DC36-45FA-8D27-EA62DB872AAA}"/>
    <cellStyle name="20% - Accent2 4 7 4" xfId="2329" xr:uid="{3E748655-22F7-4ABE-BDCE-80F5618D39B9}"/>
    <cellStyle name="20% - Accent2 4 7 5" xfId="2330" xr:uid="{6BC425F2-C77F-4135-B2EB-B3C9EF325C24}"/>
    <cellStyle name="20% - Accent2 4 7 6" xfId="2331" xr:uid="{81A34EE9-9758-4A4A-A369-5CAAF486B152}"/>
    <cellStyle name="20% - Accent2 4 8" xfId="2332" xr:uid="{661CA8E5-CE14-4FF4-BE1B-30154FDFD39D}"/>
    <cellStyle name="20% - Accent2 4 8 2" xfId="2333" xr:uid="{65F64273-266E-407C-B687-74E4FA6124C5}"/>
    <cellStyle name="20% - Accent2 4 8 3" xfId="2334" xr:uid="{85FD411A-4803-4E9F-93A6-7AF21B6B2518}"/>
    <cellStyle name="20% - Accent2 4 8 4" xfId="2335" xr:uid="{BA9BE490-B8B3-488C-86C6-5D19AE00AA50}"/>
    <cellStyle name="20% - Accent2 4 9" xfId="2336" xr:uid="{0CB1CF4A-C6E9-4B3F-8243-20092B5FBB22}"/>
    <cellStyle name="20% - Accent2 40" xfId="2337" xr:uid="{4BC7F67C-049E-4375-B6BC-9E083047F573}"/>
    <cellStyle name="20% - Accent2 41" xfId="2338" xr:uid="{A727DCF4-52A5-47DB-8108-C18A8B8BE066}"/>
    <cellStyle name="20% - Accent2 5" xfId="2339" xr:uid="{9BEF1338-B19F-4A06-A61E-FC93783F236D}"/>
    <cellStyle name="20% - Accent2 5 10" xfId="2340" xr:uid="{E037B9D6-93A7-4708-844A-43EF2D408BD6}"/>
    <cellStyle name="20% - Accent2 5 11" xfId="2341" xr:uid="{F6A186E2-D06B-4058-BEFA-51CA590DDAF9}"/>
    <cellStyle name="20% - Accent2 5 12" xfId="2342" xr:uid="{B6FBCBEB-5A34-420E-ACC1-48C3025AB566}"/>
    <cellStyle name="20% - Accent2 5 13" xfId="2343" xr:uid="{C1B936D7-66DD-43EE-A179-45294FD15DF4}"/>
    <cellStyle name="20% - Accent2 5 14" xfId="2344" xr:uid="{4B07058E-B1B5-42D8-8B5B-8DD2736CD4C8}"/>
    <cellStyle name="20% - Accent2 5 15" xfId="2345" xr:uid="{6C71D28E-B227-4FF0-BE6F-1615E33D66AA}"/>
    <cellStyle name="20% - Accent2 5 2" xfId="2346" xr:uid="{61529845-DAC8-41A7-AB53-FD9839DB0B2E}"/>
    <cellStyle name="20% - Accent2 5 2 10" xfId="2347" xr:uid="{FEFC2CCD-DFF8-400B-9BAC-A065C2145BFB}"/>
    <cellStyle name="20% - Accent2 5 2 11" xfId="2348" xr:uid="{9D3B7D0E-4A08-422E-8B97-016AF087B8AF}"/>
    <cellStyle name="20% - Accent2 5 2 12" xfId="2349" xr:uid="{ADC5222D-0E9B-473C-8D61-4FB76ADC104C}"/>
    <cellStyle name="20% - Accent2 5 2 13" xfId="2350" xr:uid="{A9277FA9-F0C3-4139-9DD2-005E50BC8E70}"/>
    <cellStyle name="20% - Accent2 5 2 2" xfId="2351" xr:uid="{78B1B545-CAA9-44F1-A35F-DC3E559AE168}"/>
    <cellStyle name="20% - Accent2 5 2 2 10" xfId="2352" xr:uid="{9E0016FC-F42B-4D10-ACD7-630295432381}"/>
    <cellStyle name="20% - Accent2 5 2 2 2" xfId="2353" xr:uid="{611819EA-DB04-4EF4-8106-F87572E8E314}"/>
    <cellStyle name="20% - Accent2 5 2 2 2 2" xfId="2354" xr:uid="{83CD5929-75D3-4BA1-80DE-6BE08CE909DA}"/>
    <cellStyle name="20% - Accent2 5 2 2 2 2 2" xfId="2355" xr:uid="{96A0C7B3-4F74-40DA-8B96-180DFE698209}"/>
    <cellStyle name="20% - Accent2 5 2 2 2 2 3" xfId="2356" xr:uid="{98CA8759-B9EF-40AB-8C7E-34086301D0E1}"/>
    <cellStyle name="20% - Accent2 5 2 2 2 2 4" xfId="2357" xr:uid="{58EF7153-559C-40B8-9E13-1CF443181615}"/>
    <cellStyle name="20% - Accent2 5 2 2 2 3" xfId="2358" xr:uid="{D2942033-66F9-45A2-AEE1-01DC7C0443A0}"/>
    <cellStyle name="20% - Accent2 5 2 2 2 4" xfId="2359" xr:uid="{B34D40D7-0CD1-4F73-B976-C09CB57EFA4F}"/>
    <cellStyle name="20% - Accent2 5 2 2 2 5" xfId="2360" xr:uid="{DFDD8C0D-5057-4AA1-AAC6-7CB2584FD497}"/>
    <cellStyle name="20% - Accent2 5 2 2 2 6" xfId="2361" xr:uid="{278FA312-0C79-4CA9-92FF-256984541580}"/>
    <cellStyle name="20% - Accent2 5 2 2 2 7" xfId="2362" xr:uid="{11BEDDB8-687D-4E4D-8652-0476C34F51B7}"/>
    <cellStyle name="20% - Accent2 5 2 2 3" xfId="2363" xr:uid="{B7EC70F5-4CA7-476E-8640-FA9FE182A069}"/>
    <cellStyle name="20% - Accent2 5 2 2 3 2" xfId="2364" xr:uid="{25399765-4AD3-4D61-94AB-3979C22772E8}"/>
    <cellStyle name="20% - Accent2 5 2 2 3 2 2" xfId="2365" xr:uid="{858F56AF-62BD-4A03-A137-0573B466F428}"/>
    <cellStyle name="20% - Accent2 5 2 2 3 2 3" xfId="2366" xr:uid="{6957706D-80A8-4121-ABAC-E9B21A208BA7}"/>
    <cellStyle name="20% - Accent2 5 2 2 3 3" xfId="2367" xr:uid="{383F5A3E-7A06-4148-B881-C5B2B633E73D}"/>
    <cellStyle name="20% - Accent2 5 2 2 3 4" xfId="2368" xr:uid="{B801E719-C453-4A87-891E-A491FCC6FD8E}"/>
    <cellStyle name="20% - Accent2 5 2 2 3 5" xfId="2369" xr:uid="{E2CA4249-C1DF-4E1E-983C-DE84A98D1FAE}"/>
    <cellStyle name="20% - Accent2 5 2 2 3 6" xfId="2370" xr:uid="{FF62A215-7C59-411C-A856-26DA4961C44F}"/>
    <cellStyle name="20% - Accent2 5 2 2 4" xfId="2371" xr:uid="{A22CA8A4-141B-40FD-8FA0-3F8282F11280}"/>
    <cellStyle name="20% - Accent2 5 2 2 4 2" xfId="2372" xr:uid="{A6B71B43-968D-434B-A1AA-17256DDFE337}"/>
    <cellStyle name="20% - Accent2 5 2 2 4 3" xfId="2373" xr:uid="{B8B2F3CA-2351-434F-9748-4502FD4A7429}"/>
    <cellStyle name="20% - Accent2 5 2 2 5" xfId="2374" xr:uid="{C5A32CC4-296D-4D99-8646-CB993CEF9A8B}"/>
    <cellStyle name="20% - Accent2 5 2 2 6" xfId="2375" xr:uid="{C887FA72-2887-46EC-92C8-F46B197154FC}"/>
    <cellStyle name="20% - Accent2 5 2 2 7" xfId="2376" xr:uid="{FE636E8F-91DB-47B6-AF37-C0A21F439B88}"/>
    <cellStyle name="20% - Accent2 5 2 2 8" xfId="2377" xr:uid="{AB8E8351-6C80-4ED2-9F67-D5165DFD6CB6}"/>
    <cellStyle name="20% - Accent2 5 2 2 9" xfId="2378" xr:uid="{8A01DDE6-7AFC-4B98-99E8-E8B659B18095}"/>
    <cellStyle name="20% - Accent2 5 2 3" xfId="2379" xr:uid="{74BC2978-F1F0-4513-9C72-F2EF55842D7C}"/>
    <cellStyle name="20% - Accent2 5 2 3 2" xfId="2380" xr:uid="{B36E1665-A9C1-4806-83F0-89A9DD162442}"/>
    <cellStyle name="20% - Accent2 5 2 3 2 2" xfId="2381" xr:uid="{6E6A3B2C-6B06-47E3-B239-09E3CC48E283}"/>
    <cellStyle name="20% - Accent2 5 2 3 2 2 2" xfId="2382" xr:uid="{AE12697B-968F-429A-91B3-57AE3AF7A5B0}"/>
    <cellStyle name="20% - Accent2 5 2 3 2 2 3" xfId="2383" xr:uid="{CED761C3-6BD5-490A-B888-A8309A84F89D}"/>
    <cellStyle name="20% - Accent2 5 2 3 2 3" xfId="2384" xr:uid="{4EB6BBF7-FEFC-4DA8-8035-5B3A9BAFD0EB}"/>
    <cellStyle name="20% - Accent2 5 2 3 2 4" xfId="2385" xr:uid="{8FFCE715-14DF-46D2-92CE-7A1E8CD74B2B}"/>
    <cellStyle name="20% - Accent2 5 2 3 2 5" xfId="2386" xr:uid="{46F29650-FBDE-44B1-8F07-5ED3F375DAD5}"/>
    <cellStyle name="20% - Accent2 5 2 3 2 6" xfId="2387" xr:uid="{55C31492-CD28-4E24-8152-06F4E3368E7E}"/>
    <cellStyle name="20% - Accent2 5 2 3 3" xfId="2388" xr:uid="{54462B04-0B54-48D6-BB0A-24D2028A83B5}"/>
    <cellStyle name="20% - Accent2 5 2 3 3 2" xfId="2389" xr:uid="{4B5A8BA3-8481-4316-A1AA-D397659BD6EB}"/>
    <cellStyle name="20% - Accent2 5 2 3 3 2 2" xfId="2390" xr:uid="{DE50BFC3-D9EA-4A4A-9470-C83179656643}"/>
    <cellStyle name="20% - Accent2 5 2 3 3 2 3" xfId="2391" xr:uid="{2C40AABB-8A23-4D37-A7CC-33A427C6FE96}"/>
    <cellStyle name="20% - Accent2 5 2 3 3 3" xfId="2392" xr:uid="{FE0AAC66-04C6-416E-A7F5-4341D1B33CC6}"/>
    <cellStyle name="20% - Accent2 5 2 3 3 4" xfId="2393" xr:uid="{3491859A-8358-4D26-AF3E-B7FB08FD2B6C}"/>
    <cellStyle name="20% - Accent2 5 2 3 3 5" xfId="2394" xr:uid="{3F36B92C-4744-4F2C-8C00-ADC5F64A2961}"/>
    <cellStyle name="20% - Accent2 5 2 3 4" xfId="2395" xr:uid="{C717FBF5-F3AA-48F7-AAF2-1C4D16A9E065}"/>
    <cellStyle name="20% - Accent2 5 2 3 4 2" xfId="2396" xr:uid="{C003070B-A505-4034-8221-E231174D0717}"/>
    <cellStyle name="20% - Accent2 5 2 3 4 3" xfId="2397" xr:uid="{92B21DCC-E37E-48B6-9D3C-8759AC77D359}"/>
    <cellStyle name="20% - Accent2 5 2 3 5" xfId="2398" xr:uid="{F03D80E9-F3C4-4264-B7BE-8E398A6CB336}"/>
    <cellStyle name="20% - Accent2 5 2 3 6" xfId="2399" xr:uid="{4DDFD46D-C8D5-4B93-8E8D-A97BEB99BFC6}"/>
    <cellStyle name="20% - Accent2 5 2 3 7" xfId="2400" xr:uid="{CEC657AA-0911-4543-92A1-E6FBED9FD808}"/>
    <cellStyle name="20% - Accent2 5 2 3 8" xfId="2401" xr:uid="{B64BBB39-8DF8-46C3-8895-A5BC65260BEE}"/>
    <cellStyle name="20% - Accent2 5 2 3 9" xfId="2402" xr:uid="{03734794-74ED-40E5-857C-F0BFB9993CD0}"/>
    <cellStyle name="20% - Accent2 5 2 4" xfId="2403" xr:uid="{1EBC0E51-A9A4-434D-8CBB-C873AA0318B9}"/>
    <cellStyle name="20% - Accent2 5 2 4 2" xfId="2404" xr:uid="{850732A8-2614-4846-87FF-C8D505BA725D}"/>
    <cellStyle name="20% - Accent2 5 2 4 2 2" xfId="2405" xr:uid="{C605134E-5AD7-4F89-9FF9-467A5928FC8E}"/>
    <cellStyle name="20% - Accent2 5 2 4 2 3" xfId="2406" xr:uid="{F50DE12B-F6CF-46CB-A6AE-D78FD79AFDFA}"/>
    <cellStyle name="20% - Accent2 5 2 4 3" xfId="2407" xr:uid="{F282C5BC-4D9B-4C75-9D18-CE8E2BDE156B}"/>
    <cellStyle name="20% - Accent2 5 2 4 4" xfId="2408" xr:uid="{1C8216D2-07B8-4C2C-856F-E59334BD746A}"/>
    <cellStyle name="20% - Accent2 5 2 4 5" xfId="2409" xr:uid="{BEEF1542-8DC8-4915-803B-226EE3956077}"/>
    <cellStyle name="20% - Accent2 5 2 4 6" xfId="2410" xr:uid="{4763ACFC-6345-4740-9292-79F72C4CF403}"/>
    <cellStyle name="20% - Accent2 5 2 4 7" xfId="2411" xr:uid="{EA75F7FF-772C-4EC4-9C0E-58F3AE0A4C53}"/>
    <cellStyle name="20% - Accent2 5 2 5" xfId="2412" xr:uid="{06767C6D-CE6D-4E09-8975-DF9B72711A6D}"/>
    <cellStyle name="20% - Accent2 5 2 5 2" xfId="2413" xr:uid="{DFB15FE7-A653-4F77-AAB1-6A3156BD36B0}"/>
    <cellStyle name="20% - Accent2 5 2 5 2 2" xfId="2414" xr:uid="{CD390B05-D1BA-456E-82B6-BBC92ACCEEDE}"/>
    <cellStyle name="20% - Accent2 5 2 5 2 3" xfId="2415" xr:uid="{BDA15EF3-C6FC-4419-AD47-5F8587C1DDF6}"/>
    <cellStyle name="20% - Accent2 5 2 5 3" xfId="2416" xr:uid="{201C5DA2-D0E8-4574-8757-391A5EDA57C6}"/>
    <cellStyle name="20% - Accent2 5 2 5 4" xfId="2417" xr:uid="{C1250A27-BC8D-451B-8985-57D10C756C82}"/>
    <cellStyle name="20% - Accent2 5 2 5 5" xfId="2418" xr:uid="{277C3543-7B48-4115-BB54-2E736E1342AB}"/>
    <cellStyle name="20% - Accent2 5 2 6" xfId="2419" xr:uid="{5CEE1308-B937-4C11-89AE-5F95EA36591A}"/>
    <cellStyle name="20% - Accent2 5 2 6 2" xfId="2420" xr:uid="{CBE2A27E-3D20-4CD8-AC1C-151A891679FE}"/>
    <cellStyle name="20% - Accent2 5 2 6 3" xfId="2421" xr:uid="{EB4CAB03-08A8-45B1-9893-B5FDB23797D9}"/>
    <cellStyle name="20% - Accent2 5 2 7" xfId="2422" xr:uid="{7BA60BCE-E07E-48CA-B83C-0816E91F1614}"/>
    <cellStyle name="20% - Accent2 5 2 8" xfId="2423" xr:uid="{6D8B39FD-F997-4F43-9D26-1A82AFDD989F}"/>
    <cellStyle name="20% - Accent2 5 2 9" xfId="2424" xr:uid="{EB73A6D7-A71B-4168-B310-13384CD90738}"/>
    <cellStyle name="20% - Accent2 5 3" xfId="2425" xr:uid="{60E63784-0E9A-4358-9B23-27DDA8C530C6}"/>
    <cellStyle name="20% - Accent2 5 3 10" xfId="2426" xr:uid="{16251C97-6C65-4791-A048-0B694C966279}"/>
    <cellStyle name="20% - Accent2 5 3 2" xfId="2427" xr:uid="{0BF2238A-DB84-4C45-A905-0FA38DC41E63}"/>
    <cellStyle name="20% - Accent2 5 3 2 2" xfId="2428" xr:uid="{D5E3B6F1-43C6-4BEA-84B7-CBBF2A2FA24A}"/>
    <cellStyle name="20% - Accent2 5 3 2 2 2" xfId="2429" xr:uid="{1F0CDE3B-B41D-4FB8-8A04-F744854615BA}"/>
    <cellStyle name="20% - Accent2 5 3 2 2 3" xfId="2430" xr:uid="{D625FAD5-D402-4D21-9DD6-ADB00B1256B7}"/>
    <cellStyle name="20% - Accent2 5 3 2 2 4" xfId="2431" xr:uid="{BC6F44DE-802A-44B3-BD5D-471B72C9EB34}"/>
    <cellStyle name="20% - Accent2 5 3 2 2 5" xfId="2432" xr:uid="{20974522-72FF-48F4-BDC5-964CBE99CCE0}"/>
    <cellStyle name="20% - Accent2 5 3 2 3" xfId="2433" xr:uid="{32F2E136-7094-4029-AD81-4359ABC3584D}"/>
    <cellStyle name="20% - Accent2 5 3 2 4" xfId="2434" xr:uid="{6765D437-AE6D-4942-91B7-F1B9B4681FDE}"/>
    <cellStyle name="20% - Accent2 5 3 2 5" xfId="2435" xr:uid="{E777928D-E1EA-418B-AC91-29034F71FE99}"/>
    <cellStyle name="20% - Accent2 5 3 2 6" xfId="2436" xr:uid="{A0960DAF-E4AB-41C9-91E7-ECA6D5421201}"/>
    <cellStyle name="20% - Accent2 5 3 2 7" xfId="2437" xr:uid="{0EDE51B9-C379-48A8-BFD0-57436B6E4667}"/>
    <cellStyle name="20% - Accent2 5 3 2 8" xfId="2438" xr:uid="{544BB72C-7BE5-458D-B387-EB864A53CBA0}"/>
    <cellStyle name="20% - Accent2 5 3 3" xfId="2439" xr:uid="{705A4AE1-FA75-48CF-A41C-6AA866008F3F}"/>
    <cellStyle name="20% - Accent2 5 3 3 2" xfId="2440" xr:uid="{78788038-B12F-47D2-B565-0CC12018137B}"/>
    <cellStyle name="20% - Accent2 5 3 3 2 2" xfId="2441" xr:uid="{C317BC23-9861-4827-A062-B1CFCC2B0AA8}"/>
    <cellStyle name="20% - Accent2 5 3 3 2 3" xfId="2442" xr:uid="{CEDDBE42-DC34-49D9-80D9-F72E5438EBBB}"/>
    <cellStyle name="20% - Accent2 5 3 3 3" xfId="2443" xr:uid="{524F2165-607D-4D3B-93F6-FA09AE038322}"/>
    <cellStyle name="20% - Accent2 5 3 3 4" xfId="2444" xr:uid="{34F80C1A-A0D9-48A5-90AF-4BBE59F145CC}"/>
    <cellStyle name="20% - Accent2 5 3 3 5" xfId="2445" xr:uid="{F1AAC6B9-6615-460C-87DE-3DDDBDB930D8}"/>
    <cellStyle name="20% - Accent2 5 3 3 6" xfId="2446" xr:uid="{4D56FCE7-0BED-4249-AA2C-33D57DD7041C}"/>
    <cellStyle name="20% - Accent2 5 3 3 7" xfId="2447" xr:uid="{58FD6EFD-85DA-4F9F-AD9C-0775A4265DD4}"/>
    <cellStyle name="20% - Accent2 5 3 4" xfId="2448" xr:uid="{429E43DD-BFB6-4D4B-8E60-236895180D69}"/>
    <cellStyle name="20% - Accent2 5 3 4 2" xfId="2449" xr:uid="{764DB0A7-266A-4782-BA43-EDBE080FB619}"/>
    <cellStyle name="20% - Accent2 5 3 4 3" xfId="2450" xr:uid="{D0B4823E-4A07-4EF7-BBED-CA0E02C8EA32}"/>
    <cellStyle name="20% - Accent2 5 3 4 4" xfId="2451" xr:uid="{380A4052-8678-4063-9788-B642F87F9BC3}"/>
    <cellStyle name="20% - Accent2 5 3 5" xfId="2452" xr:uid="{E8847324-A113-425D-A007-98AF141696F2}"/>
    <cellStyle name="20% - Accent2 5 3 6" xfId="2453" xr:uid="{753A57FD-85BF-43CB-80B0-96DFF2853F55}"/>
    <cellStyle name="20% - Accent2 5 3 7" xfId="2454" xr:uid="{CFE85AFD-5EAC-4F19-A09E-93B6019EB4BC}"/>
    <cellStyle name="20% - Accent2 5 3 8" xfId="2455" xr:uid="{1EFD24FA-1C58-453D-B91A-765EAF7CC2A5}"/>
    <cellStyle name="20% - Accent2 5 3 9" xfId="2456" xr:uid="{7385643E-F0F7-43E0-94D6-942EC3C4C521}"/>
    <cellStyle name="20% - Accent2 5 4" xfId="2457" xr:uid="{B5E58E7D-60B0-43B8-A741-E4AB7A85B084}"/>
    <cellStyle name="20% - Accent2 5 4 10" xfId="2458" xr:uid="{2C4C45F6-36F0-4E51-A526-85F406B8F17F}"/>
    <cellStyle name="20% - Accent2 5 4 2" xfId="2459" xr:uid="{959F7517-1220-4C14-8427-32D876724092}"/>
    <cellStyle name="20% - Accent2 5 4 2 2" xfId="2460" xr:uid="{209C1944-2F5C-4032-A801-6282F8E4758D}"/>
    <cellStyle name="20% - Accent2 5 4 2 2 2" xfId="2461" xr:uid="{0C92E426-635A-4B27-A00E-CE36A8B900D0}"/>
    <cellStyle name="20% - Accent2 5 4 2 2 3" xfId="2462" xr:uid="{233E699D-7772-4EC5-B01C-DE1DBD15BE4E}"/>
    <cellStyle name="20% - Accent2 5 4 2 2 4" xfId="2463" xr:uid="{C67F2B0D-1F31-4789-A7A9-C642AA0ED0DE}"/>
    <cellStyle name="20% - Accent2 5 4 2 3" xfId="2464" xr:uid="{B9E6BFA4-4F0A-4683-8E70-3C797E4F83B8}"/>
    <cellStyle name="20% - Accent2 5 4 2 4" xfId="2465" xr:uid="{ADD162F0-E1B0-4E81-A3B9-6803AC928194}"/>
    <cellStyle name="20% - Accent2 5 4 2 5" xfId="2466" xr:uid="{D0ADE5B3-7584-4ECF-A174-AA8AFF45CB92}"/>
    <cellStyle name="20% - Accent2 5 4 2 6" xfId="2467" xr:uid="{D15093B0-9FFD-41E8-9961-A1662ED0383D}"/>
    <cellStyle name="20% - Accent2 5 4 2 7" xfId="2468" xr:uid="{4E362FCF-AADB-4F39-8C87-C52186EBF9A3}"/>
    <cellStyle name="20% - Accent2 5 4 3" xfId="2469" xr:uid="{D368B28B-4DC0-4830-AA7A-EDD2F2F61409}"/>
    <cellStyle name="20% - Accent2 5 4 3 2" xfId="2470" xr:uid="{90EEE151-2B82-467C-8520-2121A9491F59}"/>
    <cellStyle name="20% - Accent2 5 4 3 2 2" xfId="2471" xr:uid="{123B74C7-B21D-4AF7-BD53-3AE6C6BD15A5}"/>
    <cellStyle name="20% - Accent2 5 4 3 2 3" xfId="2472" xr:uid="{CCD77F7D-45C8-449F-985C-E3DC2F980043}"/>
    <cellStyle name="20% - Accent2 5 4 3 3" xfId="2473" xr:uid="{5F39FA62-80F1-47CE-9D1D-F11E37AD71E6}"/>
    <cellStyle name="20% - Accent2 5 4 3 4" xfId="2474" xr:uid="{ADF4DE52-7F68-4EF9-B43F-223794AD468B}"/>
    <cellStyle name="20% - Accent2 5 4 3 5" xfId="2475" xr:uid="{0E313EA8-8076-42D7-AC21-5A6CEC7E3310}"/>
    <cellStyle name="20% - Accent2 5 4 3 6" xfId="2476" xr:uid="{F9A89709-DFA5-4B23-831E-F250198F197B}"/>
    <cellStyle name="20% - Accent2 5 4 4" xfId="2477" xr:uid="{66B06563-8994-478D-9021-335D1EBA168C}"/>
    <cellStyle name="20% - Accent2 5 4 4 2" xfId="2478" xr:uid="{9344295A-8399-49BC-B8D5-EA0187F174FE}"/>
    <cellStyle name="20% - Accent2 5 4 4 3" xfId="2479" xr:uid="{4B03DD3B-A5CB-47ED-8AF6-3BD7DECAB976}"/>
    <cellStyle name="20% - Accent2 5 4 4 4" xfId="2480" xr:uid="{E07181DF-0865-4A6F-AC9D-C5C46D28A709}"/>
    <cellStyle name="20% - Accent2 5 4 5" xfId="2481" xr:uid="{1A37A263-4E0C-4B5D-B9CB-FC661D2BB4D9}"/>
    <cellStyle name="20% - Accent2 5 4 6" xfId="2482" xr:uid="{98D50C7C-1971-4D94-8350-C640CB954018}"/>
    <cellStyle name="20% - Accent2 5 4 7" xfId="2483" xr:uid="{D682B5D6-D7F4-4DD3-BCFD-E6A9B1E1D3EA}"/>
    <cellStyle name="20% - Accent2 5 4 8" xfId="2484" xr:uid="{48A411C7-DBA3-45E9-8465-B979E48E2DE3}"/>
    <cellStyle name="20% - Accent2 5 4 9" xfId="2485" xr:uid="{47CE5AF0-02EF-4107-9A0A-F1457B61CB5A}"/>
    <cellStyle name="20% - Accent2 5 5" xfId="2486" xr:uid="{F1FED629-7998-449F-A277-31C58D4654C4}"/>
    <cellStyle name="20% - Accent2 5 5 2" xfId="2487" xr:uid="{0B919BCA-6BE5-467F-81B9-4B28F8844F08}"/>
    <cellStyle name="20% - Accent2 5 5 2 2" xfId="2488" xr:uid="{9C913F23-C5FB-44F5-BF14-F7814BFC35A6}"/>
    <cellStyle name="20% - Accent2 5 5 2 2 2" xfId="2489" xr:uid="{250E6E34-E611-4E46-8190-E184E66A02D9}"/>
    <cellStyle name="20% - Accent2 5 5 2 2 3" xfId="2490" xr:uid="{BE5826FC-0EED-4165-A8CF-119C4708FB6A}"/>
    <cellStyle name="20% - Accent2 5 5 2 2 4" xfId="2491" xr:uid="{54E9C332-AD55-4F06-B409-B213073E1D8F}"/>
    <cellStyle name="20% - Accent2 5 5 2 3" xfId="2492" xr:uid="{BFBE3C85-4AC2-4BED-8ABA-4023CAF9BE7D}"/>
    <cellStyle name="20% - Accent2 5 5 2 4" xfId="2493" xr:uid="{567875D0-682E-474F-83E2-151AAEE24DB7}"/>
    <cellStyle name="20% - Accent2 5 5 2 5" xfId="2494" xr:uid="{0F50A6D9-B5C5-4754-90FF-D335639D9BEC}"/>
    <cellStyle name="20% - Accent2 5 5 2 6" xfId="2495" xr:uid="{33A39C6D-A89B-4765-931A-1CF828FA3C7F}"/>
    <cellStyle name="20% - Accent2 5 5 3" xfId="2496" xr:uid="{849158BF-DC5B-4D2E-AFB5-88BE75BF0DF4}"/>
    <cellStyle name="20% - Accent2 5 5 3 2" xfId="2497" xr:uid="{65909AB7-B48E-4A57-BEC0-4B89DE28610C}"/>
    <cellStyle name="20% - Accent2 5 5 3 2 2" xfId="2498" xr:uid="{8502D276-BFE2-4417-A127-63341F8887DD}"/>
    <cellStyle name="20% - Accent2 5 5 3 2 3" xfId="2499" xr:uid="{507FFFB9-0BF3-4242-A849-7B4D2CE7A38B}"/>
    <cellStyle name="20% - Accent2 5 5 3 3" xfId="2500" xr:uid="{EC19319A-FFBD-451E-9758-6C6828ECA738}"/>
    <cellStyle name="20% - Accent2 5 5 3 4" xfId="2501" xr:uid="{7D3D2F26-0314-4228-8F18-C238E9D4EDFC}"/>
    <cellStyle name="20% - Accent2 5 5 3 5" xfId="2502" xr:uid="{7B0A3011-0A8E-47A7-ABD0-3C6718FD846C}"/>
    <cellStyle name="20% - Accent2 5 5 3 6" xfId="2503" xr:uid="{63DC22FA-6D6A-4F2D-8E8E-AB3257FB1506}"/>
    <cellStyle name="20% - Accent2 5 5 4" xfId="2504" xr:uid="{3B5C90C9-4220-4683-8A50-37F35734B8AC}"/>
    <cellStyle name="20% - Accent2 5 5 4 2" xfId="2505" xr:uid="{A774232F-D941-4FFD-A392-E0832D3E5244}"/>
    <cellStyle name="20% - Accent2 5 5 4 3" xfId="2506" xr:uid="{AFC9C833-159F-41DA-8618-33E9CF99A341}"/>
    <cellStyle name="20% - Accent2 5 5 4 4" xfId="2507" xr:uid="{D6889181-2C85-48D7-94A3-BC0B59ABDAF2}"/>
    <cellStyle name="20% - Accent2 5 5 5" xfId="2508" xr:uid="{A913A037-E1D2-46E6-8E82-C55E71C0947F}"/>
    <cellStyle name="20% - Accent2 5 5 6" xfId="2509" xr:uid="{BB1490A5-C92B-4C39-A5BB-18069764617C}"/>
    <cellStyle name="20% - Accent2 5 5 7" xfId="2510" xr:uid="{8E652170-99B3-4830-A49E-89165C2F23F9}"/>
    <cellStyle name="20% - Accent2 5 5 8" xfId="2511" xr:uid="{F8358BB3-058F-4626-A414-A43B45334848}"/>
    <cellStyle name="20% - Accent2 5 5 9" xfId="2512" xr:uid="{631347C6-C628-4B0A-A55B-FBF2B0940FB4}"/>
    <cellStyle name="20% - Accent2 5 6" xfId="2513" xr:uid="{FCF49875-2EFA-4FEF-BA20-EA22B125F715}"/>
    <cellStyle name="20% - Accent2 5 6 2" xfId="2514" xr:uid="{C05E95FE-493A-4DD5-996F-A4AB05D12FA9}"/>
    <cellStyle name="20% - Accent2 5 6 2 2" xfId="2515" xr:uid="{0C609AC4-11EC-44DD-B99A-D13530AB32D1}"/>
    <cellStyle name="20% - Accent2 5 6 2 3" xfId="2516" xr:uid="{ACAF3B9A-72C1-44F2-A6D4-750166A9B928}"/>
    <cellStyle name="20% - Accent2 5 6 2 4" xfId="2517" xr:uid="{FEA921C8-061E-450F-A1AD-11ECCD14CEBE}"/>
    <cellStyle name="20% - Accent2 5 6 3" xfId="2518" xr:uid="{AEE83361-AEAC-4436-A4FB-A23091BBDF7C}"/>
    <cellStyle name="20% - Accent2 5 6 4" xfId="2519" xr:uid="{9D790EB9-A6C1-4B32-BD60-8E77C17F2A19}"/>
    <cellStyle name="20% - Accent2 5 6 5" xfId="2520" xr:uid="{64D61EC5-F71D-4C67-B302-76519782287D}"/>
    <cellStyle name="20% - Accent2 5 6 6" xfId="2521" xr:uid="{38781242-5765-4963-B219-DD3C031C5D2F}"/>
    <cellStyle name="20% - Accent2 5 7" xfId="2522" xr:uid="{1A131E00-18D5-4B89-B3CE-D424B5D0FA19}"/>
    <cellStyle name="20% - Accent2 5 7 2" xfId="2523" xr:uid="{77A79844-5D81-46B0-8A7F-970E1E577834}"/>
    <cellStyle name="20% - Accent2 5 7 2 2" xfId="2524" xr:uid="{A2AE2804-DC73-4CFF-BBBF-F09B8133CDF6}"/>
    <cellStyle name="20% - Accent2 5 7 2 3" xfId="2525" xr:uid="{14E33E29-367E-4391-9D48-C07838E0D3E3}"/>
    <cellStyle name="20% - Accent2 5 7 3" xfId="2526" xr:uid="{70779E76-1C83-4051-82EF-5E34A7D16DE1}"/>
    <cellStyle name="20% - Accent2 5 7 4" xfId="2527" xr:uid="{868E96A7-85E8-4DEC-A48B-47E80760B984}"/>
    <cellStyle name="20% - Accent2 5 7 5" xfId="2528" xr:uid="{068265AB-326A-470E-B5D3-AE9524B1AFF3}"/>
    <cellStyle name="20% - Accent2 5 7 6" xfId="2529" xr:uid="{A0A731A4-67F3-4CAF-B973-31F9F8E558A4}"/>
    <cellStyle name="20% - Accent2 5 8" xfId="2530" xr:uid="{5BC086DC-1437-4414-A848-D6668FFDE002}"/>
    <cellStyle name="20% - Accent2 5 8 2" xfId="2531" xr:uid="{85A65BFA-FB71-4FFF-AF19-F0F9CC36BCB5}"/>
    <cellStyle name="20% - Accent2 5 8 3" xfId="2532" xr:uid="{82F7D373-FDC8-461B-8038-E124363F89B7}"/>
    <cellStyle name="20% - Accent2 5 8 4" xfId="2533" xr:uid="{83C38B0B-B166-4330-99D2-CC82843D70B5}"/>
    <cellStyle name="20% - Accent2 5 9" xfId="2534" xr:uid="{64AD53E0-6285-49E0-ABFC-297AB66F5A88}"/>
    <cellStyle name="20% - Accent2 6" xfId="2535" xr:uid="{D6704AE1-D837-41FF-842E-3DE28C9355BA}"/>
    <cellStyle name="20% - Accent2 6 10" xfId="2536" xr:uid="{768BB763-2695-4AE0-AF0B-FB21121580F0}"/>
    <cellStyle name="20% - Accent2 6 11" xfId="2537" xr:uid="{9BE563D8-8E0A-43C7-914B-F951E2967BE3}"/>
    <cellStyle name="20% - Accent2 6 12" xfId="2538" xr:uid="{06298A0A-E0BB-442A-A0C8-9AD27EE8E656}"/>
    <cellStyle name="20% - Accent2 6 13" xfId="2539" xr:uid="{27C9F160-06B4-433E-B5A5-53655E2CA4CC}"/>
    <cellStyle name="20% - Accent2 6 14" xfId="2540" xr:uid="{D3DB9CB3-F573-4B51-928F-37E45EFD4468}"/>
    <cellStyle name="20% - Accent2 6 2" xfId="2541" xr:uid="{00CDB08A-6D97-442F-99C3-1F02DA63B506}"/>
    <cellStyle name="20% - Accent2 6 2 10" xfId="2542" xr:uid="{77705CE7-C4D3-4118-B1E4-8C49171E81EF}"/>
    <cellStyle name="20% - Accent2 6 2 11" xfId="2543" xr:uid="{FF7B352E-2A1C-4536-B39F-3C79624F5AED}"/>
    <cellStyle name="20% - Accent2 6 2 2" xfId="2544" xr:uid="{ACC55A01-5B40-4B60-BEFB-BC02C13CB390}"/>
    <cellStyle name="20% - Accent2 6 2 2 2" xfId="2545" xr:uid="{B3F3A0F3-D88C-484C-A6E0-F5971DA8F5CF}"/>
    <cellStyle name="20% - Accent2 6 2 2 2 2" xfId="2546" xr:uid="{B0E15CF7-85C5-40D4-A258-786ADF097D09}"/>
    <cellStyle name="20% - Accent2 6 2 2 2 3" xfId="2547" xr:uid="{B6D782BD-6501-4F74-83E9-A51F8C683E53}"/>
    <cellStyle name="20% - Accent2 6 2 2 2 4" xfId="2548" xr:uid="{09914684-4701-4940-A15C-F3B8CD2980FB}"/>
    <cellStyle name="20% - Accent2 6 2 2 3" xfId="2549" xr:uid="{8D5D577D-73AF-429D-AE0B-731F21B73374}"/>
    <cellStyle name="20% - Accent2 6 2 2 4" xfId="2550" xr:uid="{B61E2EE4-09C1-4AF5-BE40-E280D8A5CEF6}"/>
    <cellStyle name="20% - Accent2 6 2 2 5" xfId="2551" xr:uid="{D6A5E70D-44BC-4CC2-8CA2-093C655D3315}"/>
    <cellStyle name="20% - Accent2 6 2 2 6" xfId="2552" xr:uid="{95D7E7EC-B73E-4AA5-ADEF-5F107275848F}"/>
    <cellStyle name="20% - Accent2 6 2 2 7" xfId="2553" xr:uid="{155B3390-5468-4C6B-85BA-C8A0DB818103}"/>
    <cellStyle name="20% - Accent2 6 2 2 8" xfId="2554" xr:uid="{5B67DF1E-F089-43A9-A197-B0B67F5E64E3}"/>
    <cellStyle name="20% - Accent2 6 2 3" xfId="2555" xr:uid="{DA6F2936-1A7E-4521-923B-2F2E17E9C366}"/>
    <cellStyle name="20% - Accent2 6 2 3 2" xfId="2556" xr:uid="{E23B3A9C-B112-4021-B2EF-021DAF3F9380}"/>
    <cellStyle name="20% - Accent2 6 2 3 2 2" xfId="2557" xr:uid="{74AB0163-8092-4135-8C49-F743E14ADCBC}"/>
    <cellStyle name="20% - Accent2 6 2 3 2 3" xfId="2558" xr:uid="{8FA343CD-5962-4542-BFB1-629F5431E00B}"/>
    <cellStyle name="20% - Accent2 6 2 3 3" xfId="2559" xr:uid="{BAA0BC69-49BD-4D9C-B560-97EDCF691FAF}"/>
    <cellStyle name="20% - Accent2 6 2 3 4" xfId="2560" xr:uid="{E673D6B7-CA50-48D7-B02B-39C73AC66B61}"/>
    <cellStyle name="20% - Accent2 6 2 3 5" xfId="2561" xr:uid="{12627701-2AE2-446B-99B3-DFA278B9C9E5}"/>
    <cellStyle name="20% - Accent2 6 2 3 6" xfId="2562" xr:uid="{5049CC37-E6AA-4AEE-96D6-E3F0DCEC86A4}"/>
    <cellStyle name="20% - Accent2 6 2 4" xfId="2563" xr:uid="{D97B3C45-85BF-4470-A0B0-F5400CB12613}"/>
    <cellStyle name="20% - Accent2 6 2 4 2" xfId="2564" xr:uid="{9A8DD51B-5D5A-4AE4-9FF1-FCA9FC5109BB}"/>
    <cellStyle name="20% - Accent2 6 2 4 3" xfId="2565" xr:uid="{514C002A-3916-4706-A1FB-714256908EB3}"/>
    <cellStyle name="20% - Accent2 6 2 5" xfId="2566" xr:uid="{8D6E88B6-3728-4A4A-A5D8-46A9440AD1B4}"/>
    <cellStyle name="20% - Accent2 6 2 6" xfId="2567" xr:uid="{BA8D7E52-F48D-487D-907A-6765DC48CD7C}"/>
    <cellStyle name="20% - Accent2 6 2 7" xfId="2568" xr:uid="{64564522-C444-40DB-93A8-874109F6E039}"/>
    <cellStyle name="20% - Accent2 6 2 8" xfId="2569" xr:uid="{E20998F7-FC6E-4CCF-9FAE-F00F04CF76AA}"/>
    <cellStyle name="20% - Accent2 6 2 9" xfId="2570" xr:uid="{70A4BCD8-8463-461D-93D6-0075B2D4CF4E}"/>
    <cellStyle name="20% - Accent2 6 3" xfId="2571" xr:uid="{BBA9DF5F-FAAB-4C37-BB87-570BA464243A}"/>
    <cellStyle name="20% - Accent2 6 3 10" xfId="2572" xr:uid="{E643A3D0-925B-4895-829E-790710ECA385}"/>
    <cellStyle name="20% - Accent2 6 3 2" xfId="2573" xr:uid="{2DAF5291-6CD9-40A5-83BE-C8821A8CCC4E}"/>
    <cellStyle name="20% - Accent2 6 3 2 2" xfId="2574" xr:uid="{ED7DC868-667B-4216-A703-6C05A1C308FB}"/>
    <cellStyle name="20% - Accent2 6 3 2 2 2" xfId="2575" xr:uid="{16F176AB-E150-41C4-86E4-54E994F85718}"/>
    <cellStyle name="20% - Accent2 6 3 2 2 3" xfId="2576" xr:uid="{B0632915-6D84-4EAC-B2E2-264A960D3098}"/>
    <cellStyle name="20% - Accent2 6 3 2 3" xfId="2577" xr:uid="{98E128A5-19A2-4EB9-97A4-B043C59C0129}"/>
    <cellStyle name="20% - Accent2 6 3 2 4" xfId="2578" xr:uid="{918A5185-FF88-4215-8F8D-35B62CA83915}"/>
    <cellStyle name="20% - Accent2 6 3 2 5" xfId="2579" xr:uid="{C214C231-2EF1-494E-A2C4-7C31A9148851}"/>
    <cellStyle name="20% - Accent2 6 3 2 6" xfId="2580" xr:uid="{4E7CCBF9-DB06-461C-96C1-4198108EE69F}"/>
    <cellStyle name="20% - Accent2 6 3 2 7" xfId="2581" xr:uid="{E962B653-1028-428A-A24E-E5FEEFDE37C5}"/>
    <cellStyle name="20% - Accent2 6 3 3" xfId="2582" xr:uid="{C2E48C4C-6A90-4140-8BC6-A4AED66869A9}"/>
    <cellStyle name="20% - Accent2 6 3 3 2" xfId="2583" xr:uid="{0726C46C-9119-48D5-BDF6-1A41493CFC6F}"/>
    <cellStyle name="20% - Accent2 6 3 3 2 2" xfId="2584" xr:uid="{F9D398A2-72A3-40E7-97BC-7F05B66CAB24}"/>
    <cellStyle name="20% - Accent2 6 3 3 2 3" xfId="2585" xr:uid="{1127AD2C-BE23-430A-BD1A-2075D6021786}"/>
    <cellStyle name="20% - Accent2 6 3 3 3" xfId="2586" xr:uid="{6B3FA29B-AD2A-4289-A1CF-C58B4164A170}"/>
    <cellStyle name="20% - Accent2 6 3 3 4" xfId="2587" xr:uid="{BDB164E4-AC79-4E97-AEA8-192B53706972}"/>
    <cellStyle name="20% - Accent2 6 3 3 5" xfId="2588" xr:uid="{C9DF1F1C-DBA1-404E-B084-22EC1230EAED}"/>
    <cellStyle name="20% - Accent2 6 3 4" xfId="2589" xr:uid="{6E84F867-80D2-4B5C-8255-FC1D07A01F79}"/>
    <cellStyle name="20% - Accent2 6 3 4 2" xfId="2590" xr:uid="{EC48B695-1F4A-4437-A954-D0FC3F9888D9}"/>
    <cellStyle name="20% - Accent2 6 3 4 3" xfId="2591" xr:uid="{2B61979F-EE8C-4005-9E59-D631066112D1}"/>
    <cellStyle name="20% - Accent2 6 3 5" xfId="2592" xr:uid="{D26CFE6B-4891-454B-86D0-D81A50D3F337}"/>
    <cellStyle name="20% - Accent2 6 3 6" xfId="2593" xr:uid="{CFADE65A-A6E7-48FB-A535-9D01BB8B9E6D}"/>
    <cellStyle name="20% - Accent2 6 3 7" xfId="2594" xr:uid="{458D4681-294E-42F8-B806-EB4DF8758081}"/>
    <cellStyle name="20% - Accent2 6 3 8" xfId="2595" xr:uid="{F005440D-93BA-42A7-AABB-6A53C585FBEB}"/>
    <cellStyle name="20% - Accent2 6 3 9" xfId="2596" xr:uid="{412999CA-A42A-4D67-AD09-800FCB6D4759}"/>
    <cellStyle name="20% - Accent2 6 4" xfId="2597" xr:uid="{98CB9710-BCCE-4B86-B3D4-4AC68D520F47}"/>
    <cellStyle name="20% - Accent2 6 4 10" xfId="2598" xr:uid="{05D49FF6-5D7C-4F06-9F2A-2AE1DCB14594}"/>
    <cellStyle name="20% - Accent2 6 4 2" xfId="2599" xr:uid="{8594E8D3-5EDC-4834-988A-2FCD5ED37586}"/>
    <cellStyle name="20% - Accent2 6 4 2 2" xfId="2600" xr:uid="{A0B5BAA3-8B61-409B-B559-1E0119AA5A64}"/>
    <cellStyle name="20% - Accent2 6 4 2 2 2" xfId="2601" xr:uid="{7F929C5F-FD30-43C7-A572-180343E23BFE}"/>
    <cellStyle name="20% - Accent2 6 4 2 2 3" xfId="2602" xr:uid="{E787FD1B-D4EF-46C3-B5A9-943C78191F4F}"/>
    <cellStyle name="20% - Accent2 6 4 2 3" xfId="2603" xr:uid="{E05D7AC8-6C11-4FBC-B269-9776EA1C7626}"/>
    <cellStyle name="20% - Accent2 6 4 2 4" xfId="2604" xr:uid="{DB59F050-DF7C-4F8C-9395-F27748272940}"/>
    <cellStyle name="20% - Accent2 6 4 2 5" xfId="2605" xr:uid="{A08BF3E7-0C39-43FD-A0C7-B0406017C1B8}"/>
    <cellStyle name="20% - Accent2 6 4 3" xfId="2606" xr:uid="{5F9DAB5D-DCFB-475C-B28B-4E144277DE63}"/>
    <cellStyle name="20% - Accent2 6 4 3 2" xfId="2607" xr:uid="{6CCE28A0-2CEE-484B-851C-8884BB844C17}"/>
    <cellStyle name="20% - Accent2 6 4 3 2 2" xfId="2608" xr:uid="{A862831A-5A3B-46DB-B249-49C739FC8FF2}"/>
    <cellStyle name="20% - Accent2 6 4 3 2 3" xfId="2609" xr:uid="{6B464058-CAFD-4939-A712-AEE9948AC0EE}"/>
    <cellStyle name="20% - Accent2 6 4 3 3" xfId="2610" xr:uid="{51AD62BD-68EB-4ACD-B4C4-3BD0EC9C61A0}"/>
    <cellStyle name="20% - Accent2 6 4 3 4" xfId="2611" xr:uid="{ED074B0F-FF9A-4D4D-A890-8B4686D24F32}"/>
    <cellStyle name="20% - Accent2 6 4 3 5" xfId="2612" xr:uid="{1AFC2DCA-15D6-4558-8535-37A651A90EB9}"/>
    <cellStyle name="20% - Accent2 6 4 4" xfId="2613" xr:uid="{6C03F3BC-5F79-4C14-99D5-375AF7515E58}"/>
    <cellStyle name="20% - Accent2 6 4 4 2" xfId="2614" xr:uid="{BCB35839-4C0B-46AA-B0FF-CA21F4E67EAB}"/>
    <cellStyle name="20% - Accent2 6 4 4 3" xfId="2615" xr:uid="{D2E64BFC-AFC3-4D45-8586-549033F434C6}"/>
    <cellStyle name="20% - Accent2 6 4 5" xfId="2616" xr:uid="{6887C595-46DC-4408-93CF-2A900E624483}"/>
    <cellStyle name="20% - Accent2 6 4 6" xfId="2617" xr:uid="{DD768F56-7990-4432-AF24-C2920C5F6652}"/>
    <cellStyle name="20% - Accent2 6 4 7" xfId="2618" xr:uid="{7C70828E-3A87-47B6-9E4A-0F2C4087DA5F}"/>
    <cellStyle name="20% - Accent2 6 4 8" xfId="2619" xr:uid="{56DEBD4B-AA9D-458C-B030-7574696233D0}"/>
    <cellStyle name="20% - Accent2 6 4 9" xfId="2620" xr:uid="{AE49821E-CCE7-4BAC-97BB-517535B9750B}"/>
    <cellStyle name="20% - Accent2 6 5" xfId="2621" xr:uid="{0E636E95-EC3F-48A2-9CE9-B5DA71422F06}"/>
    <cellStyle name="20% - Accent2 6 5 2" xfId="2622" xr:uid="{26649D1D-6C70-49C7-A1DE-68806F060457}"/>
    <cellStyle name="20% - Accent2 6 5 2 2" xfId="2623" xr:uid="{7BFE7B54-8652-4DAD-A36D-8EA54A762447}"/>
    <cellStyle name="20% - Accent2 6 5 2 3" xfId="2624" xr:uid="{69A2F594-B481-4968-BA7A-9EED38EB0ACF}"/>
    <cellStyle name="20% - Accent2 6 5 3" xfId="2625" xr:uid="{F5990B51-1DF9-469A-B829-DA95A9EE8A48}"/>
    <cellStyle name="20% - Accent2 6 5 4" xfId="2626" xr:uid="{A30191FF-F1F2-4F75-80C1-8DD5B7E0F5C3}"/>
    <cellStyle name="20% - Accent2 6 5 5" xfId="2627" xr:uid="{3DF18A2B-80C8-4A35-A1D3-FF5784206687}"/>
    <cellStyle name="20% - Accent2 6 6" xfId="2628" xr:uid="{4C22CBAB-692C-4AD1-B07A-76DD58C1F28A}"/>
    <cellStyle name="20% - Accent2 6 6 2" xfId="2629" xr:uid="{701A87A3-8C00-43EB-A461-B7A35913FE93}"/>
    <cellStyle name="20% - Accent2 6 6 2 2" xfId="2630" xr:uid="{D089C7B5-5E19-409F-992B-189085EA250B}"/>
    <cellStyle name="20% - Accent2 6 6 2 3" xfId="2631" xr:uid="{655AC47E-18A6-4761-B9FA-7904977D9AE5}"/>
    <cellStyle name="20% - Accent2 6 6 3" xfId="2632" xr:uid="{D8F8A3CB-15FA-4E88-978B-99005D8CBDEF}"/>
    <cellStyle name="20% - Accent2 6 6 4" xfId="2633" xr:uid="{157F2B4F-431C-4E25-8296-14945F0E6D5F}"/>
    <cellStyle name="20% - Accent2 6 6 5" xfId="2634" xr:uid="{F1D432B4-75E2-4D95-8687-18ECF1FD38A0}"/>
    <cellStyle name="20% - Accent2 6 7" xfId="2635" xr:uid="{BDB45781-EDEF-4650-B157-040AFB3E355A}"/>
    <cellStyle name="20% - Accent2 6 7 2" xfId="2636" xr:uid="{F6D25EBA-0FB3-41D1-8148-38CD3341BB21}"/>
    <cellStyle name="20% - Accent2 6 7 3" xfId="2637" xr:uid="{8ABE6F0A-2E03-4120-80E9-55743A426E80}"/>
    <cellStyle name="20% - Accent2 6 8" xfId="2638" xr:uid="{2F01886B-C2DC-4D37-8002-60A25816F4C9}"/>
    <cellStyle name="20% - Accent2 6 9" xfId="2639" xr:uid="{AFFF1EFC-5992-4843-9CD6-287DA74BCF73}"/>
    <cellStyle name="20% - Accent2 7" xfId="2640" xr:uid="{6E01CAD2-F118-41EF-9CB5-A7E51FC7ED43}"/>
    <cellStyle name="20% - Accent2 7 10" xfId="2641" xr:uid="{78AF34F3-5035-42EE-90A0-8494FE6A74F6}"/>
    <cellStyle name="20% - Accent2 7 11" xfId="2642" xr:uid="{4355E830-F5DB-4AD3-B187-C54C78046268}"/>
    <cellStyle name="20% - Accent2 7 12" xfId="2643" xr:uid="{690815E0-434A-430B-86A6-3E8F4FB280D9}"/>
    <cellStyle name="20% - Accent2 7 13" xfId="2644" xr:uid="{435BE4AB-6ABE-4F7C-B69C-78BC194EABC0}"/>
    <cellStyle name="20% - Accent2 7 2" xfId="2645" xr:uid="{8045252A-5579-4629-A43D-1D7F2215304B}"/>
    <cellStyle name="20% - Accent2 7 2 10" xfId="2646" xr:uid="{F8C1538A-5CD9-4DEC-804B-769F8C3E90AC}"/>
    <cellStyle name="20% - Accent2 7 2 2" xfId="2647" xr:uid="{66E87A30-8A64-48E0-AE04-CFC76FF7DF0D}"/>
    <cellStyle name="20% - Accent2 7 2 2 2" xfId="2648" xr:uid="{98B0C3CC-BD1C-461A-8DB6-F15E1DFC9F4B}"/>
    <cellStyle name="20% - Accent2 7 2 2 2 2" xfId="2649" xr:uid="{08463122-7A34-4ED4-8122-216F2460FDB1}"/>
    <cellStyle name="20% - Accent2 7 2 2 2 3" xfId="2650" xr:uid="{FD9A94CF-9B39-4AFE-BF01-765DABB5DD62}"/>
    <cellStyle name="20% - Accent2 7 2 2 3" xfId="2651" xr:uid="{49E3D112-BE7C-424F-AB9C-731865B7A7DE}"/>
    <cellStyle name="20% - Accent2 7 2 2 4" xfId="2652" xr:uid="{1E4ECAB2-6E9C-49C5-9D42-B809F9CDEC07}"/>
    <cellStyle name="20% - Accent2 7 2 2 5" xfId="2653" xr:uid="{948C6C92-3A29-45BF-BA8D-0B7DC2C74A0A}"/>
    <cellStyle name="20% - Accent2 7 2 2 6" xfId="2654" xr:uid="{F502834B-A044-483E-BC60-AC8144B54B39}"/>
    <cellStyle name="20% - Accent2 7 2 2 7" xfId="2655" xr:uid="{248DD7FB-7300-4322-A319-9D106AC3DB48}"/>
    <cellStyle name="20% - Accent2 7 2 2 8" xfId="2656" xr:uid="{CAB0EFAF-3E27-46A8-81D2-3C69D34E7D23}"/>
    <cellStyle name="20% - Accent2 7 2 3" xfId="2657" xr:uid="{8D02C357-F6DA-4C79-9F4D-6D2FA4B7B6C1}"/>
    <cellStyle name="20% - Accent2 7 2 3 2" xfId="2658" xr:uid="{237D614C-DBBD-471D-8F40-60C5C37D6813}"/>
    <cellStyle name="20% - Accent2 7 2 3 2 2" xfId="2659" xr:uid="{A608B75F-32C6-45A4-9584-84AFB145BAA9}"/>
    <cellStyle name="20% - Accent2 7 2 3 2 3" xfId="2660" xr:uid="{C238C431-2CBB-4A8F-8AAE-1FAE66D1E4A5}"/>
    <cellStyle name="20% - Accent2 7 2 3 3" xfId="2661" xr:uid="{3FBBE411-0939-4F41-BF3D-19CC93FEE0A2}"/>
    <cellStyle name="20% - Accent2 7 2 3 4" xfId="2662" xr:uid="{21B3F4D8-FF99-4860-99ED-E934D36DF2EC}"/>
    <cellStyle name="20% - Accent2 7 2 3 5" xfId="2663" xr:uid="{63D72807-5AC8-428C-9CB7-E139B2B7A5E7}"/>
    <cellStyle name="20% - Accent2 7 2 4" xfId="2664" xr:uid="{A1AE205A-57B6-4B01-B85C-EAB065638D78}"/>
    <cellStyle name="20% - Accent2 7 2 4 2" xfId="2665" xr:uid="{CBDD9B59-3DA0-4281-9D30-62D2CB5BC0AB}"/>
    <cellStyle name="20% - Accent2 7 2 4 3" xfId="2666" xr:uid="{8EC22D59-16BF-45B7-8B93-039A361FED7D}"/>
    <cellStyle name="20% - Accent2 7 2 5" xfId="2667" xr:uid="{90F907B8-CA52-41FF-8C5E-F660BDCF90FD}"/>
    <cellStyle name="20% - Accent2 7 2 6" xfId="2668" xr:uid="{B42B810B-5528-4EC8-99A7-DE1E75CEE472}"/>
    <cellStyle name="20% - Accent2 7 2 7" xfId="2669" xr:uid="{F613D1FD-A435-44AA-B138-53F89A88E8F4}"/>
    <cellStyle name="20% - Accent2 7 2 8" xfId="2670" xr:uid="{0ADCB685-6626-4463-A63D-CC868CCC4557}"/>
    <cellStyle name="20% - Accent2 7 2 9" xfId="2671" xr:uid="{6AED0866-B692-4D23-AB82-397007831198}"/>
    <cellStyle name="20% - Accent2 7 3" xfId="2672" xr:uid="{F729DC47-CD87-4500-AD74-93301E8B5219}"/>
    <cellStyle name="20% - Accent2 7 3 10" xfId="2673" xr:uid="{EE2D0007-BAFE-4BD2-A73E-C0C0182DC81E}"/>
    <cellStyle name="20% - Accent2 7 3 2" xfId="2674" xr:uid="{9F18A881-63D0-4DA4-BB52-3B969726AF41}"/>
    <cellStyle name="20% - Accent2 7 3 2 2" xfId="2675" xr:uid="{B67A54D3-8EB8-49D0-9B7B-4BD332E578E3}"/>
    <cellStyle name="20% - Accent2 7 3 2 2 2" xfId="2676" xr:uid="{6B3CBF93-F675-40FA-8533-5EF228EE0FA8}"/>
    <cellStyle name="20% - Accent2 7 3 2 2 3" xfId="2677" xr:uid="{FB61E043-2FDA-41D5-B0C5-3B40183ADBB8}"/>
    <cellStyle name="20% - Accent2 7 3 2 3" xfId="2678" xr:uid="{0A136F63-CFD4-4586-98E1-2F630510FA3E}"/>
    <cellStyle name="20% - Accent2 7 3 2 4" xfId="2679" xr:uid="{F76FA25C-173F-4115-BF27-79E29EBFEF3D}"/>
    <cellStyle name="20% - Accent2 7 3 2 5" xfId="2680" xr:uid="{3266628B-8C5A-4CB2-8BD3-A6EFC3D7CAA3}"/>
    <cellStyle name="20% - Accent2 7 3 2 6" xfId="2681" xr:uid="{97F0AB0E-C8FE-463A-A937-C0DEC8EBBE38}"/>
    <cellStyle name="20% - Accent2 7 3 2 7" xfId="2682" xr:uid="{B0884D76-73DA-4CA6-99E5-6CE620347A49}"/>
    <cellStyle name="20% - Accent2 7 3 3" xfId="2683" xr:uid="{88C293B3-7EF7-4ED7-9BBE-6B483EDA88BC}"/>
    <cellStyle name="20% - Accent2 7 3 3 2" xfId="2684" xr:uid="{67C5833C-F1AC-4770-AEED-E48CC2832E82}"/>
    <cellStyle name="20% - Accent2 7 3 3 2 2" xfId="2685" xr:uid="{69FA2B20-5707-4D77-A322-8458C3476D7C}"/>
    <cellStyle name="20% - Accent2 7 3 3 2 3" xfId="2686" xr:uid="{4EE7DE83-6ED8-4DE6-AE5F-3790262A42C8}"/>
    <cellStyle name="20% - Accent2 7 3 3 3" xfId="2687" xr:uid="{C37DB173-08A7-4BC5-9952-8824DA20F662}"/>
    <cellStyle name="20% - Accent2 7 3 3 4" xfId="2688" xr:uid="{1F786C89-C001-4405-A233-DC209F5FA685}"/>
    <cellStyle name="20% - Accent2 7 3 3 5" xfId="2689" xr:uid="{A482115D-E367-49C0-B7BD-210BD2CD8DF6}"/>
    <cellStyle name="20% - Accent2 7 3 4" xfId="2690" xr:uid="{48F50FDA-73A4-44E7-82D8-6202421770EA}"/>
    <cellStyle name="20% - Accent2 7 3 4 2" xfId="2691" xr:uid="{125AA933-D3E2-49F1-A8DA-D02B63FC879C}"/>
    <cellStyle name="20% - Accent2 7 3 4 3" xfId="2692" xr:uid="{B2EFFA25-D314-4BB1-8AEF-C799CAA91F11}"/>
    <cellStyle name="20% - Accent2 7 3 5" xfId="2693" xr:uid="{160431B1-BAE2-4438-B912-B2DCA8E743BF}"/>
    <cellStyle name="20% - Accent2 7 3 6" xfId="2694" xr:uid="{8FD3B67A-1B64-41E4-9044-8B8A87C07325}"/>
    <cellStyle name="20% - Accent2 7 3 7" xfId="2695" xr:uid="{47B7A116-3C49-4F2B-A965-291E70D72B81}"/>
    <cellStyle name="20% - Accent2 7 3 8" xfId="2696" xr:uid="{73311A80-A932-4796-BBF8-AE042520925A}"/>
    <cellStyle name="20% - Accent2 7 3 9" xfId="2697" xr:uid="{7752E9B5-4A5D-4F9B-84D7-EE18201B695E}"/>
    <cellStyle name="20% - Accent2 7 4" xfId="2698" xr:uid="{4ED65F95-0B8C-48A4-AF4C-93A70E93F974}"/>
    <cellStyle name="20% - Accent2 7 4 2" xfId="2699" xr:uid="{6209B5C4-9F07-4F5D-BDC9-5AA7CF22FD09}"/>
    <cellStyle name="20% - Accent2 7 4 2 2" xfId="2700" xr:uid="{B73455CC-192F-435E-8F05-DCD441DE8DD2}"/>
    <cellStyle name="20% - Accent2 7 4 2 3" xfId="2701" xr:uid="{8F552E20-7853-4360-87B6-874DF59C6BD7}"/>
    <cellStyle name="20% - Accent2 7 4 3" xfId="2702" xr:uid="{7891FA19-C9E2-4A41-A5B5-ECFB0FCF6100}"/>
    <cellStyle name="20% - Accent2 7 4 4" xfId="2703" xr:uid="{AA448B8E-EB54-4652-B332-BB55CDF7DF39}"/>
    <cellStyle name="20% - Accent2 7 4 5" xfId="2704" xr:uid="{76C867B4-B1B8-43FC-9118-54724CFDC181}"/>
    <cellStyle name="20% - Accent2 7 4 6" xfId="2705" xr:uid="{9280E700-F9DD-4299-9427-5FD7FD5D20AB}"/>
    <cellStyle name="20% - Accent2 7 4 7" xfId="2706" xr:uid="{B1E9768D-FFD5-40E7-B7EB-BDFAD43E72AB}"/>
    <cellStyle name="20% - Accent2 7 4 8" xfId="2707" xr:uid="{15BEFBB3-FB04-4DB3-A227-9E58286BF183}"/>
    <cellStyle name="20% - Accent2 7 5" xfId="2708" xr:uid="{332F14C8-08EC-4E59-BF80-20AE83EF73F9}"/>
    <cellStyle name="20% - Accent2 7 5 2" xfId="2709" xr:uid="{8E586A79-6CAD-4268-A27D-0AE389B8BCD8}"/>
    <cellStyle name="20% - Accent2 7 5 2 2" xfId="2710" xr:uid="{17591516-BFE8-4FB3-8A8F-E5B608F8E27C}"/>
    <cellStyle name="20% - Accent2 7 5 2 3" xfId="2711" xr:uid="{7D478B99-008F-4025-8052-F37882443669}"/>
    <cellStyle name="20% - Accent2 7 5 3" xfId="2712" xr:uid="{D6F32015-5717-4B3E-B42A-E173FDD1ED9E}"/>
    <cellStyle name="20% - Accent2 7 5 4" xfId="2713" xr:uid="{783F5CC2-B3CB-485F-A1F9-799106F989A8}"/>
    <cellStyle name="20% - Accent2 7 5 5" xfId="2714" xr:uid="{C5F77FE9-B1C8-4CF9-9622-A10CA02DC408}"/>
    <cellStyle name="20% - Accent2 7 6" xfId="2715" xr:uid="{8922E3D6-1381-4976-B0AE-8AF2B57676BD}"/>
    <cellStyle name="20% - Accent2 7 6 2" xfId="2716" xr:uid="{D5A94BBF-5595-4BBF-81AF-797D0288FB0E}"/>
    <cellStyle name="20% - Accent2 7 6 3" xfId="2717" xr:uid="{45EEDA02-2A41-467A-88F7-2DE5C067E0E6}"/>
    <cellStyle name="20% - Accent2 7 7" xfId="2718" xr:uid="{E744230F-8025-4F2B-B470-5EEE0B7CB119}"/>
    <cellStyle name="20% - Accent2 7 8" xfId="2719" xr:uid="{A30ABFF5-44A2-4F53-AB0A-681EBA449292}"/>
    <cellStyle name="20% - Accent2 7 9" xfId="2720" xr:uid="{F7CB1997-3071-4665-9CBA-1B5B7340C337}"/>
    <cellStyle name="20% - Accent2 8" xfId="2721" xr:uid="{D3750688-661E-47E8-AFAD-62A2DB93C47A}"/>
    <cellStyle name="20% - Accent2 8 10" xfId="2722" xr:uid="{3706707F-AB92-4F87-9B4E-ACAFD5FFC5B1}"/>
    <cellStyle name="20% - Accent2 8 11" xfId="2723" xr:uid="{F231846C-92FB-4FD8-923E-DD9818A10FA7}"/>
    <cellStyle name="20% - Accent2 8 2" xfId="2724" xr:uid="{A888E60D-424C-4694-9272-50E23B662853}"/>
    <cellStyle name="20% - Accent2 8 2 2" xfId="2725" xr:uid="{595D06FF-9F35-4595-B43E-48754E470879}"/>
    <cellStyle name="20% - Accent2 8 2 2 2" xfId="2726" xr:uid="{27EDA8C1-AF92-41AB-8FF3-DABEB76B49A0}"/>
    <cellStyle name="20% - Accent2 8 2 2 3" xfId="2727" xr:uid="{717F0AF0-46F7-418F-94AF-666928130D68}"/>
    <cellStyle name="20% - Accent2 8 2 2 4" xfId="2728" xr:uid="{ECC27BC0-F911-406F-8E35-8A2DBB3B3383}"/>
    <cellStyle name="20% - Accent2 8 2 2 5" xfId="2729" xr:uid="{238369D8-8C22-4A3E-B473-2A7829B168D5}"/>
    <cellStyle name="20% - Accent2 8 2 2 6" xfId="2730" xr:uid="{14D727D1-5952-488C-AA36-B2DD69C5ED3F}"/>
    <cellStyle name="20% - Accent2 8 2 3" xfId="2731" xr:uid="{7344B713-211C-4A6B-A33E-9F90BA0DAC11}"/>
    <cellStyle name="20% - Accent2 8 2 4" xfId="2732" xr:uid="{A643544A-32DB-4BBC-AC98-182BFF37D75C}"/>
    <cellStyle name="20% - Accent2 8 2 5" xfId="2733" xr:uid="{59E29E91-7A5E-49A2-B371-AC6FB926C12D}"/>
    <cellStyle name="20% - Accent2 8 2 6" xfId="2734" xr:uid="{012F93B0-F96F-4BA8-BE35-01B932E1B943}"/>
    <cellStyle name="20% - Accent2 8 2 7" xfId="2735" xr:uid="{E3525826-7B65-425B-9BF0-7708D7F447E3}"/>
    <cellStyle name="20% - Accent2 8 2 8" xfId="2736" xr:uid="{386697EB-E6A8-4A34-B430-EF44C5A92614}"/>
    <cellStyle name="20% - Accent2 8 3" xfId="2737" xr:uid="{E5CA4E58-49A6-48BC-87AF-499E4AAC08CE}"/>
    <cellStyle name="20% - Accent2 8 3 2" xfId="2738" xr:uid="{30BE75C6-60F7-47D1-AE82-63FAFC657C24}"/>
    <cellStyle name="20% - Accent2 8 3 2 2" xfId="2739" xr:uid="{A3951278-DBB8-4E20-9DC7-88748AC833F6}"/>
    <cellStyle name="20% - Accent2 8 3 2 3" xfId="2740" xr:uid="{11BDB0CF-6A92-40FF-9FE4-4B8BBE057CC4}"/>
    <cellStyle name="20% - Accent2 8 3 2 4" xfId="2741" xr:uid="{CEF822AE-EA17-441B-A888-FE893D7F24BB}"/>
    <cellStyle name="20% - Accent2 8 3 2 5" xfId="2742" xr:uid="{A2F458BE-B206-4D1F-9E2E-3EAB5737B2BD}"/>
    <cellStyle name="20% - Accent2 8 3 3" xfId="2743" xr:uid="{F3F4598D-6E09-4A26-BDC1-6A08E60AEEBF}"/>
    <cellStyle name="20% - Accent2 8 3 4" xfId="2744" xr:uid="{B7F7D2B5-0C08-4A06-8490-E15F89A367F5}"/>
    <cellStyle name="20% - Accent2 8 3 5" xfId="2745" xr:uid="{95CA1531-DD19-46E4-A80A-E05A970E0795}"/>
    <cellStyle name="20% - Accent2 8 3 6" xfId="2746" xr:uid="{F31767C1-E270-4FB7-A756-6C4966DC1FCE}"/>
    <cellStyle name="20% - Accent2 8 3 7" xfId="2747" xr:uid="{20C968DA-587E-4DB9-99FA-DD329E40ACA8}"/>
    <cellStyle name="20% - Accent2 8 3 8" xfId="2748" xr:uid="{C39ECB80-D6A6-4253-A7C1-08E0F016631B}"/>
    <cellStyle name="20% - Accent2 8 4" xfId="2749" xr:uid="{EEDFA187-5F73-4FF9-88BD-5DD782FD07DB}"/>
    <cellStyle name="20% - Accent2 8 4 2" xfId="2750" xr:uid="{9616C1C9-C6D4-426C-B168-B108455B46D0}"/>
    <cellStyle name="20% - Accent2 8 4 3" xfId="2751" xr:uid="{7F4659C0-CD68-4711-9532-A0C1AA971921}"/>
    <cellStyle name="20% - Accent2 8 4 4" xfId="2752" xr:uid="{9C7DE640-71D7-46B2-A35C-4897EB52EA16}"/>
    <cellStyle name="20% - Accent2 8 4 5" xfId="2753" xr:uid="{113BBFCC-4B6B-4AD1-8C49-63195407F8CA}"/>
    <cellStyle name="20% - Accent2 8 4 6" xfId="2754" xr:uid="{86B98950-CE75-418D-93E0-AA6CCC75B8F6}"/>
    <cellStyle name="20% - Accent2 8 5" xfId="2755" xr:uid="{7E40F89A-F7A7-4C11-8F30-6357E0B5B457}"/>
    <cellStyle name="20% - Accent2 8 6" xfId="2756" xr:uid="{8176813F-AE9E-46F6-AFA1-ADB417950817}"/>
    <cellStyle name="20% - Accent2 8 7" xfId="2757" xr:uid="{7D77178B-EBC4-40F9-BE01-45FE1E9A85B0}"/>
    <cellStyle name="20% - Accent2 8 8" xfId="2758" xr:uid="{12BE74DE-10EB-4A95-8DB0-DA5B355FCF6F}"/>
    <cellStyle name="20% - Accent2 8 9" xfId="2759" xr:uid="{750F1D54-5382-48B9-9213-3FEDC215F2FD}"/>
    <cellStyle name="20% - Accent2 9" xfId="2760" xr:uid="{2A44381C-6392-4D88-8009-FDF5BADD500F}"/>
    <cellStyle name="20% - Accent2 9 10" xfId="2761" xr:uid="{84632A18-A4C7-4872-96FC-BFB02C1F7D15}"/>
    <cellStyle name="20% - Accent2 9 11" xfId="2762" xr:uid="{731948FE-A0C3-46B7-A663-56796851F181}"/>
    <cellStyle name="20% - Accent2 9 2" xfId="2763" xr:uid="{8DB880F5-214F-4668-8566-010C8795C317}"/>
    <cellStyle name="20% - Accent2 9 2 2" xfId="2764" xr:uid="{D948EA4A-214F-4655-8100-2E93FEB618A6}"/>
    <cellStyle name="20% - Accent2 9 2 2 2" xfId="2765" xr:uid="{9755613A-D15D-45A1-BA22-07539B1C746E}"/>
    <cellStyle name="20% - Accent2 9 2 2 3" xfId="2766" xr:uid="{3A673BD7-BA32-400F-B7D2-5EE4CC5B975D}"/>
    <cellStyle name="20% - Accent2 9 2 2 4" xfId="2767" xr:uid="{4E348609-0D47-47EB-A279-9FC3A73EAC28}"/>
    <cellStyle name="20% - Accent2 9 2 2 5" xfId="2768" xr:uid="{3305EA24-DEBB-41E1-A64D-8F13BC5754EB}"/>
    <cellStyle name="20% - Accent2 9 2 2 6" xfId="2769" xr:uid="{3451DD76-3751-46AD-9F9F-FEF6B63E86A0}"/>
    <cellStyle name="20% - Accent2 9 2 3" xfId="2770" xr:uid="{8E4CF06B-FF0F-4BC5-90DF-BACD14604B0D}"/>
    <cellStyle name="20% - Accent2 9 2 4" xfId="2771" xr:uid="{6282D384-43F7-48EC-9ED4-6D59BDBCDF39}"/>
    <cellStyle name="20% - Accent2 9 2 5" xfId="2772" xr:uid="{2405F66A-D857-4300-BF0A-7149C974C1B0}"/>
    <cellStyle name="20% - Accent2 9 2 6" xfId="2773" xr:uid="{9AB89566-88E6-401E-AD52-30410679C339}"/>
    <cellStyle name="20% - Accent2 9 2 7" xfId="2774" xr:uid="{381D3E72-E50B-4004-AB8A-EFD2F340E9E6}"/>
    <cellStyle name="20% - Accent2 9 2 8" xfId="2775" xr:uid="{293F377C-0068-4CE9-B106-AD4F58C5F91A}"/>
    <cellStyle name="20% - Accent2 9 3" xfId="2776" xr:uid="{4F75AD9F-1D5B-4700-8E3F-12DC34AE3390}"/>
    <cellStyle name="20% - Accent2 9 3 2" xfId="2777" xr:uid="{E5CA4F8F-2B7C-4258-91CE-579194BF0B2E}"/>
    <cellStyle name="20% - Accent2 9 3 2 2" xfId="2778" xr:uid="{87F37398-EEE4-48C9-BB47-2BBCC2E5E32C}"/>
    <cellStyle name="20% - Accent2 9 3 2 3" xfId="2779" xr:uid="{03161201-CECA-4AAA-B91F-B83037EFB832}"/>
    <cellStyle name="20% - Accent2 9 3 2 4" xfId="2780" xr:uid="{368C7950-806B-42CA-AD80-7E3BAEDFE87D}"/>
    <cellStyle name="20% - Accent2 9 3 2 5" xfId="2781" xr:uid="{CFA6645B-F6C6-414D-8C71-09763C680AEC}"/>
    <cellStyle name="20% - Accent2 9 3 3" xfId="2782" xr:uid="{D68E5B98-E5F4-4D8D-8B5D-06D776831C0D}"/>
    <cellStyle name="20% - Accent2 9 3 4" xfId="2783" xr:uid="{51A83198-4552-4D56-A752-CC65FBD58768}"/>
    <cellStyle name="20% - Accent2 9 3 5" xfId="2784" xr:uid="{74CFEA5A-2672-43F0-AA0F-6B0D85948C42}"/>
    <cellStyle name="20% - Accent2 9 3 6" xfId="2785" xr:uid="{BB753942-6167-4894-83DB-0AAA4D8CFBB9}"/>
    <cellStyle name="20% - Accent2 9 3 7" xfId="2786" xr:uid="{FEDE9B44-FD1D-4E4D-8BA9-5820E4B34C19}"/>
    <cellStyle name="20% - Accent2 9 3 8" xfId="2787" xr:uid="{55CD3E11-B08A-4945-B06E-0CB48A523AF2}"/>
    <cellStyle name="20% - Accent2 9 4" xfId="2788" xr:uid="{AAA84E64-8B77-4787-85EB-BF31D8EA8A09}"/>
    <cellStyle name="20% - Accent2 9 4 2" xfId="2789" xr:uid="{6C5635EE-4A36-4133-BED7-AF0EED009ECF}"/>
    <cellStyle name="20% - Accent2 9 4 3" xfId="2790" xr:uid="{D0313469-E54E-410F-84AC-60570DDE07ED}"/>
    <cellStyle name="20% - Accent2 9 4 4" xfId="2791" xr:uid="{B445E11C-5728-469D-BEC8-2C432D713A50}"/>
    <cellStyle name="20% - Accent2 9 4 5" xfId="2792" xr:uid="{2BAA0F95-6381-45A1-A2BD-7C176363A086}"/>
    <cellStyle name="20% - Accent2 9 4 6" xfId="2793" xr:uid="{0C0F2F66-4903-4567-9CD1-8793F36CE849}"/>
    <cellStyle name="20% - Accent2 9 5" xfId="2794" xr:uid="{B6A26BB0-4D27-433A-BD65-9DB17DEE1C54}"/>
    <cellStyle name="20% - Accent2 9 6" xfId="2795" xr:uid="{BF0743BA-D453-4AC1-A645-CEF8CBCD13AD}"/>
    <cellStyle name="20% - Accent2 9 7" xfId="2796" xr:uid="{D91FF965-0BD7-47EC-A4CF-4AA68BB15B47}"/>
    <cellStyle name="20% - Accent2 9 8" xfId="2797" xr:uid="{7CFB6733-7167-49E4-9820-D6BED9A2CA74}"/>
    <cellStyle name="20% - Accent2 9 9" xfId="2798" xr:uid="{B879F2B9-6503-47D3-BAEB-136FD7432DA9}"/>
    <cellStyle name="20% - Accent3" xfId="2799" builtinId="38" customBuiltin="1"/>
    <cellStyle name="20% - Accent3 10" xfId="2800" xr:uid="{F68708E4-FDCE-4AF8-9FF0-A31039DD98AC}"/>
    <cellStyle name="20% - Accent3 10 10" xfId="2801" xr:uid="{B81E5F07-644A-4014-B634-7BE204B5A3C9}"/>
    <cellStyle name="20% - Accent3 10 11" xfId="2802" xr:uid="{2F15B402-0E98-4A96-9AA8-67BF00697FDB}"/>
    <cellStyle name="20% - Accent3 10 2" xfId="2803" xr:uid="{A1D43C6E-BE8E-442A-BB3F-8A2813009F1D}"/>
    <cellStyle name="20% - Accent3 10 2 2" xfId="2804" xr:uid="{685003B4-4CC1-4ED7-9693-9C7900D4F844}"/>
    <cellStyle name="20% - Accent3 10 2 2 2" xfId="2805" xr:uid="{22BE40AE-208C-4D43-AB06-3775FCE03188}"/>
    <cellStyle name="20% - Accent3 10 2 2 3" xfId="2806" xr:uid="{05FB8F6C-BB76-47FE-A086-C4CFD063DBA3}"/>
    <cellStyle name="20% - Accent3 10 2 3" xfId="2807" xr:uid="{926E018E-EF20-4AF3-8CC2-A8570EF584BC}"/>
    <cellStyle name="20% - Accent3 10 2 4" xfId="2808" xr:uid="{E7277185-F420-42A7-86BF-6D7728515C73}"/>
    <cellStyle name="20% - Accent3 10 2 5" xfId="2809" xr:uid="{BBC35E8B-7981-47D3-9FEA-2291A504D4C8}"/>
    <cellStyle name="20% - Accent3 10 2 6" xfId="2810" xr:uid="{9486C2F3-C6DD-4D54-AAD8-56984D1F2673}"/>
    <cellStyle name="20% - Accent3 10 2 7" xfId="2811" xr:uid="{1134FEE9-A6DB-4C46-8AE4-DEEC6B4A84D7}"/>
    <cellStyle name="20% - Accent3 10 2 8" xfId="2812" xr:uid="{CE68BB7A-A817-4AF8-B189-6348B990CDD9}"/>
    <cellStyle name="20% - Accent3 10 3" xfId="2813" xr:uid="{68D97140-E069-4545-AE2B-09F483953408}"/>
    <cellStyle name="20% - Accent3 10 3 2" xfId="2814" xr:uid="{608DA547-7D4D-4F57-92B8-D77C6F854DDD}"/>
    <cellStyle name="20% - Accent3 10 3 2 2" xfId="2815" xr:uid="{83C107DA-707B-42C6-AF2A-6A0242178AF2}"/>
    <cellStyle name="20% - Accent3 10 3 2 3" xfId="2816" xr:uid="{0E6EA82D-920E-4690-9904-983600A7B130}"/>
    <cellStyle name="20% - Accent3 10 3 3" xfId="2817" xr:uid="{635B4D39-3150-4249-B6EF-8660A0EB895E}"/>
    <cellStyle name="20% - Accent3 10 3 4" xfId="2818" xr:uid="{6E3BCAB7-C4FA-4F7D-95F6-2A8B93411483}"/>
    <cellStyle name="20% - Accent3 10 3 5" xfId="2819" xr:uid="{A19FC492-DE5B-4AE3-AB76-083DC953E4CA}"/>
    <cellStyle name="20% - Accent3 10 4" xfId="2820" xr:uid="{B502ADD9-FAA2-49D4-BF0E-225429E7A006}"/>
    <cellStyle name="20% - Accent3 10 4 2" xfId="2821" xr:uid="{CC6889BB-BBB8-42E6-9106-A04DAF7ADEAB}"/>
    <cellStyle name="20% - Accent3 10 4 3" xfId="2822" xr:uid="{93407EB9-8CAD-4606-BFF4-DAB2A93622A9}"/>
    <cellStyle name="20% - Accent3 10 5" xfId="2823" xr:uid="{02E2ACFE-365E-4923-97AE-0A97D3ABC593}"/>
    <cellStyle name="20% - Accent3 10 6" xfId="2824" xr:uid="{F1565E67-029D-44FE-90B1-C2F851BEC1C6}"/>
    <cellStyle name="20% - Accent3 10 7" xfId="2825" xr:uid="{307F06C6-3A21-45DD-BE15-AB38421B8D87}"/>
    <cellStyle name="20% - Accent3 10 8" xfId="2826" xr:uid="{7585C718-EB8F-4B5D-ADBA-0D64A7D86775}"/>
    <cellStyle name="20% - Accent3 10 9" xfId="2827" xr:uid="{7E7B6996-EEE4-44CE-9171-4FF2DA05E57C}"/>
    <cellStyle name="20% - Accent3 11" xfId="2828" xr:uid="{ACD03B57-6751-4D13-B45E-FB75104EB109}"/>
    <cellStyle name="20% - Accent3 11 10" xfId="2829" xr:uid="{8FB6BEAA-F86F-478A-95F7-AEDC3CB2449F}"/>
    <cellStyle name="20% - Accent3 11 11" xfId="2830" xr:uid="{3F52A941-4548-4EBE-A057-4E52C016A34E}"/>
    <cellStyle name="20% - Accent3 11 2" xfId="2831" xr:uid="{F888267F-A465-4FCF-A4CF-E19FB0E5DEAA}"/>
    <cellStyle name="20% - Accent3 11 2 2" xfId="2832" xr:uid="{64240F42-885B-49C6-8884-4CB67423ED83}"/>
    <cellStyle name="20% - Accent3 11 2 2 2" xfId="2833" xr:uid="{3F4941EA-500D-4BFA-9D91-C94E4017EEDB}"/>
    <cellStyle name="20% - Accent3 11 2 2 3" xfId="2834" xr:uid="{9DE24A21-382A-4C80-BB5C-3056D438E2DA}"/>
    <cellStyle name="20% - Accent3 11 2 3" xfId="2835" xr:uid="{2001F714-0A37-4FCE-B442-D791A1FE6CC4}"/>
    <cellStyle name="20% - Accent3 11 2 4" xfId="2836" xr:uid="{95F0E92C-F325-42E2-BC2A-6CAABC5A0944}"/>
    <cellStyle name="20% - Accent3 11 2 5" xfId="2837" xr:uid="{429B2B8D-48B1-4364-A16C-6FB778742A91}"/>
    <cellStyle name="20% - Accent3 11 2 6" xfId="2838" xr:uid="{0BFDBAD2-556D-4E8E-B003-7DA2ECBA67BD}"/>
    <cellStyle name="20% - Accent3 11 2 7" xfId="2839" xr:uid="{24312B59-0238-4491-915E-ECEBEC9A9348}"/>
    <cellStyle name="20% - Accent3 11 2 8" xfId="2840" xr:uid="{63FC24A6-055D-46E8-8B97-6C5F06B6E987}"/>
    <cellStyle name="20% - Accent3 11 3" xfId="2841" xr:uid="{3F795A1B-1FD3-4969-A2E0-0D56E4AA7792}"/>
    <cellStyle name="20% - Accent3 11 3 2" xfId="2842" xr:uid="{8809CF95-598A-47EA-81E6-A0A2BD1EBC00}"/>
    <cellStyle name="20% - Accent3 11 3 2 2" xfId="2843" xr:uid="{03CC5749-3860-410D-AB85-10957E2E3AF8}"/>
    <cellStyle name="20% - Accent3 11 3 2 3" xfId="2844" xr:uid="{98235A04-AB71-4A67-9B5A-BEA454745F28}"/>
    <cellStyle name="20% - Accent3 11 3 3" xfId="2845" xr:uid="{7904501B-502C-4646-BE85-E564A6EED22D}"/>
    <cellStyle name="20% - Accent3 11 3 4" xfId="2846" xr:uid="{BDBAEDAD-66B1-4722-82DF-407484439853}"/>
    <cellStyle name="20% - Accent3 11 3 5" xfId="2847" xr:uid="{A7AD2096-9984-4243-9BA4-42AAF3534696}"/>
    <cellStyle name="20% - Accent3 11 4" xfId="2848" xr:uid="{74173515-CA15-464A-A8B1-570FD853EC1E}"/>
    <cellStyle name="20% - Accent3 11 4 2" xfId="2849" xr:uid="{85D4282B-6AD2-462A-A845-7AF620AECA13}"/>
    <cellStyle name="20% - Accent3 11 4 3" xfId="2850" xr:uid="{003DADD5-9B44-484F-B84D-D763844268BB}"/>
    <cellStyle name="20% - Accent3 11 5" xfId="2851" xr:uid="{2A9F807B-AC42-47DD-A6BA-559DA12E0066}"/>
    <cellStyle name="20% - Accent3 11 6" xfId="2852" xr:uid="{90A58EEC-140A-4FF2-8D13-77ED2FCFC861}"/>
    <cellStyle name="20% - Accent3 11 7" xfId="2853" xr:uid="{F7BD886F-34F4-4E1F-B9BA-5824A054A4E4}"/>
    <cellStyle name="20% - Accent3 11 8" xfId="2854" xr:uid="{3EB02FD6-F3F1-4B84-AF59-18E22B9AC15B}"/>
    <cellStyle name="20% - Accent3 11 9" xfId="2855" xr:uid="{E5478209-968C-44DD-917A-7E70FDE88E49}"/>
    <cellStyle name="20% - Accent3 12" xfId="2856" xr:uid="{3C32D835-20CE-4CCE-8D34-610A64AC50DF}"/>
    <cellStyle name="20% - Accent3 12 10" xfId="2857" xr:uid="{B7256816-9B68-46FF-A883-83460352F8E8}"/>
    <cellStyle name="20% - Accent3 12 11" xfId="2858" xr:uid="{7BC55EB3-C2FF-427F-8D44-A6932E71A5EE}"/>
    <cellStyle name="20% - Accent3 12 2" xfId="2859" xr:uid="{7D3C8498-D6C1-4183-A587-6495507A62FF}"/>
    <cellStyle name="20% - Accent3 12 2 2" xfId="2860" xr:uid="{0D80DC21-49D9-4AE5-8A88-9F93088122BA}"/>
    <cellStyle name="20% - Accent3 12 2 2 2" xfId="2861" xr:uid="{87D6BA7B-4342-494F-8EB4-24B6DEC2FBE0}"/>
    <cellStyle name="20% - Accent3 12 2 2 3" xfId="2862" xr:uid="{A2C605C3-90A5-4339-9DC1-F492468F5683}"/>
    <cellStyle name="20% - Accent3 12 2 3" xfId="2863" xr:uid="{65EB6158-A918-45A6-8ED6-5FE3724FBDD1}"/>
    <cellStyle name="20% - Accent3 12 2 4" xfId="2864" xr:uid="{01A457E9-7666-478F-A0C3-B3F9D15A1B69}"/>
    <cellStyle name="20% - Accent3 12 2 5" xfId="2865" xr:uid="{B65A4A97-8F3B-4D4F-B7FD-0F165CBED8C5}"/>
    <cellStyle name="20% - Accent3 12 2 6" xfId="2866" xr:uid="{854934B4-673A-4FB8-9C21-4AE2E5D8149E}"/>
    <cellStyle name="20% - Accent3 12 2 7" xfId="2867" xr:uid="{5296C6BA-1494-45E0-8082-992AB747A307}"/>
    <cellStyle name="20% - Accent3 12 3" xfId="2868" xr:uid="{34EE47AF-FC50-4B8E-B32E-41D2856ED325}"/>
    <cellStyle name="20% - Accent3 12 3 2" xfId="2869" xr:uid="{D95B1EFE-91D7-4BBD-8FE2-D0AF81CEEB04}"/>
    <cellStyle name="20% - Accent3 12 3 2 2" xfId="2870" xr:uid="{662AEFA0-6813-4340-9040-C5ED093627A3}"/>
    <cellStyle name="20% - Accent3 12 3 2 3" xfId="2871" xr:uid="{9F3B318D-B05B-4AB8-9B26-B7032F2E957F}"/>
    <cellStyle name="20% - Accent3 12 3 3" xfId="2872" xr:uid="{81408E22-6BDE-4BD8-979E-F695C23A5347}"/>
    <cellStyle name="20% - Accent3 12 3 4" xfId="2873" xr:uid="{590480AB-1C06-47D5-98D9-241A44311D34}"/>
    <cellStyle name="20% - Accent3 12 3 5" xfId="2874" xr:uid="{E6F8D5AF-4A74-4A6C-8E7F-040A165B4876}"/>
    <cellStyle name="20% - Accent3 12 4" xfId="2875" xr:uid="{680F5F78-FF99-470D-9B82-44C0809F755F}"/>
    <cellStyle name="20% - Accent3 12 4 2" xfId="2876" xr:uid="{90D7978C-7179-4DD1-A4C7-38DD1896579C}"/>
    <cellStyle name="20% - Accent3 12 4 3" xfId="2877" xr:uid="{220241E1-C462-4D26-8641-C07DE0E215BB}"/>
    <cellStyle name="20% - Accent3 12 5" xfId="2878" xr:uid="{FFD7225A-39DD-4711-83E6-EF1C342F7A61}"/>
    <cellStyle name="20% - Accent3 12 6" xfId="2879" xr:uid="{8F64D46A-A31D-4525-AEA9-733C187C2ADA}"/>
    <cellStyle name="20% - Accent3 12 7" xfId="2880" xr:uid="{D815736B-D605-4C5E-B1C3-2A9F20E1491D}"/>
    <cellStyle name="20% - Accent3 12 8" xfId="2881" xr:uid="{04A50854-DEAD-4A74-BE31-AAD10E4C08A2}"/>
    <cellStyle name="20% - Accent3 12 9" xfId="2882" xr:uid="{09949742-CA72-4575-8966-454DE56D0458}"/>
    <cellStyle name="20% - Accent3 13" xfId="2883" xr:uid="{F9925665-32BE-47F6-8D10-51FA8DF17D86}"/>
    <cellStyle name="20% - Accent3 13 10" xfId="2884" xr:uid="{51689C0C-B972-494A-A8B3-9C69609F57C1}"/>
    <cellStyle name="20% - Accent3 13 2" xfId="2885" xr:uid="{FCA03713-AFEB-4481-B3B0-6FB2C8C9DE1D}"/>
    <cellStyle name="20% - Accent3 13 2 2" xfId="2886" xr:uid="{B374BDBA-FFF5-4F14-9BF4-C00AFBEC0108}"/>
    <cellStyle name="20% - Accent3 13 2 2 2" xfId="2887" xr:uid="{EF4C2248-6479-4A0F-BEB9-BA2C50B80D85}"/>
    <cellStyle name="20% - Accent3 13 2 2 3" xfId="2888" xr:uid="{E45C8C79-27DA-43A0-B315-B1845B076133}"/>
    <cellStyle name="20% - Accent3 13 2 3" xfId="2889" xr:uid="{31412C4A-6AB8-4643-8FE6-E7D735F3C7DC}"/>
    <cellStyle name="20% - Accent3 13 2 4" xfId="2890" xr:uid="{B8CB2911-D872-46F5-A397-B9FA519C5928}"/>
    <cellStyle name="20% - Accent3 13 2 5" xfId="2891" xr:uid="{DE67EC2F-A070-4726-9588-B10F8F138D45}"/>
    <cellStyle name="20% - Accent3 13 2 6" xfId="2892" xr:uid="{9A113B2F-D393-470C-AEA8-0FDFFC6FFCD4}"/>
    <cellStyle name="20% - Accent3 13 2 7" xfId="2893" xr:uid="{5C1A56EB-FF4D-4E32-BA37-573AFFF413AF}"/>
    <cellStyle name="20% - Accent3 13 2 8" xfId="2894" xr:uid="{B1BA3E99-B58B-44E7-89D6-CEA37A7BFED7}"/>
    <cellStyle name="20% - Accent3 13 3" xfId="2895" xr:uid="{94487202-054A-4CB8-8B90-234AA1B3DCC1}"/>
    <cellStyle name="20% - Accent3 13 3 2" xfId="2896" xr:uid="{7E0C184A-EEED-494D-A079-03C5EA8592CE}"/>
    <cellStyle name="20% - Accent3 13 3 2 2" xfId="2897" xr:uid="{AEDE6533-131C-4F55-ABD8-622C34DA9EFE}"/>
    <cellStyle name="20% - Accent3 13 3 2 3" xfId="2898" xr:uid="{674F7609-59C8-4F40-AA2F-89AA193F2871}"/>
    <cellStyle name="20% - Accent3 13 3 3" xfId="2899" xr:uid="{EF178BF5-DAD9-4ED9-A3ED-1206FCE97EB6}"/>
    <cellStyle name="20% - Accent3 13 3 4" xfId="2900" xr:uid="{990A2F32-3197-4274-B5AD-B1098F7C7603}"/>
    <cellStyle name="20% - Accent3 13 3 5" xfId="2901" xr:uid="{2ABADC64-46B4-4C0F-A5E9-0E1CF021569F}"/>
    <cellStyle name="20% - Accent3 13 4" xfId="2902" xr:uid="{1C2EF3F9-DC22-4345-BC47-5F754C300E3E}"/>
    <cellStyle name="20% - Accent3 13 4 2" xfId="2903" xr:uid="{C4C3C571-F4A0-4BB7-92F2-937ABE4F9103}"/>
    <cellStyle name="20% - Accent3 13 4 3" xfId="2904" xr:uid="{C8139C0E-29BE-467D-B0A5-D3627CDB1F3B}"/>
    <cellStyle name="20% - Accent3 13 5" xfId="2905" xr:uid="{A623542C-06D3-4BB8-B4AD-30AAA0F594BF}"/>
    <cellStyle name="20% - Accent3 13 6" xfId="2906" xr:uid="{9E12430C-1EB2-487B-A8A1-89F346C626B0}"/>
    <cellStyle name="20% - Accent3 13 7" xfId="2907" xr:uid="{893B7C23-A7F6-482D-BF8F-B58DF0A39134}"/>
    <cellStyle name="20% - Accent3 13 8" xfId="2908" xr:uid="{AC89238F-36E8-472D-B72A-F3AB45EC705F}"/>
    <cellStyle name="20% - Accent3 13 9" xfId="2909" xr:uid="{5C16B775-C767-4B78-8976-0EDCE01FA512}"/>
    <cellStyle name="20% - Accent3 14" xfId="2910" xr:uid="{CEB1DCD1-2361-4832-942D-1961C949A78A}"/>
    <cellStyle name="20% - Accent3 14 2" xfId="2911" xr:uid="{3A2A0235-8D9C-4417-99A4-2F4FF4F14590}"/>
    <cellStyle name="20% - Accent3 14 2 2" xfId="2912" xr:uid="{0F48A61D-E5C4-4AF0-A966-0B210B345663}"/>
    <cellStyle name="20% - Accent3 14 2 2 2" xfId="2913" xr:uid="{01F97997-A501-4C7A-B1C0-9C2AEDFFF919}"/>
    <cellStyle name="20% - Accent3 14 2 2 3" xfId="2914" xr:uid="{A613E52C-9B6E-470D-B739-951B4939E9F0}"/>
    <cellStyle name="20% - Accent3 14 2 3" xfId="2915" xr:uid="{97BA337F-AF64-42AD-A1BF-60283F5C0DCC}"/>
    <cellStyle name="20% - Accent3 14 2 4" xfId="2916" xr:uid="{756F72C3-0FBA-4350-9F3A-9ABBA60F427A}"/>
    <cellStyle name="20% - Accent3 14 2 5" xfId="2917" xr:uid="{C289E34E-47C4-4140-A8F9-90AF38D3474B}"/>
    <cellStyle name="20% - Accent3 14 2 6" xfId="2918" xr:uid="{139A1671-BDF1-40D2-9526-0A3429B524A7}"/>
    <cellStyle name="20% - Accent3 14 2 7" xfId="2919" xr:uid="{A0AB29E2-2242-446D-98A4-BFF2C990ECAD}"/>
    <cellStyle name="20% - Accent3 14 3" xfId="2920" xr:uid="{C5D1ECE9-C997-45A2-9460-3638658FDD77}"/>
    <cellStyle name="20% - Accent3 14 3 2" xfId="2921" xr:uid="{18185716-C601-4DB6-9E9A-5CEBDE57D94B}"/>
    <cellStyle name="20% - Accent3 14 3 2 2" xfId="2922" xr:uid="{A6DD1323-8645-486F-B437-468C39C1441B}"/>
    <cellStyle name="20% - Accent3 14 3 2 3" xfId="2923" xr:uid="{5FA898F8-DE73-4460-84F8-DB2275820629}"/>
    <cellStyle name="20% - Accent3 14 3 3" xfId="2924" xr:uid="{A8A8035D-44B3-4896-925E-3CCD3DD96AC5}"/>
    <cellStyle name="20% - Accent3 14 3 4" xfId="2925" xr:uid="{C29DFF4E-7DEF-4FB3-A114-49B8A5631AAA}"/>
    <cellStyle name="20% - Accent3 14 3 5" xfId="2926" xr:uid="{FB1814F5-C78C-4A8F-959C-51C5B44FD0B9}"/>
    <cellStyle name="20% - Accent3 14 4" xfId="2927" xr:uid="{F7BF170C-6357-49B2-8D12-71BA31E3A614}"/>
    <cellStyle name="20% - Accent3 14 4 2" xfId="2928" xr:uid="{884B97A8-2886-4480-82EC-30134E3E7F98}"/>
    <cellStyle name="20% - Accent3 14 4 3" xfId="2929" xr:uid="{D0F4148A-AEE6-4AF1-8A28-138259D6EE9D}"/>
    <cellStyle name="20% - Accent3 14 5" xfId="2930" xr:uid="{E4A45BFE-A648-4615-B48E-5BDF7C0B511B}"/>
    <cellStyle name="20% - Accent3 14 6" xfId="2931" xr:uid="{E1A38775-FBB6-4428-A8FE-8B6F59F9DD64}"/>
    <cellStyle name="20% - Accent3 14 7" xfId="2932" xr:uid="{5F290239-E2CF-4488-8F80-9D6F726DFA34}"/>
    <cellStyle name="20% - Accent3 14 8" xfId="2933" xr:uid="{C97C9A94-1B78-4A71-B39E-A8E2863B7E2F}"/>
    <cellStyle name="20% - Accent3 14 9" xfId="2934" xr:uid="{7EA54358-B5D9-4A4E-8126-88CE723497BC}"/>
    <cellStyle name="20% - Accent3 15" xfId="2935" xr:uid="{B46FC772-26E3-4A80-BDDD-996A3E830923}"/>
    <cellStyle name="20% - Accent3 15 2" xfId="2936" xr:uid="{4D875CB1-781F-406A-B69F-AA9E70255C5D}"/>
    <cellStyle name="20% - Accent3 15 2 2" xfId="2937" xr:uid="{2B05431D-9775-4D29-9482-BFEB2BEF953F}"/>
    <cellStyle name="20% - Accent3 15 2 2 2" xfId="2938" xr:uid="{95C9A2A6-BB2D-4834-B531-A2BE2F35F005}"/>
    <cellStyle name="20% - Accent3 15 2 2 3" xfId="2939" xr:uid="{6E64CF60-CD68-4D3F-9EF1-99CB58C933C5}"/>
    <cellStyle name="20% - Accent3 15 2 3" xfId="2940" xr:uid="{BA584045-04A7-4FD6-AE9E-678F31BB9267}"/>
    <cellStyle name="20% - Accent3 15 2 4" xfId="2941" xr:uid="{999652D7-CA3A-417B-B5AC-C83A520636DB}"/>
    <cellStyle name="20% - Accent3 15 2 5" xfId="2942" xr:uid="{966356CC-EDFB-4D6F-B78A-3A8F972F7E4C}"/>
    <cellStyle name="20% - Accent3 15 2 6" xfId="2943" xr:uid="{67AA0417-2CF7-44DE-96E5-1E60DB2D4683}"/>
    <cellStyle name="20% - Accent3 15 2 7" xfId="2944" xr:uid="{7D342912-1302-4380-925F-ACC385CF6873}"/>
    <cellStyle name="20% - Accent3 15 3" xfId="2945" xr:uid="{00083BA1-79C0-45CC-AD8C-09710893A7A2}"/>
    <cellStyle name="20% - Accent3 15 3 2" xfId="2946" xr:uid="{8F07FB86-98AA-45F8-9C37-9F44C04E5B5D}"/>
    <cellStyle name="20% - Accent3 15 3 2 2" xfId="2947" xr:uid="{0808DE02-2F72-4ABD-8F94-4BC960A88543}"/>
    <cellStyle name="20% - Accent3 15 3 2 3" xfId="2948" xr:uid="{16ED9BB9-8BD5-4915-99D7-09BCBDE18B5E}"/>
    <cellStyle name="20% - Accent3 15 3 3" xfId="2949" xr:uid="{F50F5B9A-85D0-4D12-9622-98A2DD2A4FFD}"/>
    <cellStyle name="20% - Accent3 15 3 4" xfId="2950" xr:uid="{065A79BE-70B2-43EF-801E-9EFF69ED76CF}"/>
    <cellStyle name="20% - Accent3 15 3 5" xfId="2951" xr:uid="{12CD6C01-2C38-446A-A8B6-82CE24AE257E}"/>
    <cellStyle name="20% - Accent3 15 4" xfId="2952" xr:uid="{3BF9D279-0480-4FF7-B2B1-E89AECB7A736}"/>
    <cellStyle name="20% - Accent3 15 4 2" xfId="2953" xr:uid="{29DBC2C3-DBBF-4F85-B4B9-FFED66CF13FE}"/>
    <cellStyle name="20% - Accent3 15 4 3" xfId="2954" xr:uid="{6F0BF7EA-23EE-4A61-B59E-14998ECEC5FB}"/>
    <cellStyle name="20% - Accent3 15 5" xfId="2955" xr:uid="{5E637AF2-32FD-48AC-8C96-456E9D2ED117}"/>
    <cellStyle name="20% - Accent3 15 6" xfId="2956" xr:uid="{C675617B-9627-449B-986C-9E50A65F9AEB}"/>
    <cellStyle name="20% - Accent3 15 7" xfId="2957" xr:uid="{96FCBF0F-6CE0-4594-AEAB-A550ED1256D5}"/>
    <cellStyle name="20% - Accent3 15 8" xfId="2958" xr:uid="{7F1ECD41-37FE-4383-B35F-CA6D190220A6}"/>
    <cellStyle name="20% - Accent3 15 9" xfId="2959" xr:uid="{A6484078-EAA7-4052-8C87-102EE60D51B6}"/>
    <cellStyle name="20% - Accent3 16" xfId="2960" xr:uid="{CD781067-C554-43EF-8955-1C51838F5074}"/>
    <cellStyle name="20% - Accent3 16 2" xfId="2961" xr:uid="{836801DA-E0AA-4A7F-90D7-0D458FF7F0AE}"/>
    <cellStyle name="20% - Accent3 16 2 2" xfId="2962" xr:uid="{5E5C2653-0665-4E40-AEC1-A037CAAE7426}"/>
    <cellStyle name="20% - Accent3 16 2 2 2" xfId="2963" xr:uid="{99389A33-6DC2-4173-BB78-2E5FE5A03A35}"/>
    <cellStyle name="20% - Accent3 16 2 2 3" xfId="2964" xr:uid="{556C5E1B-4E38-4BE0-A27B-7544D3BE53B0}"/>
    <cellStyle name="20% - Accent3 16 2 3" xfId="2965" xr:uid="{49646067-884B-449C-BFFF-A3F22FC5715A}"/>
    <cellStyle name="20% - Accent3 16 2 4" xfId="2966" xr:uid="{E5B3AA72-9AA8-4F83-A0EA-80A9E352A1C0}"/>
    <cellStyle name="20% - Accent3 16 2 5" xfId="2967" xr:uid="{AFC37934-1F9F-4095-BCC8-B5A73475A97A}"/>
    <cellStyle name="20% - Accent3 16 2 6" xfId="2968" xr:uid="{49442B86-F593-4216-9131-9831F58968F0}"/>
    <cellStyle name="20% - Accent3 16 2 7" xfId="2969" xr:uid="{E499733F-D15B-4D82-A190-B4CB0F1A9087}"/>
    <cellStyle name="20% - Accent3 16 3" xfId="2970" xr:uid="{DBD9B3FC-D522-4574-83E0-87DAF6FC6FBE}"/>
    <cellStyle name="20% - Accent3 16 3 2" xfId="2971" xr:uid="{FA4CBB90-BE2E-4BB0-A22E-89EAC7E881E6}"/>
    <cellStyle name="20% - Accent3 16 3 2 2" xfId="2972" xr:uid="{39EC5F11-7E4E-4A44-8D28-DCADA3BD4DB1}"/>
    <cellStyle name="20% - Accent3 16 3 2 3" xfId="2973" xr:uid="{14FA80A5-7DBB-4CEE-A66C-1C2CDC4343F8}"/>
    <cellStyle name="20% - Accent3 16 3 3" xfId="2974" xr:uid="{7837625D-CD40-4416-824B-EF95635908F6}"/>
    <cellStyle name="20% - Accent3 16 3 4" xfId="2975" xr:uid="{37F6BDB7-4878-4B92-950B-E2FDF165894A}"/>
    <cellStyle name="20% - Accent3 16 3 5" xfId="2976" xr:uid="{644B6C5C-D488-4391-A09E-9F384FBF1B8B}"/>
    <cellStyle name="20% - Accent3 16 4" xfId="2977" xr:uid="{47A862B3-13D6-44F2-997F-AF12DF8FAF7A}"/>
    <cellStyle name="20% - Accent3 16 4 2" xfId="2978" xr:uid="{4B771C65-F177-4F86-B0CA-573E0D146F0B}"/>
    <cellStyle name="20% - Accent3 16 4 3" xfId="2979" xr:uid="{2E52FDA7-B6EE-47EB-9ECD-98A7612CA57F}"/>
    <cellStyle name="20% - Accent3 16 5" xfId="2980" xr:uid="{51585027-21D9-4991-8F50-A479B8A7DCC0}"/>
    <cellStyle name="20% - Accent3 16 6" xfId="2981" xr:uid="{1C3F37B1-F1AD-4182-B757-9232DFD5B391}"/>
    <cellStyle name="20% - Accent3 16 7" xfId="2982" xr:uid="{F96C586E-F1D7-461E-967D-30740F978534}"/>
    <cellStyle name="20% - Accent3 16 8" xfId="2983" xr:uid="{32EE7308-1420-40E3-960A-4BAC872218A5}"/>
    <cellStyle name="20% - Accent3 16 9" xfId="2984" xr:uid="{EF135DC8-80C2-4D98-9B95-F7494AEDD2DA}"/>
    <cellStyle name="20% - Accent3 17" xfId="2985" xr:uid="{4428B20B-5FC2-4C0D-98B0-B05FC431AD5C}"/>
    <cellStyle name="20% - Accent3 17 2" xfId="2986" xr:uid="{F855EE9B-6A57-459F-B5C9-A4A990D273FA}"/>
    <cellStyle name="20% - Accent3 17 2 2" xfId="2987" xr:uid="{A81A89AB-7CC8-4822-A528-907249D9BB1D}"/>
    <cellStyle name="20% - Accent3 17 2 3" xfId="2988" xr:uid="{D6445E19-550D-4DDB-A697-F7E86E3B9BF3}"/>
    <cellStyle name="20% - Accent3 17 2 4" xfId="2989" xr:uid="{E0647FD3-FEC3-4909-9B6F-86A2BD75C64C}"/>
    <cellStyle name="20% - Accent3 17 2 5" xfId="2990" xr:uid="{6EC7FE33-002B-4CD7-891C-805AB121B66C}"/>
    <cellStyle name="20% - Accent3 17 3" xfId="2991" xr:uid="{F723B0D2-4883-42A3-B2C5-D953331675E1}"/>
    <cellStyle name="20% - Accent3 17 4" xfId="2992" xr:uid="{C2D9B5A3-09FF-4192-84F2-BB4006CE75EA}"/>
    <cellStyle name="20% - Accent3 17 5" xfId="2993" xr:uid="{68B127B3-E72B-4004-9B2C-BB46AC9C09C9}"/>
    <cellStyle name="20% - Accent3 17 6" xfId="2994" xr:uid="{55D8CAF7-1C1D-4589-A391-B0E11C43E143}"/>
    <cellStyle name="20% - Accent3 17 7" xfId="2995" xr:uid="{6B300B4A-7171-4D77-B2D9-14AF00DFE54A}"/>
    <cellStyle name="20% - Accent3 18" xfId="2996" xr:uid="{5AF15D7F-C822-42C3-ACF4-A9B2725FC100}"/>
    <cellStyle name="20% - Accent3 18 2" xfId="2997" xr:uid="{0E727CF2-6051-4C89-8ABB-F3E990355A99}"/>
    <cellStyle name="20% - Accent3 18 2 2" xfId="2998" xr:uid="{05FA6860-0B08-4EF7-A2E0-952ABF193042}"/>
    <cellStyle name="20% - Accent3 18 2 3" xfId="2999" xr:uid="{06A38A79-D563-4771-A667-5CADAF9BD57F}"/>
    <cellStyle name="20% - Accent3 18 3" xfId="3000" xr:uid="{2B166061-86ED-40C7-80FF-7627612D08DA}"/>
    <cellStyle name="20% - Accent3 18 4" xfId="3001" xr:uid="{26A2F3B3-82B3-4C5F-B3EB-7D6012CE7CB4}"/>
    <cellStyle name="20% - Accent3 18 5" xfId="3002" xr:uid="{91D00A3F-4EA1-4B45-B4AA-BB62DEA0D169}"/>
    <cellStyle name="20% - Accent3 18 6" xfId="3003" xr:uid="{826762E8-78D8-41B5-9D2B-37146DF7B468}"/>
    <cellStyle name="20% - Accent3 18 7" xfId="3004" xr:uid="{7A992AD8-C316-4E10-9EC8-197907962E4D}"/>
    <cellStyle name="20% - Accent3 19" xfId="3005" xr:uid="{4826016F-66F5-44FF-B565-18A060487177}"/>
    <cellStyle name="20% - Accent3 19 2" xfId="3006" xr:uid="{098C7262-D327-4262-93CF-18B751D99C74}"/>
    <cellStyle name="20% - Accent3 19 3" xfId="3007" xr:uid="{31AF819D-2AB7-41D6-8370-97419ECAEC85}"/>
    <cellStyle name="20% - Accent3 19 4" xfId="3008" xr:uid="{03962745-4380-4220-8D09-F8F45D53395B}"/>
    <cellStyle name="20% - Accent3 19 5" xfId="3009" xr:uid="{D3A72266-EE65-4E33-A09C-A3BF737BD6E1}"/>
    <cellStyle name="20% - Accent3 19 6" xfId="3010" xr:uid="{ABAC792C-2807-4E29-87B6-334DA0B613EC}"/>
    <cellStyle name="20% - Accent3 2" xfId="3011" xr:uid="{656EF6D0-4449-44AC-B358-283B59C57E2A}"/>
    <cellStyle name="20% - Accent3 2 10" xfId="3012" xr:uid="{31E6D96D-C201-4BBB-AC38-BAC485FF0395}"/>
    <cellStyle name="20% - Accent3 2 11" xfId="3013" xr:uid="{53E207F9-1266-45B4-97C8-1F59813135EB}"/>
    <cellStyle name="20% - Accent3 2 12" xfId="3014" xr:uid="{7A51AF7C-960B-4E75-86FB-C8F947EF228F}"/>
    <cellStyle name="20% - Accent3 2 13" xfId="3015" xr:uid="{9C58D583-E1E5-497D-AFAB-5589D65C3B30}"/>
    <cellStyle name="20% - Accent3 2 14" xfId="3016" xr:uid="{163F173B-73FD-49CB-BCF9-020B75EF84D3}"/>
    <cellStyle name="20% - Accent3 2 15" xfId="3017" xr:uid="{2180F631-4286-40D7-894B-CAF9452EE1ED}"/>
    <cellStyle name="20% - Accent3 2 16" xfId="3018" xr:uid="{41D0BEBE-A8B2-4790-BC59-6E9F81FD59A0}"/>
    <cellStyle name="20% - Accent3 2 17" xfId="3019" xr:uid="{8F6168C4-5CBE-4392-9433-19779603E775}"/>
    <cellStyle name="20% - Accent3 2 18" xfId="3020" xr:uid="{8695ACA4-4295-4B9D-904F-AB6992BAA29A}"/>
    <cellStyle name="20% - Accent3 2 2" xfId="3021" xr:uid="{CF30A990-9B51-4B99-BE9C-70341C18D7B7}"/>
    <cellStyle name="20% - Accent3 2 2 10" xfId="3022" xr:uid="{6A141D91-E68B-4A4C-88F3-B58B5A84E4AA}"/>
    <cellStyle name="20% - Accent3 2 2 11" xfId="3023" xr:uid="{D9E4A0B4-DA7F-453F-B56D-138070AE35B3}"/>
    <cellStyle name="20% - Accent3 2 2 12" xfId="3024" xr:uid="{203A7540-308F-4473-8A49-0B4D685B25CF}"/>
    <cellStyle name="20% - Accent3 2 2 13" xfId="3025" xr:uid="{39619396-02B2-4758-A4C7-532D84599ABD}"/>
    <cellStyle name="20% - Accent3 2 2 2" xfId="3026" xr:uid="{D440B0A7-301C-4C36-BA1C-AB8E26BCCF70}"/>
    <cellStyle name="20% - Accent3 2 2 2 10" xfId="3027" xr:uid="{3CBCD32E-B491-4A17-B340-EC111D07EA40}"/>
    <cellStyle name="20% - Accent3 2 2 2 11" xfId="3028" xr:uid="{9F86A438-061B-442E-8251-8B00ECDA9DA2}"/>
    <cellStyle name="20% - Accent3 2 2 2 2" xfId="3029" xr:uid="{9DE3AE7E-3962-4D87-93F1-73B5AFB9AA37}"/>
    <cellStyle name="20% - Accent3 2 2 2 2 2" xfId="3030" xr:uid="{7BFCEFF3-E719-4E3C-A163-35D075773364}"/>
    <cellStyle name="20% - Accent3 2 2 2 2 2 2" xfId="3031" xr:uid="{75F50E6D-63C0-4FCA-9F49-A27F57DA674E}"/>
    <cellStyle name="20% - Accent3 2 2 2 2 2 2 2" xfId="3032" xr:uid="{6B179755-6E0B-475D-AE19-582621A46CA7}"/>
    <cellStyle name="20% - Accent3 2 2 2 2 2 2 3" xfId="3033" xr:uid="{A0652A6C-7C9E-4D96-9D3B-6A77B7E3DE7C}"/>
    <cellStyle name="20% - Accent3 2 2 2 2 2 3" xfId="3034" xr:uid="{0A9735D3-B8E9-4CBF-929C-436992899D18}"/>
    <cellStyle name="20% - Accent3 2 2 2 2 2 3 2" xfId="3035" xr:uid="{15FFC5B2-83B9-4F33-81D3-267351C3C089}"/>
    <cellStyle name="20% - Accent3 2 2 2 2 2 4" xfId="3036" xr:uid="{3D225790-D6D7-499E-836F-7D481F20CEB7}"/>
    <cellStyle name="20% - Accent3 2 2 2 2 3" xfId="3037" xr:uid="{32875032-5312-4850-B263-F1E7BF715B50}"/>
    <cellStyle name="20% - Accent3 2 2 2 2 3 2" xfId="3038" xr:uid="{DFFD4A10-C47E-4EA5-9BE2-D218B58082C8}"/>
    <cellStyle name="20% - Accent3 2 2 2 2 3 3" xfId="3039" xr:uid="{73E2B745-1634-4CF2-B4B6-7EA32E2C5F50}"/>
    <cellStyle name="20% - Accent3 2 2 2 2 4" xfId="3040" xr:uid="{B666DC8E-E6CD-49F8-AEFC-444084B03187}"/>
    <cellStyle name="20% - Accent3 2 2 2 2 4 2" xfId="3041" xr:uid="{FE6539C3-1E12-4F53-8D42-2561655A3911}"/>
    <cellStyle name="20% - Accent3 2 2 2 2 5" xfId="3042" xr:uid="{9941AB67-E535-4BBF-98AC-FE9B583DC028}"/>
    <cellStyle name="20% - Accent3 2 2 2 2 6" xfId="3043" xr:uid="{BAB30F89-9801-4BD1-9586-2980C724DD3D}"/>
    <cellStyle name="20% - Accent3 2 2 2 2 7" xfId="3044" xr:uid="{874002E6-0EA6-4850-9AB3-B123728329B2}"/>
    <cellStyle name="20% - Accent3 2 2 2 3" xfId="3045" xr:uid="{AF4777D3-D11C-45E3-AE8E-4F2BC9A17F18}"/>
    <cellStyle name="20% - Accent3 2 2 2 3 2" xfId="3046" xr:uid="{D1529201-C41B-44FD-874E-E3C3285E1BF7}"/>
    <cellStyle name="20% - Accent3 2 2 2 3 2 2" xfId="3047" xr:uid="{D56EDA87-89CD-496D-90DF-526DDFB61978}"/>
    <cellStyle name="20% - Accent3 2 2 2 3 2 2 2" xfId="3048" xr:uid="{8F4F865F-4847-484F-A9F7-97FDA725ECAB}"/>
    <cellStyle name="20% - Accent3 2 2 2 3 2 3" xfId="3049" xr:uid="{2C900353-E979-42F5-9BBD-39A4BD7C9270}"/>
    <cellStyle name="20% - Accent3 2 2 2 3 2 4" xfId="3050" xr:uid="{792B4041-2BD3-4850-AD08-36DBD67AFAA8}"/>
    <cellStyle name="20% - Accent3 2 2 2 3 3" xfId="3051" xr:uid="{9E8D3646-96C9-4993-B845-579F573006DB}"/>
    <cellStyle name="20% - Accent3 2 2 2 3 3 2" xfId="3052" xr:uid="{BC2E2EFC-6743-45FA-AFAA-A9F648A86510}"/>
    <cellStyle name="20% - Accent3 2 2 2 3 4" xfId="3053" xr:uid="{4DDBE563-6FE3-464E-864C-53393A9D0590}"/>
    <cellStyle name="20% - Accent3 2 2 2 3 5" xfId="3054" xr:uid="{810ED364-79FC-4E8C-9CF1-A9605EA15470}"/>
    <cellStyle name="20% - Accent3 2 2 2 3 6" xfId="3055" xr:uid="{27981537-E22F-4FA7-959D-6DE89F65E9AF}"/>
    <cellStyle name="20% - Accent3 2 2 2 4" xfId="3056" xr:uid="{2221ADE1-2A42-4899-934F-E2B818687D2A}"/>
    <cellStyle name="20% - Accent3 2 2 2 4 2" xfId="3057" xr:uid="{BA6059D3-4047-4012-AF1C-D89C316737E7}"/>
    <cellStyle name="20% - Accent3 2 2 2 4 2 2" xfId="3058" xr:uid="{A7CF806B-71AE-4F17-BCD0-681B181DD3FA}"/>
    <cellStyle name="20% - Accent3 2 2 2 4 3" xfId="3059" xr:uid="{0710402A-559D-4029-803E-52A265FD5057}"/>
    <cellStyle name="20% - Accent3 2 2 2 4 4" xfId="3060" xr:uid="{99861FAD-9DDE-46C5-ADA4-972AAB80ABC4}"/>
    <cellStyle name="20% - Accent3 2 2 2 5" xfId="3061" xr:uid="{97BE71E7-9A0A-479C-A10A-B5CF61777D40}"/>
    <cellStyle name="20% - Accent3 2 2 2 5 2" xfId="3062" xr:uid="{D77D55E8-08AB-4021-99E9-80DB4D9345C7}"/>
    <cellStyle name="20% - Accent3 2 2 2 6" xfId="3063" xr:uid="{670A6E48-7CA4-4BB5-8C9E-3C73E9636AE5}"/>
    <cellStyle name="20% - Accent3 2 2 2 7" xfId="3064" xr:uid="{66F34BF7-B752-4AB1-9D47-C85CFFEEEBDF}"/>
    <cellStyle name="20% - Accent3 2 2 2 8" xfId="3065" xr:uid="{24617906-C066-4566-9902-FCA354D20173}"/>
    <cellStyle name="20% - Accent3 2 2 2 9" xfId="3066" xr:uid="{415F01C7-B73A-4C3B-8D53-262E7F135635}"/>
    <cellStyle name="20% - Accent3 2 2 3" xfId="3067" xr:uid="{A87B7BFD-6837-400A-BCF9-F6D9A10F1F9F}"/>
    <cellStyle name="20% - Accent3 2 2 3 2" xfId="3068" xr:uid="{7EEC6DC5-C287-412A-9E5A-0B33FD788F63}"/>
    <cellStyle name="20% - Accent3 2 2 3 2 2" xfId="3069" xr:uid="{51AE233A-3A29-4A65-A06A-F75C62A697A0}"/>
    <cellStyle name="20% - Accent3 2 2 3 2 2 2" xfId="3070" xr:uid="{D9EFD92F-A126-43EC-9015-91C3771B9C20}"/>
    <cellStyle name="20% - Accent3 2 2 3 2 2 2 2" xfId="3071" xr:uid="{7B403C18-2A38-45C4-AF07-4C6B86C88D4A}"/>
    <cellStyle name="20% - Accent3 2 2 3 2 2 3" xfId="3072" xr:uid="{43C2387F-9D05-4472-889F-9A5F68D60409}"/>
    <cellStyle name="20% - Accent3 2 2 3 2 2 4" xfId="3073" xr:uid="{81B61EAD-6CF9-41AF-BFCF-A2A5D8CDBA82}"/>
    <cellStyle name="20% - Accent3 2 2 3 2 3" xfId="3074" xr:uid="{9F808DA0-0634-4618-B2ED-2BCC01BE0B5E}"/>
    <cellStyle name="20% - Accent3 2 2 3 2 3 2" xfId="3075" xr:uid="{90D3F2B6-7361-44C6-BEE4-57CA9708C962}"/>
    <cellStyle name="20% - Accent3 2 2 3 2 4" xfId="3076" xr:uid="{4AC46DB7-3879-49A5-9B55-018D2C155A99}"/>
    <cellStyle name="20% - Accent3 2 2 3 2 5" xfId="3077" xr:uid="{949B6FA3-626F-4AB8-A00E-C78EED74CD62}"/>
    <cellStyle name="20% - Accent3 2 2 3 2 6" xfId="3078" xr:uid="{581F0CFC-F969-40A1-A1E9-C5CAD4D754DE}"/>
    <cellStyle name="20% - Accent3 2 2 3 3" xfId="3079" xr:uid="{93B2CDA2-639B-4858-A429-15E692B52E09}"/>
    <cellStyle name="20% - Accent3 2 2 3 3 2" xfId="3080" xr:uid="{EC022C95-DB6A-43B4-97BE-163FC3CAAD21}"/>
    <cellStyle name="20% - Accent3 2 2 3 3 2 2" xfId="3081" xr:uid="{1FBA89BA-7686-4ADA-9F16-3640F7009857}"/>
    <cellStyle name="20% - Accent3 2 2 3 3 2 3" xfId="3082" xr:uid="{CBB54CF6-B32B-4B9D-91B1-B18D0E85AEC5}"/>
    <cellStyle name="20% - Accent3 2 2 3 3 2 4" xfId="3083" xr:uid="{30ECA990-820A-4425-8953-6BAFDF12ADCE}"/>
    <cellStyle name="20% - Accent3 2 2 3 3 3" xfId="3084" xr:uid="{7303CF50-7FE4-4F5C-B00D-ED481C33BEC8}"/>
    <cellStyle name="20% - Accent3 2 2 3 3 4" xfId="3085" xr:uid="{4F4E5A50-FB3C-4704-82F2-EA3EA0FC5D4F}"/>
    <cellStyle name="20% - Accent3 2 2 3 3 5" xfId="3086" xr:uid="{56BEFB14-FC3A-405A-BA86-3D8402AE1335}"/>
    <cellStyle name="20% - Accent3 2 2 3 3 6" xfId="3087" xr:uid="{0BC7914C-AB6B-4336-A86F-85B2BD5FB939}"/>
    <cellStyle name="20% - Accent3 2 2 3 4" xfId="3088" xr:uid="{FD3A5610-5F0E-404D-93E1-0A6D3C22657F}"/>
    <cellStyle name="20% - Accent3 2 2 3 4 2" xfId="3089" xr:uid="{282554A0-171F-49D4-A4F4-57BB52E2DABE}"/>
    <cellStyle name="20% - Accent3 2 2 3 4 3" xfId="3090" xr:uid="{E140779C-C3E3-4333-8334-3A4397F1C208}"/>
    <cellStyle name="20% - Accent3 2 2 3 4 4" xfId="3091" xr:uid="{AA2B2B59-3DBC-4F89-8E53-66D6E472521C}"/>
    <cellStyle name="20% - Accent3 2 2 3 5" xfId="3092" xr:uid="{1AD184E4-32E2-46D8-8A2A-C50FBBC5DCFA}"/>
    <cellStyle name="20% - Accent3 2 2 3 6" xfId="3093" xr:uid="{87B2F810-74DC-4871-8A70-7725AE1C7B99}"/>
    <cellStyle name="20% - Accent3 2 2 3 7" xfId="3094" xr:uid="{6C3B0799-CA39-45CD-9960-10E01394081E}"/>
    <cellStyle name="20% - Accent3 2 2 3 8" xfId="3095" xr:uid="{32AD28C5-8765-4057-A29F-D750F3B63C00}"/>
    <cellStyle name="20% - Accent3 2 2 3 9" xfId="3096" xr:uid="{0F9431F7-8E91-46CB-BC04-C1DD5DDB9A1E}"/>
    <cellStyle name="20% - Accent3 2 2 4" xfId="3097" xr:uid="{3672D522-4020-4576-AED5-6EC00A8A72D4}"/>
    <cellStyle name="20% - Accent3 2 2 4 2" xfId="3098" xr:uid="{350B2C67-7425-4447-86C7-FFE16E7D0647}"/>
    <cellStyle name="20% - Accent3 2 2 4 2 2" xfId="3099" xr:uid="{484CC8FC-8C0E-460B-8278-550CA78C1E2B}"/>
    <cellStyle name="20% - Accent3 2 2 4 2 2 2" xfId="3100" xr:uid="{ECD71A11-DC2B-4E60-A229-A669C52AE2A6}"/>
    <cellStyle name="20% - Accent3 2 2 4 2 2 3" xfId="3101" xr:uid="{B45BC72A-AF2D-47D4-9B48-A12D9AEBCAE0}"/>
    <cellStyle name="20% - Accent3 2 2 4 2 3" xfId="3102" xr:uid="{9DE4194C-6F09-4AE2-B2FD-11C32DC53664}"/>
    <cellStyle name="20% - Accent3 2 2 4 2 3 2" xfId="3103" xr:uid="{A8D53B9B-CE21-43D9-BFD9-E70BF726332A}"/>
    <cellStyle name="20% - Accent3 2 2 4 2 4" xfId="3104" xr:uid="{E22074AB-49B9-4DBA-958E-7E64F187117C}"/>
    <cellStyle name="20% - Accent3 2 2 4 3" xfId="3105" xr:uid="{B5DA2110-4A98-4EE8-873D-4829CA76AC8D}"/>
    <cellStyle name="20% - Accent3 2 2 4 3 2" xfId="3106" xr:uid="{A46274AE-7796-4B1F-8B1F-4BD381A5F156}"/>
    <cellStyle name="20% - Accent3 2 2 4 3 3" xfId="3107" xr:uid="{9C68E846-AB0E-41EA-857D-A42DBF81E254}"/>
    <cellStyle name="20% - Accent3 2 2 4 4" xfId="3108" xr:uid="{EED1CC85-776D-4221-B401-E61785363D77}"/>
    <cellStyle name="20% - Accent3 2 2 4 4 2" xfId="3109" xr:uid="{02DC5025-B94C-4331-A00C-E3101F7E564A}"/>
    <cellStyle name="20% - Accent3 2 2 4 5" xfId="3110" xr:uid="{2AE9ECFF-DDCC-4F69-8498-723C2101C071}"/>
    <cellStyle name="20% - Accent3 2 2 4 6" xfId="3111" xr:uid="{A6C47E52-820D-48D8-B0CC-61B84610A1ED}"/>
    <cellStyle name="20% - Accent3 2 2 5" xfId="3112" xr:uid="{4B35C577-5490-4F1F-884C-9DDB99830571}"/>
    <cellStyle name="20% - Accent3 2 2 5 2" xfId="3113" xr:uid="{B6777478-E80E-4AA9-85F8-5A672A495210}"/>
    <cellStyle name="20% - Accent3 2 2 5 2 2" xfId="3114" xr:uid="{BBF56010-358F-4996-8C75-D293954696C1}"/>
    <cellStyle name="20% - Accent3 2 2 5 2 2 2" xfId="3115" xr:uid="{89D317E7-2CA0-4DE2-9FBE-77247E3E93F0}"/>
    <cellStyle name="20% - Accent3 2 2 5 2 3" xfId="3116" xr:uid="{576AF82F-5EB6-4860-BE8A-A465E863ECA3}"/>
    <cellStyle name="20% - Accent3 2 2 5 2 4" xfId="3117" xr:uid="{8F8B1924-BF5F-42F5-8895-3440457A1149}"/>
    <cellStyle name="20% - Accent3 2 2 5 3" xfId="3118" xr:uid="{A314A539-4CD8-4821-834A-B965BEB258CD}"/>
    <cellStyle name="20% - Accent3 2 2 5 3 2" xfId="3119" xr:uid="{BC786623-EF65-467C-BDEE-EF84DBDBDAC3}"/>
    <cellStyle name="20% - Accent3 2 2 5 4" xfId="3120" xr:uid="{A7DC3C29-F8AD-4157-996F-56E137583884}"/>
    <cellStyle name="20% - Accent3 2 2 5 5" xfId="3121" xr:uid="{6B969A56-5ABF-494C-89C7-AD6E6D32C0C6}"/>
    <cellStyle name="20% - Accent3 2 2 5 6" xfId="3122" xr:uid="{60333BF9-80D6-4750-824B-714917FF700A}"/>
    <cellStyle name="20% - Accent3 2 2 6" xfId="3123" xr:uid="{DE9A6519-CCC8-4E02-B7EE-2A79E6CFABCB}"/>
    <cellStyle name="20% - Accent3 2 2 6 2" xfId="3124" xr:uid="{FBCD98DA-F4B0-428B-97C7-1E06788390E1}"/>
    <cellStyle name="20% - Accent3 2 2 6 2 2" xfId="3125" xr:uid="{1BA3232E-09AE-497F-9F72-6DCFF0F01336}"/>
    <cellStyle name="20% - Accent3 2 2 6 3" xfId="3126" xr:uid="{FDE4E57C-D6EE-4E89-BFC2-185AECB8AC58}"/>
    <cellStyle name="20% - Accent3 2 2 6 4" xfId="3127" xr:uid="{7A8816A2-47BD-416E-A6E1-6D4AAB3D655F}"/>
    <cellStyle name="20% - Accent3 2 2 7" xfId="3128" xr:uid="{F2228519-3179-4275-A22C-C6F713AC94D2}"/>
    <cellStyle name="20% - Accent3 2 2 7 2" xfId="3129" xr:uid="{BE5D2D34-3A6A-4DEC-9F6D-7677D1AFFEAB}"/>
    <cellStyle name="20% - Accent3 2 2 8" xfId="3130" xr:uid="{BD22BECA-80DD-4AB8-ABC5-FDC50427BD6F}"/>
    <cellStyle name="20% - Accent3 2 2 8 2" xfId="3131" xr:uid="{1293F6AC-D65A-4C34-A3EA-40CB8B649DD7}"/>
    <cellStyle name="20% - Accent3 2 2 9" xfId="3132" xr:uid="{DC6E1BDB-0CF3-4C45-AAB6-15FDB558450D}"/>
    <cellStyle name="20% - Accent3 2 2 9 2" xfId="3133" xr:uid="{FCA4F169-EE00-4180-A11E-AA817386A99D}"/>
    <cellStyle name="20% - Accent3 2 3" xfId="3134" xr:uid="{C8932780-3A8D-4D42-A1B7-ABD27701053C}"/>
    <cellStyle name="20% - Accent3 2 3 10" xfId="3135" xr:uid="{99347F17-2023-4A99-991D-577F3FB5CE8E}"/>
    <cellStyle name="20% - Accent3 2 3 11" xfId="3136" xr:uid="{56FA6907-AB2B-4AE6-B92A-F9C13C6836AB}"/>
    <cellStyle name="20% - Accent3 2 3 12" xfId="3137" xr:uid="{58534724-3B38-4EE5-ABC5-C29499B6B902}"/>
    <cellStyle name="20% - Accent3 2 3 2" xfId="3138" xr:uid="{87EDD05A-5FEE-4F33-B656-DD54E6C6E691}"/>
    <cellStyle name="20% - Accent3 2 3 2 2" xfId="3139" xr:uid="{8B46E5D7-0771-47C0-B6FA-4143E1121614}"/>
    <cellStyle name="20% - Accent3 2 3 2 2 2" xfId="3140" xr:uid="{54DF260C-D8C2-450F-BE6E-82FC2C64DF70}"/>
    <cellStyle name="20% - Accent3 2 3 2 2 2 2" xfId="3141" xr:uid="{708343B4-27B8-4731-B1B4-1A042B2736EF}"/>
    <cellStyle name="20% - Accent3 2 3 2 2 2 3" xfId="3142" xr:uid="{B49D3B36-5FE5-4856-94E7-4A6A210FB765}"/>
    <cellStyle name="20% - Accent3 2 3 2 2 3" xfId="3143" xr:uid="{09F3064A-84C7-49EC-9A82-5F83704FE2AE}"/>
    <cellStyle name="20% - Accent3 2 3 2 2 3 2" xfId="3144" xr:uid="{B742D58A-E444-4842-8169-04BA008BEFCF}"/>
    <cellStyle name="20% - Accent3 2 3 2 2 4" xfId="3145" xr:uid="{46328BF7-0A3C-419E-8DA3-9217904D5B11}"/>
    <cellStyle name="20% - Accent3 2 3 2 3" xfId="3146" xr:uid="{CEB75555-DE1A-415A-A1CA-82037104A2F6}"/>
    <cellStyle name="20% - Accent3 2 3 2 3 2" xfId="3147" xr:uid="{2EC5C326-ACBB-42A5-B5A2-0F4033B42B3E}"/>
    <cellStyle name="20% - Accent3 2 3 2 3 3" xfId="3148" xr:uid="{17E87955-C6E9-4458-8BEB-0D49578236A2}"/>
    <cellStyle name="20% - Accent3 2 3 2 4" xfId="3149" xr:uid="{68551371-C5A8-429F-8DEC-46A8A3E332BF}"/>
    <cellStyle name="20% - Accent3 2 3 2 4 2" xfId="3150" xr:uid="{15AA5712-6F50-4EDE-87A8-F6FC352ECFD3}"/>
    <cellStyle name="20% - Accent3 2 3 2 5" xfId="3151" xr:uid="{69543D02-05C4-4A70-8180-55211E441EB9}"/>
    <cellStyle name="20% - Accent3 2 3 2 6" xfId="3152" xr:uid="{3051CD10-9707-41BD-85FA-55420D34258D}"/>
    <cellStyle name="20% - Accent3 2 3 2 7" xfId="3153" xr:uid="{9A82D77B-7148-40D2-9771-5745ED7EF714}"/>
    <cellStyle name="20% - Accent3 2 3 2 8" xfId="3154" xr:uid="{7D940265-7DB3-429B-A355-FDDDE47FE833}"/>
    <cellStyle name="20% - Accent3 2 3 3" xfId="3155" xr:uid="{7F2A4B0B-13E9-4701-930C-BD2D20A3B16A}"/>
    <cellStyle name="20% - Accent3 2 3 3 2" xfId="3156" xr:uid="{0D6E7061-A9E4-4007-8747-25A9812A109B}"/>
    <cellStyle name="20% - Accent3 2 3 3 2 2" xfId="3157" xr:uid="{B716AE6F-8588-47F9-A1AE-4012AD775E7F}"/>
    <cellStyle name="20% - Accent3 2 3 3 2 2 2" xfId="3158" xr:uid="{59F2EAFF-87BC-4138-89F0-2A28C4DB8254}"/>
    <cellStyle name="20% - Accent3 2 3 3 2 3" xfId="3159" xr:uid="{1D3AFEFD-B5AC-416E-A930-7FC9CBAFE42C}"/>
    <cellStyle name="20% - Accent3 2 3 3 2 4" xfId="3160" xr:uid="{E3D1DE04-53FA-4DEF-9874-08D747FB2D65}"/>
    <cellStyle name="20% - Accent3 2 3 3 3" xfId="3161" xr:uid="{FD79EA09-C92B-4461-8EE0-013F1C15666F}"/>
    <cellStyle name="20% - Accent3 2 3 3 3 2" xfId="3162" xr:uid="{FCD897BC-FAA7-4415-AA55-EBA3013555CB}"/>
    <cellStyle name="20% - Accent3 2 3 3 4" xfId="3163" xr:uid="{095072B8-C521-4F27-AD9B-3FBCB9CD2227}"/>
    <cellStyle name="20% - Accent3 2 3 3 5" xfId="3164" xr:uid="{C93B810A-2321-4CD5-9636-0D168B7C8491}"/>
    <cellStyle name="20% - Accent3 2 3 3 6" xfId="3165" xr:uid="{5AFC625C-7C25-470D-A711-0905FAD2783B}"/>
    <cellStyle name="20% - Accent3 2 3 3 7" xfId="3166" xr:uid="{FBED236A-E13F-456C-BF44-6DFE9D1C0DA2}"/>
    <cellStyle name="20% - Accent3 2 3 4" xfId="3167" xr:uid="{A8A2EF9E-5997-4B5A-8824-A80B39771C27}"/>
    <cellStyle name="20% - Accent3 2 3 4 2" xfId="3168" xr:uid="{90C1524D-F710-40EB-848B-7346FF261C87}"/>
    <cellStyle name="20% - Accent3 2 3 4 2 2" xfId="3169" xr:uid="{4D427113-EBF7-4236-90A4-B32283BE4D7D}"/>
    <cellStyle name="20% - Accent3 2 3 4 3" xfId="3170" xr:uid="{8310A18B-B796-48DB-B055-D8939CCBE757}"/>
    <cellStyle name="20% - Accent3 2 3 4 4" xfId="3171" xr:uid="{6B01E2DC-E49D-4B41-9C7E-3BE3CFAEADBF}"/>
    <cellStyle name="20% - Accent3 2 3 5" xfId="3172" xr:uid="{D5E278E3-837B-46AE-B655-48D52B8E6AD9}"/>
    <cellStyle name="20% - Accent3 2 3 5 2" xfId="3173" xr:uid="{A34E73D5-AD1D-414D-879F-888BFE665103}"/>
    <cellStyle name="20% - Accent3 2 3 6" xfId="3174" xr:uid="{2B4816E0-811C-4D03-B383-BD5D431A2ECE}"/>
    <cellStyle name="20% - Accent3 2 3 7" xfId="3175" xr:uid="{A3779356-C537-45F2-9705-7593A72981BA}"/>
    <cellStyle name="20% - Accent3 2 3 8" xfId="3176" xr:uid="{042D298A-B65E-4488-B797-55A45B4135CB}"/>
    <cellStyle name="20% - Accent3 2 3 9" xfId="3177" xr:uid="{1BEB37AB-4279-464F-AEAC-A0CFF08B5FEE}"/>
    <cellStyle name="20% - Accent3 2 4" xfId="3178" xr:uid="{3B0BF7C9-9DBE-471E-AE85-4378EDC88E6B}"/>
    <cellStyle name="20% - Accent3 2 4 2" xfId="3179" xr:uid="{138E23B7-E093-47EE-B519-9EE6EBD94C02}"/>
    <cellStyle name="20% - Accent3 2 4 2 2" xfId="3180" xr:uid="{37929D57-B61C-491D-8CBC-E986BC424608}"/>
    <cellStyle name="20% - Accent3 2 4 2 2 2" xfId="3181" xr:uid="{2DF7C83C-A4EE-4BCC-9C36-26155A0F9664}"/>
    <cellStyle name="20% - Accent3 2 4 2 2 2 2" xfId="3182" xr:uid="{55098362-B1D4-4881-AF13-61C4D6C8248B}"/>
    <cellStyle name="20% - Accent3 2 4 2 2 3" xfId="3183" xr:uid="{93D7CB3B-3797-4028-9072-8997B2814F29}"/>
    <cellStyle name="20% - Accent3 2 4 2 2 4" xfId="3184" xr:uid="{A61F9585-AFB5-44C3-A4EA-6671C5534173}"/>
    <cellStyle name="20% - Accent3 2 4 2 3" xfId="3185" xr:uid="{C17978E3-051B-4CEF-B27E-8ACC9C3C779D}"/>
    <cellStyle name="20% - Accent3 2 4 2 3 2" xfId="3186" xr:uid="{7E1E909A-9495-4E69-8E1C-74769EC1704B}"/>
    <cellStyle name="20% - Accent3 2 4 2 4" xfId="3187" xr:uid="{AE2FF1F4-FDE6-42F8-B10B-FDF5614EC183}"/>
    <cellStyle name="20% - Accent3 2 4 2 5" xfId="3188" xr:uid="{F811B5D6-8CA0-40D8-9BB7-B7F02EEC0653}"/>
    <cellStyle name="20% - Accent3 2 4 2 6" xfId="3189" xr:uid="{C35F9CDD-FB08-4F34-A813-1EF3A79C700C}"/>
    <cellStyle name="20% - Accent3 2 4 3" xfId="3190" xr:uid="{7FB59AFD-E833-4163-84DB-E107F7A8F6B5}"/>
    <cellStyle name="20% - Accent3 2 4 3 2" xfId="3191" xr:uid="{B8147451-978C-4736-B53F-6FDE3FACEA0C}"/>
    <cellStyle name="20% - Accent3 2 4 3 2 2" xfId="3192" xr:uid="{E0367A23-796E-417A-B2B2-95972F92A94D}"/>
    <cellStyle name="20% - Accent3 2 4 3 2 3" xfId="3193" xr:uid="{BE1AF470-D471-4AF7-92BA-0BA5538FC5C5}"/>
    <cellStyle name="20% - Accent3 2 4 3 2 4" xfId="3194" xr:uid="{F4229FD7-8348-4F4C-B418-1BE2F3AE510A}"/>
    <cellStyle name="20% - Accent3 2 4 3 3" xfId="3195" xr:uid="{7F129D99-CB20-42EE-9F7E-8AD6F19C64EB}"/>
    <cellStyle name="20% - Accent3 2 4 3 4" xfId="3196" xr:uid="{9DEE4A76-9576-4249-B704-1FDFD8C32169}"/>
    <cellStyle name="20% - Accent3 2 4 3 5" xfId="3197" xr:uid="{2C4851C0-45A3-450D-8573-65636508E03E}"/>
    <cellStyle name="20% - Accent3 2 4 3 6" xfId="3198" xr:uid="{45F5ACD2-3098-405B-B5E2-720CDA8521B0}"/>
    <cellStyle name="20% - Accent3 2 4 4" xfId="3199" xr:uid="{7884A3A2-A257-485D-BD42-CC4BD1DF6DDE}"/>
    <cellStyle name="20% - Accent3 2 4 4 2" xfId="3200" xr:uid="{5916D698-8B2C-4006-86C3-0A9C9FF385E3}"/>
    <cellStyle name="20% - Accent3 2 4 4 3" xfId="3201" xr:uid="{6AB3AB2C-39F5-45A9-8465-F1FAF150D490}"/>
    <cellStyle name="20% - Accent3 2 4 4 4" xfId="3202" xr:uid="{F9DDD48B-03E1-456F-BB28-1D3DE06DE158}"/>
    <cellStyle name="20% - Accent3 2 4 5" xfId="3203" xr:uid="{75156806-D1C2-414A-8C80-382D8D8099DF}"/>
    <cellStyle name="20% - Accent3 2 4 6" xfId="3204" xr:uid="{89FC269E-7811-46B6-A17C-CE24D707AE00}"/>
    <cellStyle name="20% - Accent3 2 4 7" xfId="3205" xr:uid="{6FAC12B7-B55D-45A8-94AE-5CF449A3BB71}"/>
    <cellStyle name="20% - Accent3 2 4 8" xfId="3206" xr:uid="{36BCE61F-B657-4A8B-B557-BD173117ACA1}"/>
    <cellStyle name="20% - Accent3 2 4 9" xfId="3207" xr:uid="{96E073B7-CD03-4D71-AC09-CA8B8222A201}"/>
    <cellStyle name="20% - Accent3 2 5" xfId="3208" xr:uid="{B6549888-A678-4E2A-B452-1CE687C2F771}"/>
    <cellStyle name="20% - Accent3 2 5 2" xfId="3209" xr:uid="{9E409575-AFBC-4E07-A682-B934D7890FA9}"/>
    <cellStyle name="20% - Accent3 2 5 2 2" xfId="3210" xr:uid="{E50D24AB-9702-4ABC-9D2A-FA28F26D19BC}"/>
    <cellStyle name="20% - Accent3 2 5 2 2 2" xfId="3211" xr:uid="{C5736F18-9DB2-4E2A-BCFA-3FBA574AB974}"/>
    <cellStyle name="20% - Accent3 2 5 2 2 2 2" xfId="3212" xr:uid="{E2A7A1A0-4C24-4E5A-ACFC-E8967A4D6303}"/>
    <cellStyle name="20% - Accent3 2 5 2 2 3" xfId="3213" xr:uid="{57CFDEC4-3A2E-44CE-A40A-E4A4E5463326}"/>
    <cellStyle name="20% - Accent3 2 5 2 2 4" xfId="3214" xr:uid="{4D6A486B-8501-4860-A0EE-410276A9C690}"/>
    <cellStyle name="20% - Accent3 2 5 2 3" xfId="3215" xr:uid="{95E3E5C3-9D4E-4AB3-A449-CBF93D1A6053}"/>
    <cellStyle name="20% - Accent3 2 5 2 3 2" xfId="3216" xr:uid="{5493D004-3035-48C1-A020-A31424A869F0}"/>
    <cellStyle name="20% - Accent3 2 5 2 4" xfId="3217" xr:uid="{2151A722-3314-4B64-BA2F-43A8B7F32E32}"/>
    <cellStyle name="20% - Accent3 2 5 2 5" xfId="3218" xr:uid="{3BE09117-815B-46D9-BCD1-5EC12D598673}"/>
    <cellStyle name="20% - Accent3 2 5 2 6" xfId="3219" xr:uid="{CF3D154B-CBA7-439B-8908-93A33FE0BD9F}"/>
    <cellStyle name="20% - Accent3 2 5 3" xfId="3220" xr:uid="{B0C142F0-AA98-4C9C-92FA-2FEFEC4633C9}"/>
    <cellStyle name="20% - Accent3 2 5 3 2" xfId="3221" xr:uid="{6734F430-6466-46F2-B7CE-F594E3801454}"/>
    <cellStyle name="20% - Accent3 2 5 3 2 2" xfId="3222" xr:uid="{9F8AD589-FCFD-410D-8D8F-B9418BACAEDE}"/>
    <cellStyle name="20% - Accent3 2 5 3 2 3" xfId="3223" xr:uid="{59288AA8-1F48-4258-A760-1CFC3DBDAE94}"/>
    <cellStyle name="20% - Accent3 2 5 3 2 4" xfId="3224" xr:uid="{602579DA-FA2A-44C5-8368-5570A0E52E95}"/>
    <cellStyle name="20% - Accent3 2 5 3 3" xfId="3225" xr:uid="{FBFBED9F-5134-4028-A21E-DCFEA3A71155}"/>
    <cellStyle name="20% - Accent3 2 5 3 4" xfId="3226" xr:uid="{C41391BB-ADA1-4F70-A160-556478A3F865}"/>
    <cellStyle name="20% - Accent3 2 5 3 5" xfId="3227" xr:uid="{34015034-C12B-468B-84C1-260AA73E78E3}"/>
    <cellStyle name="20% - Accent3 2 5 3 6" xfId="3228" xr:uid="{8DD14FA0-E405-4659-9EDF-E5E720AED4B2}"/>
    <cellStyle name="20% - Accent3 2 5 4" xfId="3229" xr:uid="{F17BAE3B-8C79-4296-BD9D-BF7D25CD0C3C}"/>
    <cellStyle name="20% - Accent3 2 5 4 2" xfId="3230" xr:uid="{9F3497E6-A759-447C-912C-BE1A430EA3BF}"/>
    <cellStyle name="20% - Accent3 2 5 4 3" xfId="3231" xr:uid="{E3172FE3-162A-483F-B657-8F4D2AA873DD}"/>
    <cellStyle name="20% - Accent3 2 5 4 4" xfId="3232" xr:uid="{C4CACD22-BC9E-4503-A696-C2ED1C4ED363}"/>
    <cellStyle name="20% - Accent3 2 5 5" xfId="3233" xr:uid="{B12FD267-5B36-42E1-9E5F-57EA2B0E9D2D}"/>
    <cellStyle name="20% - Accent3 2 5 6" xfId="3234" xr:uid="{8A15D06D-4AC3-4532-B844-FA653B50CF7B}"/>
    <cellStyle name="20% - Accent3 2 5 7" xfId="3235" xr:uid="{0C8D05A7-F0EC-4376-8869-470B34A2F7ED}"/>
    <cellStyle name="20% - Accent3 2 5 8" xfId="3236" xr:uid="{396646B8-35A1-4033-99DD-6D271D13C38D}"/>
    <cellStyle name="20% - Accent3 2 6" xfId="3237" xr:uid="{ACE750C5-4020-48E4-859E-C6517C6D17FC}"/>
    <cellStyle name="20% - Accent3 2 6 2" xfId="3238" xr:uid="{D14CBA7E-E5BB-41F2-BABB-606F07AAEE6C}"/>
    <cellStyle name="20% - Accent3 2 6 2 2" xfId="3239" xr:uid="{0EADF5C6-2115-469E-A906-09B4DCE64119}"/>
    <cellStyle name="20% - Accent3 2 6 2 2 2" xfId="3240" xr:uid="{58FCD163-67CD-4177-8A80-C7E2E6CEF59C}"/>
    <cellStyle name="20% - Accent3 2 6 2 3" xfId="3241" xr:uid="{1A2DD0D7-CBD6-4B76-B3EC-73D0D0C1B9CA}"/>
    <cellStyle name="20% - Accent3 2 6 2 4" xfId="3242" xr:uid="{A9A53991-6200-408C-9774-5E2237544B2A}"/>
    <cellStyle name="20% - Accent3 2 6 3" xfId="3243" xr:uid="{8CC8FD38-CF84-4787-9F0D-91D381183B92}"/>
    <cellStyle name="20% - Accent3 2 6 3 2" xfId="3244" xr:uid="{7650B66A-CD6F-485B-B300-6AF2BAA8A1F5}"/>
    <cellStyle name="20% - Accent3 2 6 4" xfId="3245" xr:uid="{153B1BAB-472E-4523-8939-DD9921E04E26}"/>
    <cellStyle name="20% - Accent3 2 6 5" xfId="3246" xr:uid="{64226E12-C7BC-4394-89FD-D61D32E14897}"/>
    <cellStyle name="20% - Accent3 2 6 6" xfId="3247" xr:uid="{31C17707-FFA3-4423-87A4-F89AF4CD8976}"/>
    <cellStyle name="20% - Accent3 2 7" xfId="3248" xr:uid="{5A1B15F7-D0F3-4F8E-8BFB-C8E3E44FA43E}"/>
    <cellStyle name="20% - Accent3 2 7 2" xfId="3249" xr:uid="{7B0AC80E-B70D-4A8A-A7A8-AF16BA004F48}"/>
    <cellStyle name="20% - Accent3 2 7 2 2" xfId="3250" xr:uid="{12C54272-7784-4009-BC5D-5D2449B1A5BB}"/>
    <cellStyle name="20% - Accent3 2 7 2 3" xfId="3251" xr:uid="{481487A9-091A-4A08-9C2E-B9B0224132C2}"/>
    <cellStyle name="20% - Accent3 2 7 2 4" xfId="3252" xr:uid="{48F8ABE5-8140-405C-9A06-58815793258E}"/>
    <cellStyle name="20% - Accent3 2 7 3" xfId="3253" xr:uid="{BD1825B4-2F7D-4666-A444-CE31F72D1A16}"/>
    <cellStyle name="20% - Accent3 2 7 4" xfId="3254" xr:uid="{FDC76E6B-B8F0-4E48-A5F0-E3B0645243B4}"/>
    <cellStyle name="20% - Accent3 2 7 5" xfId="3255" xr:uid="{2DB7C32D-B4AE-4038-B497-A7C05E09F087}"/>
    <cellStyle name="20% - Accent3 2 7 6" xfId="3256" xr:uid="{8F21EC86-E5A2-4C2B-AD2B-9E8D705BAFA9}"/>
    <cellStyle name="20% - Accent3 2 8" xfId="3257" xr:uid="{C522C0A6-0CE5-4AC5-B0A0-AD867DA5A5D0}"/>
    <cellStyle name="20% - Accent3 2 8 2" xfId="3258" xr:uid="{33A681A7-CD3D-4F92-8C71-C7E65E40D492}"/>
    <cellStyle name="20% - Accent3 2 8 3" xfId="3259" xr:uid="{853E273F-F399-465D-B136-67885DADD31D}"/>
    <cellStyle name="20% - Accent3 2 8 4" xfId="3260" xr:uid="{767E6728-66C4-40E0-8587-632CF10DFD3B}"/>
    <cellStyle name="20% - Accent3 2 9" xfId="3261" xr:uid="{1D162DF1-F21E-4221-98A4-9173BE2A943C}"/>
    <cellStyle name="20% - Accent3 20" xfId="3262" xr:uid="{CF2792B3-9BD3-47BD-AE9A-CF1D2EAE5C38}"/>
    <cellStyle name="20% - Accent3 20 2" xfId="3263" xr:uid="{4FB2B7F4-3414-4616-8C47-06B04CCFF67B}"/>
    <cellStyle name="20% - Accent3 20 3" xfId="3264" xr:uid="{E6560680-3A15-4134-8740-17C82E445472}"/>
    <cellStyle name="20% - Accent3 21" xfId="3265" xr:uid="{83649005-9FEA-4AA3-8D73-4247383E5ACA}"/>
    <cellStyle name="20% - Accent3 21 2" xfId="3266" xr:uid="{96B1E9A7-735D-4C71-AB3D-C0101977675D}"/>
    <cellStyle name="20% - Accent3 21 3" xfId="3267" xr:uid="{421D70A4-3240-4295-A4B3-22A210B87824}"/>
    <cellStyle name="20% - Accent3 22" xfId="3268" xr:uid="{75862D20-9FF2-4003-BE9A-B1F64B2C3637}"/>
    <cellStyle name="20% - Accent3 22 2" xfId="3269" xr:uid="{D70F944C-71EF-4E8D-9E93-6ACCAD27B654}"/>
    <cellStyle name="20% - Accent3 22 3" xfId="3270" xr:uid="{8CBB895B-CE06-485B-967F-E8244F1C2486}"/>
    <cellStyle name="20% - Accent3 23" xfId="3271" xr:uid="{27C32F3C-74B6-47EC-BBD6-AA15DE07F060}"/>
    <cellStyle name="20% - Accent3 23 2" xfId="3272" xr:uid="{14BD7E6E-EC82-4730-8C22-B21F9A9377BD}"/>
    <cellStyle name="20% - Accent3 24" xfId="3273" xr:uid="{E40497CD-F047-445E-A121-6CD768764D53}"/>
    <cellStyle name="20% - Accent3 25" xfId="3274" xr:uid="{87226896-7CC9-4910-BBB5-14F61D1D0CDA}"/>
    <cellStyle name="20% - Accent3 26" xfId="3275" xr:uid="{A3F413EF-9646-41F0-8325-C06166F4BF5B}"/>
    <cellStyle name="20% - Accent3 27" xfId="3276" xr:uid="{7BF5A410-E704-436E-911F-4AC75B3D34C1}"/>
    <cellStyle name="20% - Accent3 28" xfId="3277" xr:uid="{45552EE8-B5E6-4CBE-947E-ACA2DAE2C57E}"/>
    <cellStyle name="20% - Accent3 29" xfId="3278" xr:uid="{29B8D2CA-D7D4-4FA4-94D7-D95E02C3D21E}"/>
    <cellStyle name="20% - Accent3 3" xfId="3279" xr:uid="{E3659039-4002-4173-87BF-D56428E597CF}"/>
    <cellStyle name="20% - Accent3 3 10" xfId="3280" xr:uid="{2E58ABC7-A788-4297-9654-C3F64E9218B3}"/>
    <cellStyle name="20% - Accent3 3 10 2" xfId="3281" xr:uid="{32C64830-7845-42D1-A383-2ACED261C055}"/>
    <cellStyle name="20% - Accent3 3 11" xfId="3282" xr:uid="{70E08C90-5CA5-4726-8812-438CB6F14EA5}"/>
    <cellStyle name="20% - Accent3 3 12" xfId="3283" xr:uid="{E26CF8FA-D6FF-4DE9-907C-5C1F3718066D}"/>
    <cellStyle name="20% - Accent3 3 13" xfId="3284" xr:uid="{83E3E519-965B-4220-B753-8DDD04FEB610}"/>
    <cellStyle name="20% - Accent3 3 14" xfId="3285" xr:uid="{AFBDA13F-798F-4155-9BB1-9D719E2EDE34}"/>
    <cellStyle name="20% - Accent3 3 15" xfId="3286" xr:uid="{A29DF8E4-E292-40AF-8B4E-D02828E01772}"/>
    <cellStyle name="20% - Accent3 3 16" xfId="3287" xr:uid="{CA024587-220F-473C-A153-2A598880D5AD}"/>
    <cellStyle name="20% - Accent3 3 17" xfId="3288" xr:uid="{C59FF297-2487-462B-B8E8-65C7EC51FD48}"/>
    <cellStyle name="20% - Accent3 3 2" xfId="3289" xr:uid="{FF04C40C-C0D6-47C2-8E48-7217A0DE1BA3}"/>
    <cellStyle name="20% - Accent3 3 2 10" xfId="3290" xr:uid="{9EAE8AF3-3785-44B3-A2A8-30CD43D0B2AD}"/>
    <cellStyle name="20% - Accent3 3 2 11" xfId="3291" xr:uid="{9B44B5B7-103A-4712-878E-E43D4D12E1FB}"/>
    <cellStyle name="20% - Accent3 3 2 12" xfId="3292" xr:uid="{2B7EC0B0-6330-48F4-8214-818F9190E7DE}"/>
    <cellStyle name="20% - Accent3 3 2 13" xfId="3293" xr:uid="{265A9D67-F009-4208-AD58-D58CA9C3B5E1}"/>
    <cellStyle name="20% - Accent3 3 2 2" xfId="3294" xr:uid="{2DAB0429-4B43-40FB-9E08-B15E0D81A128}"/>
    <cellStyle name="20% - Accent3 3 2 2 10" xfId="3295" xr:uid="{5F89307C-EC26-4972-B39C-65396B619806}"/>
    <cellStyle name="20% - Accent3 3 2 2 2" xfId="3296" xr:uid="{EACF47FE-38FF-45F6-994E-7D4AEB9C1A34}"/>
    <cellStyle name="20% - Accent3 3 2 2 2 2" xfId="3297" xr:uid="{E903107F-8C22-4645-B320-A1EECF16AB1C}"/>
    <cellStyle name="20% - Accent3 3 2 2 2 2 2" xfId="3298" xr:uid="{6ACECA7C-DF0C-477B-AC4B-814CFE088E78}"/>
    <cellStyle name="20% - Accent3 3 2 2 2 2 2 2" xfId="3299" xr:uid="{C68C5F88-DE07-4848-8908-AC2480FF0DAA}"/>
    <cellStyle name="20% - Accent3 3 2 2 2 2 3" xfId="3300" xr:uid="{CA5108BB-AACD-4BEC-B322-D5B12AB8F672}"/>
    <cellStyle name="20% - Accent3 3 2 2 2 2 4" xfId="3301" xr:uid="{4F546FA7-1137-4443-96CB-0E638ABE4703}"/>
    <cellStyle name="20% - Accent3 3 2 2 2 2 5" xfId="3302" xr:uid="{51FE73CC-1B88-40F3-A1B4-D60F6291690F}"/>
    <cellStyle name="20% - Accent3 3 2 2 2 3" xfId="3303" xr:uid="{A8502EB1-2753-46F7-A823-BABB6169D933}"/>
    <cellStyle name="20% - Accent3 3 2 2 2 3 2" xfId="3304" xr:uid="{DDEBD183-593C-4865-A54F-D206A3C0A10C}"/>
    <cellStyle name="20% - Accent3 3 2 2 2 4" xfId="3305" xr:uid="{76450E73-7076-4440-B67B-7ED97DB8F9BA}"/>
    <cellStyle name="20% - Accent3 3 2 2 2 5" xfId="3306" xr:uid="{E507F8F1-1184-4944-9332-56C667C1A278}"/>
    <cellStyle name="20% - Accent3 3 2 2 2 6" xfId="3307" xr:uid="{BB7DAD58-7652-4ED6-B8D0-5ED0845E3000}"/>
    <cellStyle name="20% - Accent3 3 2 2 2 7" xfId="3308" xr:uid="{D18B98F4-4DB7-42C6-AF5D-83E1F36E64B1}"/>
    <cellStyle name="20% - Accent3 3 2 2 3" xfId="3309" xr:uid="{9763F890-997D-437D-B992-DD244AEFB79D}"/>
    <cellStyle name="20% - Accent3 3 2 2 3 2" xfId="3310" xr:uid="{A05574C4-24E5-4C43-BB33-E0871C07AD4E}"/>
    <cellStyle name="20% - Accent3 3 2 2 3 2 2" xfId="3311" xr:uid="{7FE76971-EBD5-4295-84A3-30150F14CDFC}"/>
    <cellStyle name="20% - Accent3 3 2 2 3 2 3" xfId="3312" xr:uid="{F46E46F5-EE47-49A9-9533-BFFC3B9E6501}"/>
    <cellStyle name="20% - Accent3 3 2 2 3 2 4" xfId="3313" xr:uid="{F29E5572-FB5A-4C0D-8F7E-58D7BEF77B24}"/>
    <cellStyle name="20% - Accent3 3 2 2 3 3" xfId="3314" xr:uid="{1DD52F0A-ACCC-4BA1-9D5D-EDCE8B702B48}"/>
    <cellStyle name="20% - Accent3 3 2 2 3 4" xfId="3315" xr:uid="{EFAE194B-2502-4BB8-ACDE-6CDAAF38084B}"/>
    <cellStyle name="20% - Accent3 3 2 2 3 5" xfId="3316" xr:uid="{2580D0EB-D58B-4923-BB03-4C553DA3DCD3}"/>
    <cellStyle name="20% - Accent3 3 2 2 3 6" xfId="3317" xr:uid="{BC43AC75-EBF8-4458-B285-2D5222332279}"/>
    <cellStyle name="20% - Accent3 3 2 2 3 7" xfId="3318" xr:uid="{F657599A-F2C3-4B96-B895-F7495C170BA1}"/>
    <cellStyle name="20% - Accent3 3 2 2 4" xfId="3319" xr:uid="{46249630-6518-4E21-A6A4-38138B964812}"/>
    <cellStyle name="20% - Accent3 3 2 2 4 2" xfId="3320" xr:uid="{D32F25D7-94C2-4CBB-ACEF-E490BEAC5EBC}"/>
    <cellStyle name="20% - Accent3 3 2 2 4 3" xfId="3321" xr:uid="{3DD0A799-DB34-40AA-B8E6-D89D7915E00A}"/>
    <cellStyle name="20% - Accent3 3 2 2 4 4" xfId="3322" xr:uid="{B9FDADA3-BE57-4996-9E90-EF852F83ECD4}"/>
    <cellStyle name="20% - Accent3 3 2 2 4 5" xfId="3323" xr:uid="{714A500F-80CA-4DE5-9DFC-F1F0380867FB}"/>
    <cellStyle name="20% - Accent3 3 2 2 5" xfId="3324" xr:uid="{22FE12E4-D227-45B1-88FE-A10EE97066A1}"/>
    <cellStyle name="20% - Accent3 3 2 2 6" xfId="3325" xr:uid="{B7DC1736-D04B-4921-8473-A1BE6F313FAA}"/>
    <cellStyle name="20% - Accent3 3 2 2 7" xfId="3326" xr:uid="{95003807-368B-41C2-BBEA-3B1F9CCD5ABA}"/>
    <cellStyle name="20% - Accent3 3 2 2 8" xfId="3327" xr:uid="{5C40D781-BDF0-4488-BDD8-6F91F2C5F3F0}"/>
    <cellStyle name="20% - Accent3 3 2 2 9" xfId="3328" xr:uid="{9504E304-F513-4C6A-8F11-0E779509152D}"/>
    <cellStyle name="20% - Accent3 3 2 3" xfId="3329" xr:uid="{110CA0AB-3641-4F37-AEEE-CDBD61260B99}"/>
    <cellStyle name="20% - Accent3 3 2 3 2" xfId="3330" xr:uid="{70E83EAB-6DB4-4760-9A34-255316BF429B}"/>
    <cellStyle name="20% - Accent3 3 2 3 2 2" xfId="3331" xr:uid="{F8F174B5-A225-44D2-BB71-1903246FAFDC}"/>
    <cellStyle name="20% - Accent3 3 2 3 2 2 2" xfId="3332" xr:uid="{59516BD1-113C-44C1-9EF1-CAF95782AECC}"/>
    <cellStyle name="20% - Accent3 3 2 3 2 2 3" xfId="3333" xr:uid="{343DF579-E28C-40C5-BD58-31EBBB27232B}"/>
    <cellStyle name="20% - Accent3 3 2 3 2 2 4" xfId="3334" xr:uid="{DFB8E4D1-5A13-4430-8CB9-95203F348FB7}"/>
    <cellStyle name="20% - Accent3 3 2 3 2 2 5" xfId="3335" xr:uid="{636EED32-86B1-4A03-A361-30DD70A7441C}"/>
    <cellStyle name="20% - Accent3 3 2 3 2 3" xfId="3336" xr:uid="{9B023A7A-B4D9-4C5F-8227-F428A9830085}"/>
    <cellStyle name="20% - Accent3 3 2 3 2 4" xfId="3337" xr:uid="{B97098B9-81C5-4290-86F1-EFFFA7524523}"/>
    <cellStyle name="20% - Accent3 3 2 3 2 5" xfId="3338" xr:uid="{3BA38A72-76FD-400F-8A2B-8BC46D879EFB}"/>
    <cellStyle name="20% - Accent3 3 2 3 2 6" xfId="3339" xr:uid="{CFED1444-C3C3-482B-BD5C-040A62E1229A}"/>
    <cellStyle name="20% - Accent3 3 2 3 2 7" xfId="3340" xr:uid="{1A7F4242-76E4-4421-93D2-5FEC664B9811}"/>
    <cellStyle name="20% - Accent3 3 2 3 3" xfId="3341" xr:uid="{8A25BC1A-3739-4CE2-A170-65A55A141D38}"/>
    <cellStyle name="20% - Accent3 3 2 3 3 2" xfId="3342" xr:uid="{980CDE10-4AA4-4D79-8F77-1A116A2354A2}"/>
    <cellStyle name="20% - Accent3 3 2 3 3 2 2" xfId="3343" xr:uid="{BFBBC7C7-45C8-4D65-8D89-BDACD3F46C6F}"/>
    <cellStyle name="20% - Accent3 3 2 3 3 2 3" xfId="3344" xr:uid="{98E0646A-BF21-4F81-BB82-FF813D46DC7A}"/>
    <cellStyle name="20% - Accent3 3 2 3 3 3" xfId="3345" xr:uid="{52B60E7D-C67C-4474-8955-4019B54BF081}"/>
    <cellStyle name="20% - Accent3 3 2 3 3 4" xfId="3346" xr:uid="{9C9F5265-4C3E-4A51-9316-8E52F95DC27F}"/>
    <cellStyle name="20% - Accent3 3 2 3 3 5" xfId="3347" xr:uid="{D8401273-CEBF-4A39-B4EA-3F9B261687AB}"/>
    <cellStyle name="20% - Accent3 3 2 3 3 6" xfId="3348" xr:uid="{4D848E70-6D54-428A-BC3F-9D4C40F1C8AD}"/>
    <cellStyle name="20% - Accent3 3 2 3 3 7" xfId="3349" xr:uid="{2CE82E4F-1CEB-4DE8-AC71-019B61F43806}"/>
    <cellStyle name="20% - Accent3 3 2 3 4" xfId="3350" xr:uid="{77FCDE0B-8EB8-43FA-BB13-DFF9BC87A4D6}"/>
    <cellStyle name="20% - Accent3 3 2 3 4 2" xfId="3351" xr:uid="{968F3CF0-907B-40B9-9038-519986CDA8C3}"/>
    <cellStyle name="20% - Accent3 3 2 3 4 3" xfId="3352" xr:uid="{D8945E0F-24BB-4D93-9821-6F04E845AD70}"/>
    <cellStyle name="20% - Accent3 3 2 3 4 4" xfId="3353" xr:uid="{A9088AD3-BE8F-4A6F-9B9C-017BD8D660AA}"/>
    <cellStyle name="20% - Accent3 3 2 3 5" xfId="3354" xr:uid="{F51C5C5A-D1FF-40AE-ABD1-472F29BC880F}"/>
    <cellStyle name="20% - Accent3 3 2 3 6" xfId="3355" xr:uid="{6C427114-1395-4083-AB7A-97631CC2AC76}"/>
    <cellStyle name="20% - Accent3 3 2 3 7" xfId="3356" xr:uid="{67AF6CF9-657D-4261-A17F-E79E97516A47}"/>
    <cellStyle name="20% - Accent3 3 2 3 8" xfId="3357" xr:uid="{D89A3ADF-1224-4CD2-A1B5-A22F7B933ED6}"/>
    <cellStyle name="20% - Accent3 3 2 3 9" xfId="3358" xr:uid="{A6746E2F-306D-470E-987A-F79D30A747D5}"/>
    <cellStyle name="20% - Accent3 3 2 4" xfId="3359" xr:uid="{0B3228E0-31FA-4634-87E0-92976F084BF4}"/>
    <cellStyle name="20% - Accent3 3 2 4 2" xfId="3360" xr:uid="{443253B7-C391-49BB-97DA-F9952D8A2246}"/>
    <cellStyle name="20% - Accent3 3 2 4 2 2" xfId="3361" xr:uid="{200FF440-D2E3-44EA-81B0-FF58BED4F020}"/>
    <cellStyle name="20% - Accent3 3 2 4 2 2 2" xfId="3362" xr:uid="{66508523-EF53-4AFC-9849-B69355B6AF3E}"/>
    <cellStyle name="20% - Accent3 3 2 4 2 3" xfId="3363" xr:uid="{24951882-4A2C-449F-BAE7-C73C6E3FF157}"/>
    <cellStyle name="20% - Accent3 3 2 4 2 4" xfId="3364" xr:uid="{A7A08BD5-9AA8-4834-959E-4E3BF7BCD4B6}"/>
    <cellStyle name="20% - Accent3 3 2 4 2 5" xfId="3365" xr:uid="{C4C8C0C7-AF05-4BAC-A76B-25EC08F14CA2}"/>
    <cellStyle name="20% - Accent3 3 2 4 3" xfId="3366" xr:uid="{F017C50E-307F-4298-A8DC-1009AE6F6F34}"/>
    <cellStyle name="20% - Accent3 3 2 4 3 2" xfId="3367" xr:uid="{C7EC4E17-A1CA-4134-9C47-35B865C787CA}"/>
    <cellStyle name="20% - Accent3 3 2 4 4" xfId="3368" xr:uid="{249632AD-DB02-4AD7-831A-552EA4C1F8B3}"/>
    <cellStyle name="20% - Accent3 3 2 4 4 2" xfId="3369" xr:uid="{D06C56F3-0FD4-4A4F-8614-653A90D0E721}"/>
    <cellStyle name="20% - Accent3 3 2 4 5" xfId="3370" xr:uid="{D87825CE-EB72-439B-BB8C-9EEC28527CBB}"/>
    <cellStyle name="20% - Accent3 3 2 4 6" xfId="3371" xr:uid="{0A3A4215-0382-456E-99EA-E2BFFB8BBF1B}"/>
    <cellStyle name="20% - Accent3 3 2 4 7" xfId="3372" xr:uid="{C8245307-92B9-4E68-886D-DAA0711EBAA9}"/>
    <cellStyle name="20% - Accent3 3 2 5" xfId="3373" xr:uid="{87CA938B-B0E8-49D0-97C0-D0C6B82668C5}"/>
    <cellStyle name="20% - Accent3 3 2 5 2" xfId="3374" xr:uid="{30CD671E-DA4B-4F33-A149-2D03FB97758E}"/>
    <cellStyle name="20% - Accent3 3 2 5 2 2" xfId="3375" xr:uid="{18F7C3D2-8F84-4565-9622-75904C109A0F}"/>
    <cellStyle name="20% - Accent3 3 2 5 2 2 2" xfId="3376" xr:uid="{4B27B4A2-A3CB-40C3-A780-589C4F976349}"/>
    <cellStyle name="20% - Accent3 3 2 5 2 3" xfId="3377" xr:uid="{23550139-2476-4B2B-B428-938B710506DA}"/>
    <cellStyle name="20% - Accent3 3 2 5 2 4" xfId="3378" xr:uid="{673BC2F0-8586-47CE-B059-5FCC7A6F55A8}"/>
    <cellStyle name="20% - Accent3 3 2 5 3" xfId="3379" xr:uid="{AB7408D9-E0C0-452D-BBB9-4EFEADDCD001}"/>
    <cellStyle name="20% - Accent3 3 2 5 3 2" xfId="3380" xr:uid="{95AC67F8-4BB5-4EA8-9993-4F8C8E6E766E}"/>
    <cellStyle name="20% - Accent3 3 2 5 4" xfId="3381" xr:uid="{3A023FE0-E39F-412A-905E-486C4A32E073}"/>
    <cellStyle name="20% - Accent3 3 2 5 4 2" xfId="3382" xr:uid="{4C0D8566-4ED3-48FC-8976-D26A3CE31633}"/>
    <cellStyle name="20% - Accent3 3 2 5 5" xfId="3383" xr:uid="{B7EDDAB7-2B07-4D9F-B2B0-3D0D91200583}"/>
    <cellStyle name="20% - Accent3 3 2 5 6" xfId="3384" xr:uid="{EF282727-9E7E-4115-A3EC-6930FC7E3535}"/>
    <cellStyle name="20% - Accent3 3 2 5 7" xfId="3385" xr:uid="{6A24B185-1F12-442A-B082-1F2842EDF0BB}"/>
    <cellStyle name="20% - Accent3 3 2 6" xfId="3386" xr:uid="{89A2A75A-6967-4AA6-AF83-F14E5426DDCE}"/>
    <cellStyle name="20% - Accent3 3 2 6 2" xfId="3387" xr:uid="{00B95FAA-32FA-44FF-A494-69EE6F903313}"/>
    <cellStyle name="20% - Accent3 3 2 6 2 2" xfId="3388" xr:uid="{071B10B5-3A35-4AFA-9486-E95DDCA68D99}"/>
    <cellStyle name="20% - Accent3 3 2 6 3" xfId="3389" xr:uid="{6358374E-3549-4349-B9B1-246074267FAE}"/>
    <cellStyle name="20% - Accent3 3 2 6 4" xfId="3390" xr:uid="{8F6AB3C0-9419-4FCD-9708-4194321D30F5}"/>
    <cellStyle name="20% - Accent3 3 2 7" xfId="3391" xr:uid="{B2018B27-CC58-4AEA-BC92-A1F629A3B42D}"/>
    <cellStyle name="20% - Accent3 3 2 7 2" xfId="3392" xr:uid="{0833CAE8-54F2-435D-AD9F-1964BEFEEAF5}"/>
    <cellStyle name="20% - Accent3 3 2 8" xfId="3393" xr:uid="{DAA35A3F-9629-49F9-8CE7-3B7817FA72F7}"/>
    <cellStyle name="20% - Accent3 3 2 8 2" xfId="3394" xr:uid="{C2479E00-C556-4540-90E3-8F08BFD41622}"/>
    <cellStyle name="20% - Accent3 3 2 9" xfId="3395" xr:uid="{7D2C8459-52F3-4BA1-ABC6-BA51701FF3A8}"/>
    <cellStyle name="20% - Accent3 3 3" xfId="3396" xr:uid="{BA354475-694A-45B8-9AD3-507E788C70B9}"/>
    <cellStyle name="20% - Accent3 3 3 10" xfId="3397" xr:uid="{4F137669-A635-4D9D-A661-8CCEB0C6AEDC}"/>
    <cellStyle name="20% - Accent3 3 3 2" xfId="3398" xr:uid="{FC5C3F0D-9E52-40FF-8667-A7B5F769A105}"/>
    <cellStyle name="20% - Accent3 3 3 2 2" xfId="3399" xr:uid="{E7928BB2-537B-448B-AEAD-50A9C9362AA1}"/>
    <cellStyle name="20% - Accent3 3 3 2 2 2" xfId="3400" xr:uid="{6D7B3C5E-2F54-4F8E-ABA6-E03A9B6586E8}"/>
    <cellStyle name="20% - Accent3 3 3 2 2 2 2" xfId="3401" xr:uid="{25C85A40-3C2A-4492-B440-4618997CE7FD}"/>
    <cellStyle name="20% - Accent3 3 3 2 2 3" xfId="3402" xr:uid="{2F4F2851-513E-424F-81C7-B6F7AD342298}"/>
    <cellStyle name="20% - Accent3 3 3 2 2 4" xfId="3403" xr:uid="{61F654E8-976D-4CA2-8C20-CFC68CD644EB}"/>
    <cellStyle name="20% - Accent3 3 3 2 3" xfId="3404" xr:uid="{5590006C-17FF-424E-BEBF-5D29A9A14CA0}"/>
    <cellStyle name="20% - Accent3 3 3 2 3 2" xfId="3405" xr:uid="{5D51EAF1-4B70-4B54-BC22-0616744338F8}"/>
    <cellStyle name="20% - Accent3 3 3 2 4" xfId="3406" xr:uid="{3BF37C31-B7FD-44D7-AA1E-963E13E6BCD2}"/>
    <cellStyle name="20% - Accent3 3 3 2 5" xfId="3407" xr:uid="{13E56233-A436-447C-85B3-366F005C55A1}"/>
    <cellStyle name="20% - Accent3 3 3 2 6" xfId="3408" xr:uid="{7FDFEB03-0221-4341-B1F0-178F5C9D5BF9}"/>
    <cellStyle name="20% - Accent3 3 3 2 7" xfId="3409" xr:uid="{B7915DA4-5660-4E05-92D1-7096B1082BA0}"/>
    <cellStyle name="20% - Accent3 3 3 2 8" xfId="3410" xr:uid="{C696DEC4-FC74-4020-A69A-FE7037D7E058}"/>
    <cellStyle name="20% - Accent3 3 3 3" xfId="3411" xr:uid="{5EDF1D15-6309-4AA1-A168-E565B1438F07}"/>
    <cellStyle name="20% - Accent3 3 3 3 2" xfId="3412" xr:uid="{E5B97715-8E3E-440A-8CEB-15FD25BB5DC0}"/>
    <cellStyle name="20% - Accent3 3 3 3 2 2" xfId="3413" xr:uid="{99D9CC1A-4998-4FF4-894B-4D18C4554FC3}"/>
    <cellStyle name="20% - Accent3 3 3 3 2 3" xfId="3414" xr:uid="{07D69B74-EE0C-45C2-BE8A-4F9734C32B7E}"/>
    <cellStyle name="20% - Accent3 3 3 3 2 4" xfId="3415" xr:uid="{10961DD3-6F38-496B-B807-B27007A5A0E1}"/>
    <cellStyle name="20% - Accent3 3 3 3 3" xfId="3416" xr:uid="{5846C5F1-D6AC-4803-9F12-B53FB2D11CB0}"/>
    <cellStyle name="20% - Accent3 3 3 3 4" xfId="3417" xr:uid="{7A87F92B-D84A-49CD-B710-126C2DAD44CF}"/>
    <cellStyle name="20% - Accent3 3 3 3 5" xfId="3418" xr:uid="{0ED109BF-9C0D-4634-BE4A-66B5B75255D7}"/>
    <cellStyle name="20% - Accent3 3 3 3 6" xfId="3419" xr:uid="{460B577E-BA00-4321-B5EF-CE8F8C4E82A0}"/>
    <cellStyle name="20% - Accent3 3 3 3 7" xfId="3420" xr:uid="{8748E3E9-6C36-431A-AE95-D56CA0965A1A}"/>
    <cellStyle name="20% - Accent3 3 3 4" xfId="3421" xr:uid="{23F9874E-9C40-4130-8CC5-135BF9A92343}"/>
    <cellStyle name="20% - Accent3 3 3 4 2" xfId="3422" xr:uid="{48F95A40-5936-4084-A745-04C8406B4769}"/>
    <cellStyle name="20% - Accent3 3 3 4 3" xfId="3423" xr:uid="{95FD116A-BACB-4ED5-BD68-E734DDF88662}"/>
    <cellStyle name="20% - Accent3 3 3 4 4" xfId="3424" xr:uid="{ABE03AA2-16D9-4D92-BB43-091E9D6307FC}"/>
    <cellStyle name="20% - Accent3 3 3 5" xfId="3425" xr:uid="{6C8519A7-CFB1-4C97-A43E-FDEE61845FE9}"/>
    <cellStyle name="20% - Accent3 3 3 6" xfId="3426" xr:uid="{ADDC1BAE-60E8-4C6B-A6F6-EB0BD3988F38}"/>
    <cellStyle name="20% - Accent3 3 3 7" xfId="3427" xr:uid="{3D7BE037-62E2-4A5E-B459-29BF95312F11}"/>
    <cellStyle name="20% - Accent3 3 3 8" xfId="3428" xr:uid="{BC4C974F-2259-4BF3-B5CF-743B26F61F71}"/>
    <cellStyle name="20% - Accent3 3 3 9" xfId="3429" xr:uid="{328F94A5-73EE-44E3-AF27-CF7703E87926}"/>
    <cellStyle name="20% - Accent3 3 4" xfId="3430" xr:uid="{87ED2638-6FF6-4EA4-9717-87557D6DDC58}"/>
    <cellStyle name="20% - Accent3 3 4 10" xfId="3431" xr:uid="{CA90BB74-18B5-430C-9E73-A74505B1B185}"/>
    <cellStyle name="20% - Accent3 3 4 2" xfId="3432" xr:uid="{E6E1FFEA-1E77-4CD1-96BA-03B2C8598DB9}"/>
    <cellStyle name="20% - Accent3 3 4 2 2" xfId="3433" xr:uid="{2269132B-2BD2-4AF2-A90A-8EEEF1C3D185}"/>
    <cellStyle name="20% - Accent3 3 4 2 2 2" xfId="3434" xr:uid="{1DB2B227-21C3-447D-803A-77A92BB59FFA}"/>
    <cellStyle name="20% - Accent3 3 4 2 2 2 2" xfId="3435" xr:uid="{2E595923-06EE-45DB-9DCE-EC1F63570409}"/>
    <cellStyle name="20% - Accent3 3 4 2 2 3" xfId="3436" xr:uid="{FB955CD5-2238-48FA-A4E4-E54B3D932E9B}"/>
    <cellStyle name="20% - Accent3 3 4 2 2 4" xfId="3437" xr:uid="{021271A1-1DFC-4CEB-9904-48E2C050E515}"/>
    <cellStyle name="20% - Accent3 3 4 2 2 5" xfId="3438" xr:uid="{BF30E406-891E-4A28-B68A-7ECDE2FD2AD5}"/>
    <cellStyle name="20% - Accent3 3 4 2 3" xfId="3439" xr:uid="{4C45710B-A2AD-41CF-981B-2B5910017E07}"/>
    <cellStyle name="20% - Accent3 3 4 2 3 2" xfId="3440" xr:uid="{DC9A1242-66A7-4A0F-9FCB-1EB5BDBA1C4B}"/>
    <cellStyle name="20% - Accent3 3 4 2 4" xfId="3441" xr:uid="{253C979E-C584-4CAD-B13B-F7839264F235}"/>
    <cellStyle name="20% - Accent3 3 4 2 5" xfId="3442" xr:uid="{7249E8DF-A9D0-4ABA-8BFB-790EFEF3C28C}"/>
    <cellStyle name="20% - Accent3 3 4 2 6" xfId="3443" xr:uid="{C5B6A554-71F5-46BA-A26C-0BA513BF3C13}"/>
    <cellStyle name="20% - Accent3 3 4 2 7" xfId="3444" xr:uid="{F844216F-823C-46C2-8004-9A13E3278B26}"/>
    <cellStyle name="20% - Accent3 3 4 3" xfId="3445" xr:uid="{983CAF9A-234D-41C0-950F-85B047D4E799}"/>
    <cellStyle name="20% - Accent3 3 4 3 2" xfId="3446" xr:uid="{9ECD2840-8063-47AF-8ED4-AFD03305E798}"/>
    <cellStyle name="20% - Accent3 3 4 3 2 2" xfId="3447" xr:uid="{C264A25A-4767-43B7-A32C-1B22C850D43F}"/>
    <cellStyle name="20% - Accent3 3 4 3 2 3" xfId="3448" xr:uid="{C1CD2119-1E8D-4A32-9748-6C7228FD76F8}"/>
    <cellStyle name="20% - Accent3 3 4 3 2 4" xfId="3449" xr:uid="{48F94B32-EB23-4533-823B-68C434437B2A}"/>
    <cellStyle name="20% - Accent3 3 4 3 3" xfId="3450" xr:uid="{D4B1C02D-676D-4B2F-8BB4-1816B6B0C000}"/>
    <cellStyle name="20% - Accent3 3 4 3 4" xfId="3451" xr:uid="{A136AB77-EB17-4CE2-8F09-82F9D96A6223}"/>
    <cellStyle name="20% - Accent3 3 4 3 5" xfId="3452" xr:uid="{15B20043-5551-4225-BC75-43D6C3E2CA20}"/>
    <cellStyle name="20% - Accent3 3 4 3 6" xfId="3453" xr:uid="{49F642AA-125E-454F-B300-EE3F52488E47}"/>
    <cellStyle name="20% - Accent3 3 4 3 7" xfId="3454" xr:uid="{CAD07275-BBE7-467E-8735-FEB555761865}"/>
    <cellStyle name="20% - Accent3 3 4 4" xfId="3455" xr:uid="{AF6FD8BD-A0DF-4922-B394-27D6D21E395F}"/>
    <cellStyle name="20% - Accent3 3 4 4 2" xfId="3456" xr:uid="{08C6CC78-635E-44FD-B177-05D425A4BFD8}"/>
    <cellStyle name="20% - Accent3 3 4 4 3" xfId="3457" xr:uid="{7CF959E8-0301-4399-93E8-15DD534FCEBB}"/>
    <cellStyle name="20% - Accent3 3 4 4 4" xfId="3458" xr:uid="{EEF3C5E8-A992-4A44-9A62-4B10DDBF8F66}"/>
    <cellStyle name="20% - Accent3 3 4 4 5" xfId="3459" xr:uid="{9E7FC4F5-683D-461B-885D-10349E2DE46D}"/>
    <cellStyle name="20% - Accent3 3 4 5" xfId="3460" xr:uid="{988226BA-4ED3-46A0-BA86-E2E1A4AE44C0}"/>
    <cellStyle name="20% - Accent3 3 4 6" xfId="3461" xr:uid="{70A36CE9-E784-4B44-907A-6753BCE50052}"/>
    <cellStyle name="20% - Accent3 3 4 7" xfId="3462" xr:uid="{BCE4EB23-2E31-4C7B-ADD1-87F3D295AED2}"/>
    <cellStyle name="20% - Accent3 3 4 8" xfId="3463" xr:uid="{2F96C1DD-A283-448D-A946-5B04C5419E50}"/>
    <cellStyle name="20% - Accent3 3 4 9" xfId="3464" xr:uid="{C8CADA9C-9AA2-4C39-B1CE-DBD663483F43}"/>
    <cellStyle name="20% - Accent3 3 5" xfId="3465" xr:uid="{A8D0575B-CFFE-41CC-9229-0E05C51A137C}"/>
    <cellStyle name="20% - Accent3 3 5 2" xfId="3466" xr:uid="{36DA0FC1-423C-4643-88B7-E3079AA7F094}"/>
    <cellStyle name="20% - Accent3 3 5 2 2" xfId="3467" xr:uid="{495732A5-C611-495B-89F3-758E4699759C}"/>
    <cellStyle name="20% - Accent3 3 5 2 2 2" xfId="3468" xr:uid="{1F93F304-4F58-48AC-90D2-FB411408B212}"/>
    <cellStyle name="20% - Accent3 3 5 2 2 3" xfId="3469" xr:uid="{A43F2DED-A360-4C04-A813-272A784168C4}"/>
    <cellStyle name="20% - Accent3 3 5 2 2 4" xfId="3470" xr:uid="{C7EF1B79-F1A7-4F79-A6E7-C48CA3880049}"/>
    <cellStyle name="20% - Accent3 3 5 2 2 5" xfId="3471" xr:uid="{A738170A-11E5-421F-8B05-F14BB666EE6E}"/>
    <cellStyle name="20% - Accent3 3 5 2 3" xfId="3472" xr:uid="{C64C4F07-9444-48A5-8CF7-B26F7346E3F4}"/>
    <cellStyle name="20% - Accent3 3 5 2 4" xfId="3473" xr:uid="{6C9DBBED-7E7E-4DE3-9538-77A470F8BCB0}"/>
    <cellStyle name="20% - Accent3 3 5 2 5" xfId="3474" xr:uid="{680EDE22-6289-4976-98F0-3F1FC1AB73B1}"/>
    <cellStyle name="20% - Accent3 3 5 2 6" xfId="3475" xr:uid="{67EB4276-5A7D-4BF7-A5DF-9C1E7DEB8E2A}"/>
    <cellStyle name="20% - Accent3 3 5 2 7" xfId="3476" xr:uid="{14BCA041-A78F-4BBD-8165-155A9ABF3FA1}"/>
    <cellStyle name="20% - Accent3 3 5 3" xfId="3477" xr:uid="{257079A2-93E4-468B-ACB2-507CB33C6700}"/>
    <cellStyle name="20% - Accent3 3 5 3 2" xfId="3478" xr:uid="{31BDDADF-51C8-47A1-A23D-B948775BB7A5}"/>
    <cellStyle name="20% - Accent3 3 5 3 2 2" xfId="3479" xr:uid="{A0348ED3-49F8-40CA-9B3E-AFCAC040835F}"/>
    <cellStyle name="20% - Accent3 3 5 3 2 3" xfId="3480" xr:uid="{ACFCFD62-7AF6-451D-BDD9-755FF8554867}"/>
    <cellStyle name="20% - Accent3 3 5 3 3" xfId="3481" xr:uid="{C11C7625-077C-4CEE-A3C7-C27BD12FF424}"/>
    <cellStyle name="20% - Accent3 3 5 3 4" xfId="3482" xr:uid="{8F761B77-B989-4046-B719-B0A347223606}"/>
    <cellStyle name="20% - Accent3 3 5 3 5" xfId="3483" xr:uid="{0F8DE906-C7A5-4FE8-9D3F-B76300790B0D}"/>
    <cellStyle name="20% - Accent3 3 5 3 6" xfId="3484" xr:uid="{CF0439A3-A7CE-497B-979C-64BFC478DAF7}"/>
    <cellStyle name="20% - Accent3 3 5 3 7" xfId="3485" xr:uid="{10EFAE5A-E93F-460B-83E4-21552F130913}"/>
    <cellStyle name="20% - Accent3 3 5 4" xfId="3486" xr:uid="{6E37CB7E-1A7B-4D04-B699-06B6C32AC13D}"/>
    <cellStyle name="20% - Accent3 3 5 4 2" xfId="3487" xr:uid="{D9444848-8EF8-4CBA-AB0C-874D42A0405B}"/>
    <cellStyle name="20% - Accent3 3 5 4 3" xfId="3488" xr:uid="{2C806DEB-3B74-4D55-8312-61A80C2EC3EA}"/>
    <cellStyle name="20% - Accent3 3 5 4 4" xfId="3489" xr:uid="{28E816A5-AE0C-4372-BE36-404438C5B570}"/>
    <cellStyle name="20% - Accent3 3 5 5" xfId="3490" xr:uid="{7B056220-BCC0-40AD-A575-A3030DFF574B}"/>
    <cellStyle name="20% - Accent3 3 5 6" xfId="3491" xr:uid="{27687BDF-B5D0-48A8-A5AA-E99222B19E7F}"/>
    <cellStyle name="20% - Accent3 3 5 7" xfId="3492" xr:uid="{4A47462D-2C58-450A-AAA0-C41EB9D71D42}"/>
    <cellStyle name="20% - Accent3 3 5 8" xfId="3493" xr:uid="{10762F78-6C3F-44D2-A348-81FEC23AA446}"/>
    <cellStyle name="20% - Accent3 3 5 9" xfId="3494" xr:uid="{96ADAA02-D795-4BDF-937E-7D5C7D497ECA}"/>
    <cellStyle name="20% - Accent3 3 6" xfId="3495" xr:uid="{A57ED736-0518-433C-97D2-9F6DA1D2795E}"/>
    <cellStyle name="20% - Accent3 3 6 2" xfId="3496" xr:uid="{E948991B-D46E-4307-87CB-503F721F37E6}"/>
    <cellStyle name="20% - Accent3 3 6 2 2" xfId="3497" xr:uid="{DFE2B84E-36CB-41C7-9F5F-A5B9767B9CC8}"/>
    <cellStyle name="20% - Accent3 3 6 2 2 2" xfId="3498" xr:uid="{258CCDBA-F34B-47F8-A6EC-7E9AEECA3263}"/>
    <cellStyle name="20% - Accent3 3 6 2 3" xfId="3499" xr:uid="{88F8D64C-5245-436E-B915-BD9779F87F90}"/>
    <cellStyle name="20% - Accent3 3 6 2 4" xfId="3500" xr:uid="{73088F31-6B38-4765-B3C6-2F58B5DAC1A8}"/>
    <cellStyle name="20% - Accent3 3 6 2 5" xfId="3501" xr:uid="{9BC2050B-F65D-4364-9D24-72A38C3B53B3}"/>
    <cellStyle name="20% - Accent3 3 6 3" xfId="3502" xr:uid="{E83DDFBF-FCC8-4FED-9663-2580FF11C9E9}"/>
    <cellStyle name="20% - Accent3 3 6 3 2" xfId="3503" xr:uid="{8D7261DB-1E11-4E90-841E-856A24E15665}"/>
    <cellStyle name="20% - Accent3 3 6 4" xfId="3504" xr:uid="{32D1A7E0-14CA-4936-8238-C7E03C9C987F}"/>
    <cellStyle name="20% - Accent3 3 6 4 2" xfId="3505" xr:uid="{EDCA53C1-B4D7-4588-AF1D-14D007518FF4}"/>
    <cellStyle name="20% - Accent3 3 6 5" xfId="3506" xr:uid="{E2977B28-D9ED-4EAB-B168-9F20728CBE82}"/>
    <cellStyle name="20% - Accent3 3 6 6" xfId="3507" xr:uid="{8904B005-071E-49E5-BE52-42752B2C4A7D}"/>
    <cellStyle name="20% - Accent3 3 6 7" xfId="3508" xr:uid="{3BAC01EC-35FC-42EE-8ABA-5FB03F10F6D8}"/>
    <cellStyle name="20% - Accent3 3 6 8" xfId="3509" xr:uid="{28A76B0D-D1BF-462B-81A4-6BB6B7726233}"/>
    <cellStyle name="20% - Accent3 3 7" xfId="3510" xr:uid="{6C48B5F5-8BC7-46A4-AE1B-46113F5AA3D5}"/>
    <cellStyle name="20% - Accent3 3 7 2" xfId="3511" xr:uid="{A9EEA306-ECCA-483A-A84B-FC47D6916000}"/>
    <cellStyle name="20% - Accent3 3 7 2 2" xfId="3512" xr:uid="{765C8D56-BBC7-4DC8-8897-FA7FEADE0FE9}"/>
    <cellStyle name="20% - Accent3 3 7 2 2 2" xfId="3513" xr:uid="{C827BB9A-F1F2-4D04-93A3-430B6D61E0D3}"/>
    <cellStyle name="20% - Accent3 3 7 2 3" xfId="3514" xr:uid="{D7795050-6E73-4F7A-9F51-6621FDEC9AB8}"/>
    <cellStyle name="20% - Accent3 3 7 2 4" xfId="3515" xr:uid="{36835155-2482-4F9D-937C-9202662279E2}"/>
    <cellStyle name="20% - Accent3 3 7 3" xfId="3516" xr:uid="{0E42400B-073A-4DA4-B3D1-C9D9F7E36E39}"/>
    <cellStyle name="20% - Accent3 3 7 3 2" xfId="3517" xr:uid="{14FD1EC1-7BE3-4427-8D4B-FA59472A17D1}"/>
    <cellStyle name="20% - Accent3 3 7 4" xfId="3518" xr:uid="{EED9A8DD-9A8F-436E-82C4-7D47235344F3}"/>
    <cellStyle name="20% - Accent3 3 7 4 2" xfId="3519" xr:uid="{E552C39E-40DC-4D5E-8DE7-7E5AFB42E399}"/>
    <cellStyle name="20% - Accent3 3 7 5" xfId="3520" xr:uid="{EC9B41F3-FEF6-4702-896F-77DFAC88F207}"/>
    <cellStyle name="20% - Accent3 3 7 6" xfId="3521" xr:uid="{A5E7A09D-0A6B-4C80-B0FD-29A0B6EB86A3}"/>
    <cellStyle name="20% - Accent3 3 7 7" xfId="3522" xr:uid="{74650DAE-0988-4594-8F15-89339E2C2FBA}"/>
    <cellStyle name="20% - Accent3 3 8" xfId="3523" xr:uid="{93D171E5-495F-4AED-8EB1-9F8D58CE5D5C}"/>
    <cellStyle name="20% - Accent3 3 8 2" xfId="3524" xr:uid="{222927AD-6C0D-49AD-BA94-6DC8A5480D18}"/>
    <cellStyle name="20% - Accent3 3 8 2 2" xfId="3525" xr:uid="{0F4BE3A1-8984-4144-A812-3612F6B7BFD3}"/>
    <cellStyle name="20% - Accent3 3 8 3" xfId="3526" xr:uid="{6FE0E0FC-12A9-4B5D-9D70-3C152C2C320C}"/>
    <cellStyle name="20% - Accent3 3 8 4" xfId="3527" xr:uid="{258A0035-B527-454C-805A-75EDDC80466B}"/>
    <cellStyle name="20% - Accent3 3 9" xfId="3528" xr:uid="{B83C0A89-5AF8-4B9D-AEB5-8BD9FEDE06E7}"/>
    <cellStyle name="20% - Accent3 3 9 2" xfId="3529" xr:uid="{728417B9-66B5-4D2B-8326-AD33F5B95E55}"/>
    <cellStyle name="20% - Accent3 30" xfId="3530" xr:uid="{F1A8CB94-5036-460D-A6F6-D85F5477B427}"/>
    <cellStyle name="20% - Accent3 31" xfId="3531" xr:uid="{8AEB19E8-FAFA-40E9-9EAE-4381FBDAC8B5}"/>
    <cellStyle name="20% - Accent3 32" xfId="3532" xr:uid="{1E8AC1DA-BA55-472F-8FA1-B89674B267A9}"/>
    <cellStyle name="20% - Accent3 33" xfId="3533" xr:uid="{353F8448-E054-4AD9-A50B-349C096F2C83}"/>
    <cellStyle name="20% - Accent3 34" xfId="3534" xr:uid="{F634E2F4-4689-44EC-973E-D17BEAFE87E8}"/>
    <cellStyle name="20% - Accent3 35" xfId="3535" xr:uid="{09913F0C-44B9-4C82-8F1E-889B8F285F37}"/>
    <cellStyle name="20% - Accent3 36" xfId="3536" xr:uid="{CA1F0BDF-4FFE-4332-A110-52B676146628}"/>
    <cellStyle name="20% - Accent3 37" xfId="3537" xr:uid="{2809B1DB-7EDB-44DC-BDFA-C996BF479B7D}"/>
    <cellStyle name="20% - Accent3 38" xfId="3538" xr:uid="{45F0246D-DCB8-41E3-A8ED-DB2A3DEBECF7}"/>
    <cellStyle name="20% - Accent3 39" xfId="3539" xr:uid="{E35B1625-E792-47F1-82E7-113E3EBFCC04}"/>
    <cellStyle name="20% - Accent3 4" xfId="3540" xr:uid="{3D755D8A-6772-4895-94B4-7F915D7055A6}"/>
    <cellStyle name="20% - Accent3 4 10" xfId="3541" xr:uid="{E232DEF7-862D-4173-90A2-917565A1A0E4}"/>
    <cellStyle name="20% - Accent3 4 11" xfId="3542" xr:uid="{3DB3125C-B620-4E19-8071-C2985EEA53A0}"/>
    <cellStyle name="20% - Accent3 4 12" xfId="3543" xr:uid="{5AD29B44-C8CA-4DFE-BE6C-ABFFD8C99CC9}"/>
    <cellStyle name="20% - Accent3 4 13" xfId="3544" xr:uid="{4A578AFF-1715-48B4-8514-3ECE522B0149}"/>
    <cellStyle name="20% - Accent3 4 14" xfId="3545" xr:uid="{C5FDD8D6-C473-4EE4-9BBF-AC3612B2D572}"/>
    <cellStyle name="20% - Accent3 4 15" xfId="3546" xr:uid="{9CBF9765-A8B6-452B-AE9E-CA328328872E}"/>
    <cellStyle name="20% - Accent3 4 2" xfId="3547" xr:uid="{9F3A8961-B558-4507-A22B-19F27C67735C}"/>
    <cellStyle name="20% - Accent3 4 2 10" xfId="3548" xr:uid="{491F934E-A2E0-4434-B125-09B2E3419954}"/>
    <cellStyle name="20% - Accent3 4 2 11" xfId="3549" xr:uid="{7526DF9B-2ADD-422C-91D2-A61ABA8010B9}"/>
    <cellStyle name="20% - Accent3 4 2 12" xfId="3550" xr:uid="{5B091B24-9760-482D-97C7-196CAC846E27}"/>
    <cellStyle name="20% - Accent3 4 2 13" xfId="3551" xr:uid="{A491B10D-0D5D-45C5-B026-A13A77BF0355}"/>
    <cellStyle name="20% - Accent3 4 2 2" xfId="3552" xr:uid="{C702A99B-F659-4C46-BFEE-BED03AB6E754}"/>
    <cellStyle name="20% - Accent3 4 2 2 10" xfId="3553" xr:uid="{5CFBF5B3-2054-43C3-99D3-D2679068C15A}"/>
    <cellStyle name="20% - Accent3 4 2 2 2" xfId="3554" xr:uid="{2E0C8BB0-94B5-4EE1-982D-2D1DA435A80F}"/>
    <cellStyle name="20% - Accent3 4 2 2 2 2" xfId="3555" xr:uid="{494A425C-A5D8-472C-9F4E-8285059EE536}"/>
    <cellStyle name="20% - Accent3 4 2 2 2 2 2" xfId="3556" xr:uid="{42AABE88-5256-4633-95C4-A5365124A81C}"/>
    <cellStyle name="20% - Accent3 4 2 2 2 2 3" xfId="3557" xr:uid="{F8AB2519-2DC0-4C00-A1D7-02FE2756A1AA}"/>
    <cellStyle name="20% - Accent3 4 2 2 2 2 4" xfId="3558" xr:uid="{7A818EA0-D6D4-4EBE-B895-0CC90072EA5F}"/>
    <cellStyle name="20% - Accent3 4 2 2 2 3" xfId="3559" xr:uid="{056B5F9F-74E4-427B-8245-4BD2AB035E39}"/>
    <cellStyle name="20% - Accent3 4 2 2 2 4" xfId="3560" xr:uid="{69F26660-5E0E-4BF8-9A44-B54BB942B250}"/>
    <cellStyle name="20% - Accent3 4 2 2 2 5" xfId="3561" xr:uid="{E608A7E7-6DE6-440B-8033-3334E12353DC}"/>
    <cellStyle name="20% - Accent3 4 2 2 2 6" xfId="3562" xr:uid="{CCCB7413-07C4-408C-88EC-27BC27755A21}"/>
    <cellStyle name="20% - Accent3 4 2 2 2 7" xfId="3563" xr:uid="{2FD3CA17-E957-4FFB-A9CA-A42F5C9C6888}"/>
    <cellStyle name="20% - Accent3 4 2 2 3" xfId="3564" xr:uid="{93585FFD-39DE-4C91-AB6C-763720BFF816}"/>
    <cellStyle name="20% - Accent3 4 2 2 3 2" xfId="3565" xr:uid="{72DF914C-1A64-4927-96A3-ABD7959D4172}"/>
    <cellStyle name="20% - Accent3 4 2 2 3 2 2" xfId="3566" xr:uid="{D883892D-9525-45AE-ADA6-A646A4836E45}"/>
    <cellStyle name="20% - Accent3 4 2 2 3 2 3" xfId="3567" xr:uid="{87EDB96D-10DA-431E-A9DC-D5F1636928E8}"/>
    <cellStyle name="20% - Accent3 4 2 2 3 3" xfId="3568" xr:uid="{5B9BE2EF-DE46-424B-A416-D3A572FA2CE6}"/>
    <cellStyle name="20% - Accent3 4 2 2 3 4" xfId="3569" xr:uid="{295F26C3-E1B6-4A0D-B138-C950B8281CEA}"/>
    <cellStyle name="20% - Accent3 4 2 2 3 5" xfId="3570" xr:uid="{831988B9-C318-4880-9B19-6E567DDA7538}"/>
    <cellStyle name="20% - Accent3 4 2 2 3 6" xfId="3571" xr:uid="{66CEEE6A-93FA-4CFD-8240-DC6659ABADF5}"/>
    <cellStyle name="20% - Accent3 4 2 2 4" xfId="3572" xr:uid="{D776738C-B6B4-4DAB-858C-7549BFC2C557}"/>
    <cellStyle name="20% - Accent3 4 2 2 4 2" xfId="3573" xr:uid="{88526560-3960-4608-AFEA-CA34FE75F211}"/>
    <cellStyle name="20% - Accent3 4 2 2 4 3" xfId="3574" xr:uid="{A00A1A53-52BA-446B-9197-84D714B6BF82}"/>
    <cellStyle name="20% - Accent3 4 2 2 5" xfId="3575" xr:uid="{0803290F-F419-40F1-A16E-0E7B1DE93C18}"/>
    <cellStyle name="20% - Accent3 4 2 2 6" xfId="3576" xr:uid="{1566CE7D-4F2F-4AAA-86B7-BF7FAA109027}"/>
    <cellStyle name="20% - Accent3 4 2 2 7" xfId="3577" xr:uid="{5F88D021-B513-4756-B8D1-192C0E817E17}"/>
    <cellStyle name="20% - Accent3 4 2 2 8" xfId="3578" xr:uid="{C0F8B800-5936-4477-B9C7-148C452BCA3E}"/>
    <cellStyle name="20% - Accent3 4 2 2 9" xfId="3579" xr:uid="{5D0B5940-2115-47A7-8D1F-09D4DAD12D97}"/>
    <cellStyle name="20% - Accent3 4 2 3" xfId="3580" xr:uid="{C7546081-BA9E-4025-8479-D9B3E60E1A2C}"/>
    <cellStyle name="20% - Accent3 4 2 3 2" xfId="3581" xr:uid="{DF73CC34-FC43-46BB-8FF0-6526F456AF92}"/>
    <cellStyle name="20% - Accent3 4 2 3 2 2" xfId="3582" xr:uid="{E775CDB8-ACCA-4B5F-B5E8-9E19E44608E8}"/>
    <cellStyle name="20% - Accent3 4 2 3 2 2 2" xfId="3583" xr:uid="{A58906EF-B4FE-45EF-9DDB-F91BF1DFD2A6}"/>
    <cellStyle name="20% - Accent3 4 2 3 2 2 3" xfId="3584" xr:uid="{77B20E77-61A5-4667-926C-6ACC25A7EAD4}"/>
    <cellStyle name="20% - Accent3 4 2 3 2 3" xfId="3585" xr:uid="{DF5719F9-6635-4CDE-BEF7-F2AFB504ACF5}"/>
    <cellStyle name="20% - Accent3 4 2 3 2 4" xfId="3586" xr:uid="{F8BF9557-C109-4AD2-9A8F-7416755D535E}"/>
    <cellStyle name="20% - Accent3 4 2 3 2 5" xfId="3587" xr:uid="{A7732029-72FF-4C33-991E-36D9DE5D5CC9}"/>
    <cellStyle name="20% - Accent3 4 2 3 2 6" xfId="3588" xr:uid="{459A1FDB-C766-4344-B279-FE192DB1DBF1}"/>
    <cellStyle name="20% - Accent3 4 2 3 3" xfId="3589" xr:uid="{179781A0-2DEA-4E18-9B02-2B2875EC4348}"/>
    <cellStyle name="20% - Accent3 4 2 3 3 2" xfId="3590" xr:uid="{F5292F48-1933-444E-9751-2442A3D19A8A}"/>
    <cellStyle name="20% - Accent3 4 2 3 3 2 2" xfId="3591" xr:uid="{FFA83801-F311-4F52-A3B6-76F68C18CA44}"/>
    <cellStyle name="20% - Accent3 4 2 3 3 2 3" xfId="3592" xr:uid="{3A6D7573-820A-4A00-B11B-00A346D3DCDB}"/>
    <cellStyle name="20% - Accent3 4 2 3 3 3" xfId="3593" xr:uid="{6DB41665-D1E3-4ADB-AB05-633718DC5E51}"/>
    <cellStyle name="20% - Accent3 4 2 3 3 4" xfId="3594" xr:uid="{C018DF13-0263-48E5-B161-DDFD78A0E883}"/>
    <cellStyle name="20% - Accent3 4 2 3 3 5" xfId="3595" xr:uid="{6847D51B-9478-42B6-992A-25022A30CF94}"/>
    <cellStyle name="20% - Accent3 4 2 3 4" xfId="3596" xr:uid="{7C775632-58A0-44CD-9CAF-9D1716CBEA7B}"/>
    <cellStyle name="20% - Accent3 4 2 3 4 2" xfId="3597" xr:uid="{42682F98-E27A-4AEC-BC75-F1194D3D74BA}"/>
    <cellStyle name="20% - Accent3 4 2 3 4 3" xfId="3598" xr:uid="{FA0B0D0C-D0D4-4702-9B74-D090BC56B0A1}"/>
    <cellStyle name="20% - Accent3 4 2 3 5" xfId="3599" xr:uid="{CB119D59-9DD3-4F16-91D1-42FDCAA672C3}"/>
    <cellStyle name="20% - Accent3 4 2 3 6" xfId="3600" xr:uid="{028BCC94-557D-4DE2-A322-73C37468D0E9}"/>
    <cellStyle name="20% - Accent3 4 2 3 7" xfId="3601" xr:uid="{2DFE89E7-F659-4D4A-9F1C-435FD0E23C06}"/>
    <cellStyle name="20% - Accent3 4 2 3 8" xfId="3602" xr:uid="{BD313A07-B1FE-4C86-BAAD-2C4E0C24B446}"/>
    <cellStyle name="20% - Accent3 4 2 3 9" xfId="3603" xr:uid="{B5BCED82-37CC-4891-939F-90115F122F61}"/>
    <cellStyle name="20% - Accent3 4 2 4" xfId="3604" xr:uid="{8D0E1371-A191-4E5C-A20B-2C1233CCA892}"/>
    <cellStyle name="20% - Accent3 4 2 4 2" xfId="3605" xr:uid="{6528499F-09CB-4841-94F4-7C9FAB3BAC6C}"/>
    <cellStyle name="20% - Accent3 4 2 4 2 2" xfId="3606" xr:uid="{2EF94742-2E33-451B-8484-EB1BA5010CD4}"/>
    <cellStyle name="20% - Accent3 4 2 4 2 3" xfId="3607" xr:uid="{4135A6A3-2AC5-49D2-9E1A-6148DE326405}"/>
    <cellStyle name="20% - Accent3 4 2 4 3" xfId="3608" xr:uid="{10FB28B3-49AD-4035-BF7F-9B6CEB77A72D}"/>
    <cellStyle name="20% - Accent3 4 2 4 4" xfId="3609" xr:uid="{4A394D9A-2701-4E65-9A10-B46C52100736}"/>
    <cellStyle name="20% - Accent3 4 2 4 5" xfId="3610" xr:uid="{59FB4DA5-59BE-49BF-AC0E-B07F62F32074}"/>
    <cellStyle name="20% - Accent3 4 2 4 6" xfId="3611" xr:uid="{81805266-8A2C-41B8-B7A2-832333BF7F4C}"/>
    <cellStyle name="20% - Accent3 4 2 4 7" xfId="3612" xr:uid="{1BB0C537-EA37-4A1A-AFE6-03ED68035BE7}"/>
    <cellStyle name="20% - Accent3 4 2 5" xfId="3613" xr:uid="{2A6FEB50-AB0C-4E88-9D1D-3C5473807FE9}"/>
    <cellStyle name="20% - Accent3 4 2 5 2" xfId="3614" xr:uid="{5B0B97E3-663D-46B8-A25A-5CBEE49B7D83}"/>
    <cellStyle name="20% - Accent3 4 2 5 2 2" xfId="3615" xr:uid="{AC610470-00ED-4EAB-92E3-C4A1885F6787}"/>
    <cellStyle name="20% - Accent3 4 2 5 2 3" xfId="3616" xr:uid="{709F09E9-DB34-48E5-A743-B72D63FF098C}"/>
    <cellStyle name="20% - Accent3 4 2 5 3" xfId="3617" xr:uid="{4A28D2A5-2123-4639-97AC-3588BFBD418C}"/>
    <cellStyle name="20% - Accent3 4 2 5 4" xfId="3618" xr:uid="{046F3CEA-125C-41AB-86FF-E52980360FA2}"/>
    <cellStyle name="20% - Accent3 4 2 5 5" xfId="3619" xr:uid="{648CA522-6DA8-4647-BD09-174A03E80AF2}"/>
    <cellStyle name="20% - Accent3 4 2 6" xfId="3620" xr:uid="{CC1F91D1-3919-4FD2-8801-BAA642B51629}"/>
    <cellStyle name="20% - Accent3 4 2 6 2" xfId="3621" xr:uid="{E2BC4B75-2951-44D9-AF07-4FE040373DF6}"/>
    <cellStyle name="20% - Accent3 4 2 6 3" xfId="3622" xr:uid="{DA271DB5-86CD-4FA9-B146-29B2A95F424D}"/>
    <cellStyle name="20% - Accent3 4 2 7" xfId="3623" xr:uid="{B1EC6C84-189C-4EAC-BD93-FFCA537CFFD7}"/>
    <cellStyle name="20% - Accent3 4 2 8" xfId="3624" xr:uid="{0ECDFF04-CE05-48DE-9E31-49A029F8B8C3}"/>
    <cellStyle name="20% - Accent3 4 2 9" xfId="3625" xr:uid="{DDFBA7D7-5DB1-4B41-B970-C44F4CB1A4FF}"/>
    <cellStyle name="20% - Accent3 4 3" xfId="3626" xr:uid="{6C145617-0503-43D0-AA05-619B0B35C49B}"/>
    <cellStyle name="20% - Accent3 4 3 10" xfId="3627" xr:uid="{02632E15-32C3-4CAF-8728-B383E592CEEF}"/>
    <cellStyle name="20% - Accent3 4 3 2" xfId="3628" xr:uid="{422AC370-AA41-4AC8-AE0D-F0E4875CB7E0}"/>
    <cellStyle name="20% - Accent3 4 3 2 2" xfId="3629" xr:uid="{8FDBAD77-3190-4544-AC1E-295F3E0C39CA}"/>
    <cellStyle name="20% - Accent3 4 3 2 2 2" xfId="3630" xr:uid="{AEC99F2A-74A0-466B-BB15-F63D187B2E5D}"/>
    <cellStyle name="20% - Accent3 4 3 2 2 3" xfId="3631" xr:uid="{3A8B7791-F882-4C0C-8630-2F5D7B95F4ED}"/>
    <cellStyle name="20% - Accent3 4 3 2 2 4" xfId="3632" xr:uid="{D62A65BD-EF36-45CB-9A9D-B67A20285349}"/>
    <cellStyle name="20% - Accent3 4 3 2 2 5" xfId="3633" xr:uid="{FA9D8439-2C89-456C-824C-E5A3A200E20E}"/>
    <cellStyle name="20% - Accent3 4 3 2 3" xfId="3634" xr:uid="{A02B4E50-B0D9-4BE7-98F1-F1B9519CB04A}"/>
    <cellStyle name="20% - Accent3 4 3 2 4" xfId="3635" xr:uid="{CE8574FE-9827-4F83-AB84-7622E585FDD4}"/>
    <cellStyle name="20% - Accent3 4 3 2 5" xfId="3636" xr:uid="{76F88C52-17D6-40CC-8DEE-6641E2FFD6C4}"/>
    <cellStyle name="20% - Accent3 4 3 2 6" xfId="3637" xr:uid="{1513A525-1ADA-4D22-98AE-3901289C35FE}"/>
    <cellStyle name="20% - Accent3 4 3 2 7" xfId="3638" xr:uid="{7258673E-9266-4A56-9F75-F7B963DB4E54}"/>
    <cellStyle name="20% - Accent3 4 3 2 8" xfId="3639" xr:uid="{04EAE088-A0FC-46AC-8C87-E03D262981E7}"/>
    <cellStyle name="20% - Accent3 4 3 3" xfId="3640" xr:uid="{3728AEDF-F6E2-4D03-B0AD-2156C2056AD9}"/>
    <cellStyle name="20% - Accent3 4 3 3 2" xfId="3641" xr:uid="{7BF3F2BB-D303-4B16-8E92-EB9AFDA9EB76}"/>
    <cellStyle name="20% - Accent3 4 3 3 2 2" xfId="3642" xr:uid="{A829142F-FBBD-4E08-A34C-3D09F4DC9218}"/>
    <cellStyle name="20% - Accent3 4 3 3 2 3" xfId="3643" xr:uid="{9622FC0D-D614-4684-8089-8660570EB7A6}"/>
    <cellStyle name="20% - Accent3 4 3 3 3" xfId="3644" xr:uid="{983919FB-56A5-49F4-9714-20DF8B5EDBE7}"/>
    <cellStyle name="20% - Accent3 4 3 3 4" xfId="3645" xr:uid="{B0A80E54-5FCD-4E9F-81E8-3C5E4EC362D8}"/>
    <cellStyle name="20% - Accent3 4 3 3 5" xfId="3646" xr:uid="{7ED589BE-FCDF-42B6-AAB5-19416F614BD1}"/>
    <cellStyle name="20% - Accent3 4 3 3 6" xfId="3647" xr:uid="{3B406A75-31AD-443E-96B9-B0E652D74B82}"/>
    <cellStyle name="20% - Accent3 4 3 3 7" xfId="3648" xr:uid="{A43A6AA1-725B-40E1-B75B-E244EAD0977A}"/>
    <cellStyle name="20% - Accent3 4 3 4" xfId="3649" xr:uid="{11FB9324-1E80-4097-B0BF-598713EDB01E}"/>
    <cellStyle name="20% - Accent3 4 3 4 2" xfId="3650" xr:uid="{4BF9086C-EC8C-42B1-BE26-2632B67C12D7}"/>
    <cellStyle name="20% - Accent3 4 3 4 3" xfId="3651" xr:uid="{FBB4CAFC-4EAA-40B6-B069-193D98F61B31}"/>
    <cellStyle name="20% - Accent3 4 3 4 4" xfId="3652" xr:uid="{C3517FB1-6880-45BF-BCF7-630E93023038}"/>
    <cellStyle name="20% - Accent3 4 3 5" xfId="3653" xr:uid="{E0B04FF7-2EF2-4E50-894C-BE052689FB61}"/>
    <cellStyle name="20% - Accent3 4 3 6" xfId="3654" xr:uid="{8BCF10C0-FB21-4AEE-9FC2-465C31552222}"/>
    <cellStyle name="20% - Accent3 4 3 7" xfId="3655" xr:uid="{C72B8847-D880-4056-931B-118B42255506}"/>
    <cellStyle name="20% - Accent3 4 3 8" xfId="3656" xr:uid="{0B30A200-E1EA-4BF1-8406-2237EB77DC3F}"/>
    <cellStyle name="20% - Accent3 4 3 9" xfId="3657" xr:uid="{9D7E1B10-A7F6-43DC-9A12-7C71B4D436A3}"/>
    <cellStyle name="20% - Accent3 4 4" xfId="3658" xr:uid="{8F91F651-4145-4335-AC2C-368EFEC557E6}"/>
    <cellStyle name="20% - Accent3 4 4 10" xfId="3659" xr:uid="{22D7C5E1-3DF9-48A7-AC9A-1A0C90B1B524}"/>
    <cellStyle name="20% - Accent3 4 4 2" xfId="3660" xr:uid="{301AB600-68B5-406B-B4D9-6993327189D6}"/>
    <cellStyle name="20% - Accent3 4 4 2 2" xfId="3661" xr:uid="{AA133C55-78D9-46A1-8932-DE273CDF8385}"/>
    <cellStyle name="20% - Accent3 4 4 2 2 2" xfId="3662" xr:uid="{7D6D58A6-EA2F-45B7-9EFD-E814EED6FA98}"/>
    <cellStyle name="20% - Accent3 4 4 2 2 3" xfId="3663" xr:uid="{986C1542-F52A-4519-BAFC-DA0F9C5499E9}"/>
    <cellStyle name="20% - Accent3 4 4 2 2 4" xfId="3664" xr:uid="{1D88D01B-2EAD-4B01-985C-B69128E35D2F}"/>
    <cellStyle name="20% - Accent3 4 4 2 3" xfId="3665" xr:uid="{014D5074-B0BE-464F-A19E-E4A171FFFFF1}"/>
    <cellStyle name="20% - Accent3 4 4 2 4" xfId="3666" xr:uid="{C26AF2FD-3487-46EF-9B46-A047A3F1C077}"/>
    <cellStyle name="20% - Accent3 4 4 2 5" xfId="3667" xr:uid="{EFB39513-9629-4E1E-9BEE-F24D71BA29A8}"/>
    <cellStyle name="20% - Accent3 4 4 2 6" xfId="3668" xr:uid="{7463B65D-0761-41E4-BD17-A68D9023D84E}"/>
    <cellStyle name="20% - Accent3 4 4 2 7" xfId="3669" xr:uid="{8EEF21AA-31CF-4F31-BC2D-186CB709A94B}"/>
    <cellStyle name="20% - Accent3 4 4 3" xfId="3670" xr:uid="{7210F749-03EB-42D1-A75E-9D6851946F58}"/>
    <cellStyle name="20% - Accent3 4 4 3 2" xfId="3671" xr:uid="{5A5D4714-9189-4B23-96D2-5A98A1E93A80}"/>
    <cellStyle name="20% - Accent3 4 4 3 2 2" xfId="3672" xr:uid="{D271E220-B790-4ED9-ABF0-C6ADD073245F}"/>
    <cellStyle name="20% - Accent3 4 4 3 2 3" xfId="3673" xr:uid="{DDB3BEC7-DCFE-4B5D-929E-8AFEC0669BDC}"/>
    <cellStyle name="20% - Accent3 4 4 3 3" xfId="3674" xr:uid="{30F128C1-C074-4400-8DC4-74DD44B8BECB}"/>
    <cellStyle name="20% - Accent3 4 4 3 4" xfId="3675" xr:uid="{E4F99E23-5C35-4EB7-9F22-42BEEB152EC9}"/>
    <cellStyle name="20% - Accent3 4 4 3 5" xfId="3676" xr:uid="{08EE501A-8A8A-49E6-A6F4-C8C8B2729AD8}"/>
    <cellStyle name="20% - Accent3 4 4 3 6" xfId="3677" xr:uid="{5BD2F436-0AA8-4364-8B33-A0BE5B7EFFAE}"/>
    <cellStyle name="20% - Accent3 4 4 4" xfId="3678" xr:uid="{1ADA4581-392B-4D21-B809-E3BF554EF5B1}"/>
    <cellStyle name="20% - Accent3 4 4 4 2" xfId="3679" xr:uid="{C9184077-69FD-4EF4-A7D5-89186396914B}"/>
    <cellStyle name="20% - Accent3 4 4 4 3" xfId="3680" xr:uid="{A344DCC9-C174-44D0-BC30-6A022BBB8A00}"/>
    <cellStyle name="20% - Accent3 4 4 4 4" xfId="3681" xr:uid="{69CEBA78-B8C4-4C06-A322-A1EBA4CFAEDC}"/>
    <cellStyle name="20% - Accent3 4 4 5" xfId="3682" xr:uid="{DF1FD2E5-0E4C-4D25-B534-F97AFD663841}"/>
    <cellStyle name="20% - Accent3 4 4 6" xfId="3683" xr:uid="{16C078B6-9338-487A-AD4C-9F4452D79E01}"/>
    <cellStyle name="20% - Accent3 4 4 7" xfId="3684" xr:uid="{E2D55D0A-A5CB-42FB-B7D3-21EF62738774}"/>
    <cellStyle name="20% - Accent3 4 4 8" xfId="3685" xr:uid="{F2F4179A-B25B-4E0D-8770-7E176405D25C}"/>
    <cellStyle name="20% - Accent3 4 4 9" xfId="3686" xr:uid="{0E614E86-1E01-424F-AB9C-A3774F9F8AD1}"/>
    <cellStyle name="20% - Accent3 4 5" xfId="3687" xr:uid="{68495DD5-2C05-467F-8F31-98AA0EAE3F29}"/>
    <cellStyle name="20% - Accent3 4 5 2" xfId="3688" xr:uid="{7E914CD5-963C-4777-B02C-1CE4C5984243}"/>
    <cellStyle name="20% - Accent3 4 5 2 2" xfId="3689" xr:uid="{4887356D-06CA-441C-B747-3AD29C2CB5A4}"/>
    <cellStyle name="20% - Accent3 4 5 2 2 2" xfId="3690" xr:uid="{FA06E0FD-9284-47EE-89E3-2EF4C67B33A1}"/>
    <cellStyle name="20% - Accent3 4 5 2 2 3" xfId="3691" xr:uid="{1EAB9DCC-AE38-4734-8506-4C23DEFAA58D}"/>
    <cellStyle name="20% - Accent3 4 5 2 2 4" xfId="3692" xr:uid="{B554E258-27DF-457A-87E3-3C14438F1486}"/>
    <cellStyle name="20% - Accent3 4 5 2 3" xfId="3693" xr:uid="{9F6B37B8-1334-4E7B-B524-E69FB7F59098}"/>
    <cellStyle name="20% - Accent3 4 5 2 4" xfId="3694" xr:uid="{C934AB19-BA59-414D-B360-F64C110B8F50}"/>
    <cellStyle name="20% - Accent3 4 5 2 5" xfId="3695" xr:uid="{6380ACB1-0ABD-410E-A62E-6073340394B2}"/>
    <cellStyle name="20% - Accent3 4 5 2 6" xfId="3696" xr:uid="{C9B6DD9D-9845-49D7-9F06-78FC957E7066}"/>
    <cellStyle name="20% - Accent3 4 5 3" xfId="3697" xr:uid="{7379F68C-EA56-4CE5-8003-6A0DD1F0B653}"/>
    <cellStyle name="20% - Accent3 4 5 3 2" xfId="3698" xr:uid="{B7E37B60-3AE1-4C84-80BA-4AF4BEAAE6D0}"/>
    <cellStyle name="20% - Accent3 4 5 3 2 2" xfId="3699" xr:uid="{83F0EAC2-3F20-4273-88CE-002FCB08BB8C}"/>
    <cellStyle name="20% - Accent3 4 5 3 2 3" xfId="3700" xr:uid="{C7D015A1-8519-4540-B254-5138AFDCEC00}"/>
    <cellStyle name="20% - Accent3 4 5 3 3" xfId="3701" xr:uid="{592D8A9C-2D4A-44A1-BDAD-0F91CFD6EAE6}"/>
    <cellStyle name="20% - Accent3 4 5 3 4" xfId="3702" xr:uid="{C3897E8A-7594-4B20-9579-7A5C993223F5}"/>
    <cellStyle name="20% - Accent3 4 5 3 5" xfId="3703" xr:uid="{F3059AA4-463D-4E6F-9F73-4463B92B487C}"/>
    <cellStyle name="20% - Accent3 4 5 3 6" xfId="3704" xr:uid="{A8EE052E-127F-4662-B93F-C3BA9A9447D4}"/>
    <cellStyle name="20% - Accent3 4 5 4" xfId="3705" xr:uid="{E8674F24-E2BF-433A-A452-EC41206C97C4}"/>
    <cellStyle name="20% - Accent3 4 5 4 2" xfId="3706" xr:uid="{F687A3F1-9B13-4259-9152-8304915BE880}"/>
    <cellStyle name="20% - Accent3 4 5 4 3" xfId="3707" xr:uid="{3C77D085-9349-44B1-8242-FEA09BD37BD0}"/>
    <cellStyle name="20% - Accent3 4 5 4 4" xfId="3708" xr:uid="{3C40D788-7E99-4B66-8FC0-E90C7386A170}"/>
    <cellStyle name="20% - Accent3 4 5 5" xfId="3709" xr:uid="{7C4D4535-F1CF-4E3C-8459-BAB870A46363}"/>
    <cellStyle name="20% - Accent3 4 5 6" xfId="3710" xr:uid="{621A9DA1-F213-486C-A34C-3630D8EB8E1A}"/>
    <cellStyle name="20% - Accent3 4 5 7" xfId="3711" xr:uid="{EA2E3C0E-6A06-494F-B04C-417EFDD14A5F}"/>
    <cellStyle name="20% - Accent3 4 5 8" xfId="3712" xr:uid="{B590DA16-8524-44A7-A823-CC234EC1F5E1}"/>
    <cellStyle name="20% - Accent3 4 5 9" xfId="3713" xr:uid="{E6B971F7-DD5A-42FF-BD0B-848F6BF91A5D}"/>
    <cellStyle name="20% - Accent3 4 6" xfId="3714" xr:uid="{3CFDF1C5-7E3F-4D46-ADEA-E4EC741A819E}"/>
    <cellStyle name="20% - Accent3 4 6 2" xfId="3715" xr:uid="{56A7A472-A090-4D10-B340-11D2E9BC3E88}"/>
    <cellStyle name="20% - Accent3 4 6 2 2" xfId="3716" xr:uid="{164468E6-8AA0-416A-AB77-2F0D42E2D6DF}"/>
    <cellStyle name="20% - Accent3 4 6 2 3" xfId="3717" xr:uid="{D552A42F-D74A-4617-8FD1-9CDB8394DB36}"/>
    <cellStyle name="20% - Accent3 4 6 2 4" xfId="3718" xr:uid="{6D3AFD4A-1669-4216-A8B0-FD43C0867C2A}"/>
    <cellStyle name="20% - Accent3 4 6 3" xfId="3719" xr:uid="{D29B1721-AA7A-4E7C-A890-BEBEECD9E83C}"/>
    <cellStyle name="20% - Accent3 4 6 4" xfId="3720" xr:uid="{36AE500B-6DA7-4FA6-86C4-D78A22732380}"/>
    <cellStyle name="20% - Accent3 4 6 5" xfId="3721" xr:uid="{7AEA1CF8-B26C-4AED-890A-E6151C9F8790}"/>
    <cellStyle name="20% - Accent3 4 6 6" xfId="3722" xr:uid="{3D2A46B6-FA34-4A1F-B0CE-7C9B51CDCB0D}"/>
    <cellStyle name="20% - Accent3 4 7" xfId="3723" xr:uid="{FFFF2734-6D73-45F5-99B6-4E31201549E4}"/>
    <cellStyle name="20% - Accent3 4 7 2" xfId="3724" xr:uid="{5AB30C75-8571-4394-866C-CF6ACC1948C2}"/>
    <cellStyle name="20% - Accent3 4 7 2 2" xfId="3725" xr:uid="{A1FF3B5B-8335-4E89-AD5A-591ECF962F93}"/>
    <cellStyle name="20% - Accent3 4 7 2 3" xfId="3726" xr:uid="{79017F18-866D-4529-A457-E711C18D59C5}"/>
    <cellStyle name="20% - Accent3 4 7 3" xfId="3727" xr:uid="{DD9DD73C-6E92-4AD1-A834-9D115E3D4B4E}"/>
    <cellStyle name="20% - Accent3 4 7 4" xfId="3728" xr:uid="{A38764CF-0841-4AAE-91C1-362048ED07AD}"/>
    <cellStyle name="20% - Accent3 4 7 5" xfId="3729" xr:uid="{4554608F-FCF1-4B11-AB12-6990C723419D}"/>
    <cellStyle name="20% - Accent3 4 7 6" xfId="3730" xr:uid="{81E3F63D-47BF-4DAF-86B6-8900233FB6A7}"/>
    <cellStyle name="20% - Accent3 4 8" xfId="3731" xr:uid="{65A3A585-0198-4693-9D9C-B0D8850ADA94}"/>
    <cellStyle name="20% - Accent3 4 8 2" xfId="3732" xr:uid="{9816A56F-3DB9-4BDD-9D70-92E0109231A2}"/>
    <cellStyle name="20% - Accent3 4 8 3" xfId="3733" xr:uid="{9730AC19-537D-4206-84AE-8C343F6E5B79}"/>
    <cellStyle name="20% - Accent3 4 8 4" xfId="3734" xr:uid="{1BF033A9-B17B-4FCD-9EE7-88DDEAD5C4EF}"/>
    <cellStyle name="20% - Accent3 4 9" xfId="3735" xr:uid="{7BBE2B71-A5AC-4D2D-ACB2-E186A91C9E07}"/>
    <cellStyle name="20% - Accent3 40" xfId="3736" xr:uid="{43032E24-4498-49E8-BE47-B4B1BCF62864}"/>
    <cellStyle name="20% - Accent3 41" xfId="3737" xr:uid="{295FCBE5-0D6E-43D8-B290-B33E9201D321}"/>
    <cellStyle name="20% - Accent3 5" xfId="3738" xr:uid="{F7E5764A-71B8-4438-A4FB-F0117D7E2171}"/>
    <cellStyle name="20% - Accent3 5 10" xfId="3739" xr:uid="{E3F5F72F-2938-4B26-B7A1-E36F336BDD63}"/>
    <cellStyle name="20% - Accent3 5 11" xfId="3740" xr:uid="{2499EBF0-F2E9-46B2-AF7A-21DB009F3DC7}"/>
    <cellStyle name="20% - Accent3 5 12" xfId="3741" xr:uid="{3A1F26B5-4330-4309-B98E-24726B65F9C0}"/>
    <cellStyle name="20% - Accent3 5 13" xfId="3742" xr:uid="{B62A53F5-50DE-4E19-A68A-4BEA21E33372}"/>
    <cellStyle name="20% - Accent3 5 14" xfId="3743" xr:uid="{9AD7B1AE-AB70-46C5-972B-875EB437F67B}"/>
    <cellStyle name="20% - Accent3 5 15" xfId="3744" xr:uid="{EA572540-4AA0-48DA-8441-CF2B3FEBAC1F}"/>
    <cellStyle name="20% - Accent3 5 2" xfId="3745" xr:uid="{6324969A-AE0E-4C4E-8D22-84AC0A21095C}"/>
    <cellStyle name="20% - Accent3 5 2 10" xfId="3746" xr:uid="{C35BA4A6-131F-48FD-9880-4A48DC54B36A}"/>
    <cellStyle name="20% - Accent3 5 2 11" xfId="3747" xr:uid="{15846AA5-8403-4A08-9CFF-DDD1C8D6743B}"/>
    <cellStyle name="20% - Accent3 5 2 12" xfId="3748" xr:uid="{FF1DA101-0221-483B-81A7-BC120ADC9548}"/>
    <cellStyle name="20% - Accent3 5 2 13" xfId="3749" xr:uid="{DD872F02-0406-4AF0-960A-CF2BEBEB32CC}"/>
    <cellStyle name="20% - Accent3 5 2 2" xfId="3750" xr:uid="{A4300431-1737-4CB1-A3A2-054D89BD0125}"/>
    <cellStyle name="20% - Accent3 5 2 2 10" xfId="3751" xr:uid="{D2A73204-5D27-42EE-8FD0-E6C31BE54659}"/>
    <cellStyle name="20% - Accent3 5 2 2 2" xfId="3752" xr:uid="{AC6598F7-2B83-41F2-9E5D-381AC9DD135F}"/>
    <cellStyle name="20% - Accent3 5 2 2 2 2" xfId="3753" xr:uid="{F5022D41-8699-434E-965D-AE3315F8BB42}"/>
    <cellStyle name="20% - Accent3 5 2 2 2 2 2" xfId="3754" xr:uid="{36A56724-07CB-40D2-890A-006CCAEE1279}"/>
    <cellStyle name="20% - Accent3 5 2 2 2 2 3" xfId="3755" xr:uid="{D8538238-8B59-4CE7-BCEA-192B8F95DA99}"/>
    <cellStyle name="20% - Accent3 5 2 2 2 2 4" xfId="3756" xr:uid="{FA5744FF-4509-466A-B03C-B93135D55AE1}"/>
    <cellStyle name="20% - Accent3 5 2 2 2 3" xfId="3757" xr:uid="{5DB64F8B-1017-40B6-B3E1-17EE48EDD47F}"/>
    <cellStyle name="20% - Accent3 5 2 2 2 4" xfId="3758" xr:uid="{1F7AD3A5-1ACA-4B33-930A-EE4F5F6D2FBD}"/>
    <cellStyle name="20% - Accent3 5 2 2 2 5" xfId="3759" xr:uid="{608516C4-E00E-4413-8D0C-1F6816DE3BB9}"/>
    <cellStyle name="20% - Accent3 5 2 2 2 6" xfId="3760" xr:uid="{51304EF6-4191-45E6-88FE-07932B743FAD}"/>
    <cellStyle name="20% - Accent3 5 2 2 2 7" xfId="3761" xr:uid="{EED0980F-2065-49F0-A91B-EA1425D29AF6}"/>
    <cellStyle name="20% - Accent3 5 2 2 3" xfId="3762" xr:uid="{19CD1099-BDCF-4453-9BEB-4BE084351132}"/>
    <cellStyle name="20% - Accent3 5 2 2 3 2" xfId="3763" xr:uid="{7FB22C4B-D744-4464-BED5-4F9D826923FB}"/>
    <cellStyle name="20% - Accent3 5 2 2 3 2 2" xfId="3764" xr:uid="{274BAEB7-82A5-47DD-9C06-FB631CBBEC5C}"/>
    <cellStyle name="20% - Accent3 5 2 2 3 2 3" xfId="3765" xr:uid="{D72BAAF6-6F3B-4CDF-8B5D-4138AF5E785B}"/>
    <cellStyle name="20% - Accent3 5 2 2 3 3" xfId="3766" xr:uid="{89072300-AC02-481A-8723-1B70B6BF35CE}"/>
    <cellStyle name="20% - Accent3 5 2 2 3 4" xfId="3767" xr:uid="{4565F72A-CB8D-403D-8087-94569E5680B6}"/>
    <cellStyle name="20% - Accent3 5 2 2 3 5" xfId="3768" xr:uid="{25D74D4A-D1FE-4EC9-B7CF-7963995F8A8D}"/>
    <cellStyle name="20% - Accent3 5 2 2 3 6" xfId="3769" xr:uid="{DAC0DEED-8A0B-46AD-BC40-119D14E97721}"/>
    <cellStyle name="20% - Accent3 5 2 2 4" xfId="3770" xr:uid="{ABD34825-D7C8-4424-9782-85F3AD40B588}"/>
    <cellStyle name="20% - Accent3 5 2 2 4 2" xfId="3771" xr:uid="{6D785AC3-8416-44A9-8495-E9C36B563527}"/>
    <cellStyle name="20% - Accent3 5 2 2 4 3" xfId="3772" xr:uid="{9AADE679-B181-413D-B748-3F7856D39DA2}"/>
    <cellStyle name="20% - Accent3 5 2 2 5" xfId="3773" xr:uid="{F0DB81F4-35C3-4E96-9903-40F3D224642B}"/>
    <cellStyle name="20% - Accent3 5 2 2 6" xfId="3774" xr:uid="{5245446C-D985-4892-95AE-16E08723E4A7}"/>
    <cellStyle name="20% - Accent3 5 2 2 7" xfId="3775" xr:uid="{57FC48B1-12F9-472F-9E73-F11BDC8C043B}"/>
    <cellStyle name="20% - Accent3 5 2 2 8" xfId="3776" xr:uid="{0C484322-56AD-4A23-A92E-D1BD4B533553}"/>
    <cellStyle name="20% - Accent3 5 2 2 9" xfId="3777" xr:uid="{CD30E687-BEC8-48C0-BEA9-35937ABC5DA8}"/>
    <cellStyle name="20% - Accent3 5 2 3" xfId="3778" xr:uid="{E5831AC3-1B2B-4D24-8496-3E3C9F3B511B}"/>
    <cellStyle name="20% - Accent3 5 2 3 2" xfId="3779" xr:uid="{90BE6DFA-0ED6-4D52-B95F-D98ED9E41EFA}"/>
    <cellStyle name="20% - Accent3 5 2 3 2 2" xfId="3780" xr:uid="{00952A84-5BA0-4806-9727-1C85C70E4567}"/>
    <cellStyle name="20% - Accent3 5 2 3 2 2 2" xfId="3781" xr:uid="{101B1EF1-173D-4EF1-A334-E57DBA059360}"/>
    <cellStyle name="20% - Accent3 5 2 3 2 2 3" xfId="3782" xr:uid="{FE3F462A-9E88-4A1E-8DDE-37E98ECCA274}"/>
    <cellStyle name="20% - Accent3 5 2 3 2 3" xfId="3783" xr:uid="{BB5087E9-E175-4D5E-B935-BCC3CD8369DD}"/>
    <cellStyle name="20% - Accent3 5 2 3 2 4" xfId="3784" xr:uid="{7355E1F3-229A-433A-92CB-8069941F2D49}"/>
    <cellStyle name="20% - Accent3 5 2 3 2 5" xfId="3785" xr:uid="{5E7C5D09-7CF7-4DB1-A31D-4CFBA138433D}"/>
    <cellStyle name="20% - Accent3 5 2 3 2 6" xfId="3786" xr:uid="{844D261C-E973-4556-8526-64C72429B84C}"/>
    <cellStyle name="20% - Accent3 5 2 3 3" xfId="3787" xr:uid="{C47DABC5-B2B5-4B69-9756-4CD37ADEB816}"/>
    <cellStyle name="20% - Accent3 5 2 3 3 2" xfId="3788" xr:uid="{9621E6F4-0E5F-4825-B4B9-BC2A822397F0}"/>
    <cellStyle name="20% - Accent3 5 2 3 3 2 2" xfId="3789" xr:uid="{10EFD2E2-D16F-459D-A101-826FA264D763}"/>
    <cellStyle name="20% - Accent3 5 2 3 3 2 3" xfId="3790" xr:uid="{4C5C1A8F-9C9F-45FF-804D-62F4D44BF322}"/>
    <cellStyle name="20% - Accent3 5 2 3 3 3" xfId="3791" xr:uid="{C429D425-4CA2-4008-BE8D-252D2B946983}"/>
    <cellStyle name="20% - Accent3 5 2 3 3 4" xfId="3792" xr:uid="{477CF1DF-8635-4CA4-86F4-BE371163EC36}"/>
    <cellStyle name="20% - Accent3 5 2 3 3 5" xfId="3793" xr:uid="{36913E0A-359B-4CBD-B48F-B5BC0C628ABB}"/>
    <cellStyle name="20% - Accent3 5 2 3 4" xfId="3794" xr:uid="{C39602D1-4BF0-4427-BED9-CE52FFC69E39}"/>
    <cellStyle name="20% - Accent3 5 2 3 4 2" xfId="3795" xr:uid="{4C03839F-DBA1-4BDF-97E5-FAD0750C458E}"/>
    <cellStyle name="20% - Accent3 5 2 3 4 3" xfId="3796" xr:uid="{EC04C204-D716-4E20-8ED5-6A92D2829DD4}"/>
    <cellStyle name="20% - Accent3 5 2 3 5" xfId="3797" xr:uid="{6239DE81-6E1B-4D0D-971B-C1E266E6C974}"/>
    <cellStyle name="20% - Accent3 5 2 3 6" xfId="3798" xr:uid="{E0746FC7-5446-4C45-A2EE-E7E6425EC3F4}"/>
    <cellStyle name="20% - Accent3 5 2 3 7" xfId="3799" xr:uid="{5B473AAD-D7E2-43AD-AED0-3E46D0583514}"/>
    <cellStyle name="20% - Accent3 5 2 3 8" xfId="3800" xr:uid="{9117AA67-67A6-43A0-9118-2375FB1EFC52}"/>
    <cellStyle name="20% - Accent3 5 2 3 9" xfId="3801" xr:uid="{979E302F-832D-46E6-8D78-97300EEE7BB7}"/>
    <cellStyle name="20% - Accent3 5 2 4" xfId="3802" xr:uid="{34E24872-6E75-48E1-A164-AD6577DA185C}"/>
    <cellStyle name="20% - Accent3 5 2 4 2" xfId="3803" xr:uid="{AD488402-2ACB-4BA8-9E9E-6A6842E7E2E9}"/>
    <cellStyle name="20% - Accent3 5 2 4 2 2" xfId="3804" xr:uid="{F741A8A3-B193-4F96-944B-F6082560EF9C}"/>
    <cellStyle name="20% - Accent3 5 2 4 2 3" xfId="3805" xr:uid="{FF1C3BE0-E614-4147-A696-F8CD11341921}"/>
    <cellStyle name="20% - Accent3 5 2 4 3" xfId="3806" xr:uid="{09DEA2BC-C909-4B2B-AB03-D303B8DCC760}"/>
    <cellStyle name="20% - Accent3 5 2 4 4" xfId="3807" xr:uid="{4AA6084C-C0FC-4698-8895-8E17AF4D0F78}"/>
    <cellStyle name="20% - Accent3 5 2 4 5" xfId="3808" xr:uid="{ADC6A692-DC6B-42A4-B4A5-88B735049640}"/>
    <cellStyle name="20% - Accent3 5 2 4 6" xfId="3809" xr:uid="{B78BF51A-B06D-4946-AED6-02FEF3214F8F}"/>
    <cellStyle name="20% - Accent3 5 2 4 7" xfId="3810" xr:uid="{F95EC7C9-73F8-4D90-8AC1-F885375B930F}"/>
    <cellStyle name="20% - Accent3 5 2 5" xfId="3811" xr:uid="{60CAD7F2-3D19-4EA4-9217-618A5B9109FE}"/>
    <cellStyle name="20% - Accent3 5 2 5 2" xfId="3812" xr:uid="{975867F8-843E-464E-85AA-A2CBA9A02DA5}"/>
    <cellStyle name="20% - Accent3 5 2 5 2 2" xfId="3813" xr:uid="{94A2EE3E-9CD6-4103-AEA5-0920819AF597}"/>
    <cellStyle name="20% - Accent3 5 2 5 2 3" xfId="3814" xr:uid="{4C1F5EF2-745B-416C-8B52-DD346A55F145}"/>
    <cellStyle name="20% - Accent3 5 2 5 3" xfId="3815" xr:uid="{94B7820D-36BA-4315-BFAE-8CF024BD5D99}"/>
    <cellStyle name="20% - Accent3 5 2 5 4" xfId="3816" xr:uid="{6CD76AEE-A50E-4D4B-B43A-7BDDEB8D450E}"/>
    <cellStyle name="20% - Accent3 5 2 5 5" xfId="3817" xr:uid="{FF34D14C-2506-4347-B54D-6820EEBD48EB}"/>
    <cellStyle name="20% - Accent3 5 2 6" xfId="3818" xr:uid="{789A1DF4-C1AF-4720-990A-CA65743E5E22}"/>
    <cellStyle name="20% - Accent3 5 2 6 2" xfId="3819" xr:uid="{E869AC22-C3EF-4900-90D2-CB03AD9C0D90}"/>
    <cellStyle name="20% - Accent3 5 2 6 3" xfId="3820" xr:uid="{D51E5C9A-E1BD-4095-B33E-A03FB03675DD}"/>
    <cellStyle name="20% - Accent3 5 2 7" xfId="3821" xr:uid="{106908B8-CA9D-41C9-A8C3-4FA8A309D2EA}"/>
    <cellStyle name="20% - Accent3 5 2 8" xfId="3822" xr:uid="{C04A965D-6248-40A9-B101-4BFFDB413F55}"/>
    <cellStyle name="20% - Accent3 5 2 9" xfId="3823" xr:uid="{2840324F-DC84-445A-84ED-C2F155D89118}"/>
    <cellStyle name="20% - Accent3 5 3" xfId="3824" xr:uid="{7B02341B-482F-4530-BA1A-AB75DB6AA006}"/>
    <cellStyle name="20% - Accent3 5 3 10" xfId="3825" xr:uid="{4B11BEF1-2F91-4354-B80F-7B79D67FAFBC}"/>
    <cellStyle name="20% - Accent3 5 3 2" xfId="3826" xr:uid="{9C091319-C792-4789-96FD-48AF23DEC526}"/>
    <cellStyle name="20% - Accent3 5 3 2 2" xfId="3827" xr:uid="{213BDE1B-AA42-4E6F-B944-035EF753EABC}"/>
    <cellStyle name="20% - Accent3 5 3 2 2 2" xfId="3828" xr:uid="{2E0D146D-3B3A-4EB2-B628-15DCC0B30E0F}"/>
    <cellStyle name="20% - Accent3 5 3 2 2 3" xfId="3829" xr:uid="{EB020CF4-D952-4345-A821-DA40F412BA81}"/>
    <cellStyle name="20% - Accent3 5 3 2 2 4" xfId="3830" xr:uid="{6BB13299-C382-4768-8DCC-0B40E92EEDF9}"/>
    <cellStyle name="20% - Accent3 5 3 2 2 5" xfId="3831" xr:uid="{B6647EFC-A8C3-4AB1-93A7-7C21C248BAA6}"/>
    <cellStyle name="20% - Accent3 5 3 2 3" xfId="3832" xr:uid="{F1442404-FD74-4440-B7DF-45E31465DD1E}"/>
    <cellStyle name="20% - Accent3 5 3 2 4" xfId="3833" xr:uid="{00C680BC-411B-4350-A6C2-3C948AECD47D}"/>
    <cellStyle name="20% - Accent3 5 3 2 5" xfId="3834" xr:uid="{AC73EBF4-5F81-49C3-8A69-C44F2053BECB}"/>
    <cellStyle name="20% - Accent3 5 3 2 6" xfId="3835" xr:uid="{4CBD8F52-AB54-445A-944C-FDC4721F87C1}"/>
    <cellStyle name="20% - Accent3 5 3 2 7" xfId="3836" xr:uid="{BBC578DB-17E7-470C-8A3C-80D2BE5EEEF7}"/>
    <cellStyle name="20% - Accent3 5 3 2 8" xfId="3837" xr:uid="{597DAAC4-9838-414E-9124-B3DE7FA9C280}"/>
    <cellStyle name="20% - Accent3 5 3 3" xfId="3838" xr:uid="{78DA4F93-98C6-482C-8B9A-0692CABAB753}"/>
    <cellStyle name="20% - Accent3 5 3 3 2" xfId="3839" xr:uid="{19228834-3304-4B82-99D4-E21AD47CF190}"/>
    <cellStyle name="20% - Accent3 5 3 3 2 2" xfId="3840" xr:uid="{CC952275-BAAE-49F7-A1DD-04BAA99A0178}"/>
    <cellStyle name="20% - Accent3 5 3 3 2 3" xfId="3841" xr:uid="{A1ED0C10-FA7C-4158-92E7-ED799A89E0C0}"/>
    <cellStyle name="20% - Accent3 5 3 3 3" xfId="3842" xr:uid="{67654B57-146F-4640-A31A-B0066B215AB1}"/>
    <cellStyle name="20% - Accent3 5 3 3 4" xfId="3843" xr:uid="{078D29CA-3D1D-44E3-96B7-EC444D00961B}"/>
    <cellStyle name="20% - Accent3 5 3 3 5" xfId="3844" xr:uid="{D79FD8BD-FB22-4B2E-8D29-CF150FF7B0B9}"/>
    <cellStyle name="20% - Accent3 5 3 3 6" xfId="3845" xr:uid="{FF8BA56D-2CE5-46BE-B165-0FD2AA38DD1F}"/>
    <cellStyle name="20% - Accent3 5 3 3 7" xfId="3846" xr:uid="{E9D0682F-9A08-43AD-981E-4452E3470A36}"/>
    <cellStyle name="20% - Accent3 5 3 4" xfId="3847" xr:uid="{3856E14F-FB66-46C3-A0C0-E77B93D85EE9}"/>
    <cellStyle name="20% - Accent3 5 3 4 2" xfId="3848" xr:uid="{C301479F-544A-465A-9520-48D813AF2576}"/>
    <cellStyle name="20% - Accent3 5 3 4 3" xfId="3849" xr:uid="{E3FD0596-FBE1-44B2-8552-56ACBA439339}"/>
    <cellStyle name="20% - Accent3 5 3 4 4" xfId="3850" xr:uid="{41C2B47F-C421-4546-B0A9-2B797381B649}"/>
    <cellStyle name="20% - Accent3 5 3 5" xfId="3851" xr:uid="{6687B786-C361-4DE4-9119-24B2DC098F6F}"/>
    <cellStyle name="20% - Accent3 5 3 6" xfId="3852" xr:uid="{C65F81E2-C89D-4C6D-A64F-AC21F724FB7D}"/>
    <cellStyle name="20% - Accent3 5 3 7" xfId="3853" xr:uid="{52440564-CF35-408B-9690-A1A6DFBAC659}"/>
    <cellStyle name="20% - Accent3 5 3 8" xfId="3854" xr:uid="{712D5D10-DF83-4564-9494-46FCD035B458}"/>
    <cellStyle name="20% - Accent3 5 3 9" xfId="3855" xr:uid="{50437DAE-FFAA-4513-871F-FF7378B23584}"/>
    <cellStyle name="20% - Accent3 5 4" xfId="3856" xr:uid="{A381A6B5-AED9-43D5-99EF-0D6584804047}"/>
    <cellStyle name="20% - Accent3 5 4 10" xfId="3857" xr:uid="{835E160C-AC59-407C-986C-76F31D08C2AE}"/>
    <cellStyle name="20% - Accent3 5 4 2" xfId="3858" xr:uid="{B889E14A-60E6-4D54-A5D8-56204AB81DBA}"/>
    <cellStyle name="20% - Accent3 5 4 2 2" xfId="3859" xr:uid="{47261B60-6436-4F63-8E9F-57D4FE17C013}"/>
    <cellStyle name="20% - Accent3 5 4 2 2 2" xfId="3860" xr:uid="{FDD6D566-F62F-47A0-B3B8-FA17F4D5B1F9}"/>
    <cellStyle name="20% - Accent3 5 4 2 2 3" xfId="3861" xr:uid="{61A86E44-4296-4A9B-9C54-05CBE2DAD0E7}"/>
    <cellStyle name="20% - Accent3 5 4 2 2 4" xfId="3862" xr:uid="{ED8A5835-2EA8-4B51-8FDC-1E57FDAACC0D}"/>
    <cellStyle name="20% - Accent3 5 4 2 3" xfId="3863" xr:uid="{28E383EE-6B1B-4769-96D9-ABEF17E5FE28}"/>
    <cellStyle name="20% - Accent3 5 4 2 4" xfId="3864" xr:uid="{168B7FD8-D417-4D24-A8D4-76A4FDFA36C9}"/>
    <cellStyle name="20% - Accent3 5 4 2 5" xfId="3865" xr:uid="{6BCF9211-4EE6-44FC-9841-B5D542CB758B}"/>
    <cellStyle name="20% - Accent3 5 4 2 6" xfId="3866" xr:uid="{31923F7F-D8BF-4BC1-BFDE-86F1CCD70118}"/>
    <cellStyle name="20% - Accent3 5 4 2 7" xfId="3867" xr:uid="{D2E2AF53-FB8E-4515-9430-E3F007CFC5EB}"/>
    <cellStyle name="20% - Accent3 5 4 3" xfId="3868" xr:uid="{5B74C265-7B5E-4DC0-9EEA-1988ED5350D1}"/>
    <cellStyle name="20% - Accent3 5 4 3 2" xfId="3869" xr:uid="{AF1123F1-9252-4E91-A61D-E9871BA28B8C}"/>
    <cellStyle name="20% - Accent3 5 4 3 2 2" xfId="3870" xr:uid="{D3F1358E-800E-46B7-8C93-FDCA21F2CC79}"/>
    <cellStyle name="20% - Accent3 5 4 3 2 3" xfId="3871" xr:uid="{AE2BBD32-F839-4A2D-BFE4-1A62A7235853}"/>
    <cellStyle name="20% - Accent3 5 4 3 3" xfId="3872" xr:uid="{F0355530-C038-41DB-85B5-4F14311028A3}"/>
    <cellStyle name="20% - Accent3 5 4 3 4" xfId="3873" xr:uid="{0DB72571-15FE-4E9E-8CAE-38A1922F8036}"/>
    <cellStyle name="20% - Accent3 5 4 3 5" xfId="3874" xr:uid="{13C9F39D-6CF0-4CEC-9B68-706CB385214F}"/>
    <cellStyle name="20% - Accent3 5 4 3 6" xfId="3875" xr:uid="{C3A1C2DD-2D84-489E-88D2-3F9AD27C73AF}"/>
    <cellStyle name="20% - Accent3 5 4 4" xfId="3876" xr:uid="{5C7BF246-A776-4DF1-9B8D-530F6EC8945C}"/>
    <cellStyle name="20% - Accent3 5 4 4 2" xfId="3877" xr:uid="{0A1AF0F4-1FDC-4F9F-918D-74D941157274}"/>
    <cellStyle name="20% - Accent3 5 4 4 3" xfId="3878" xr:uid="{B1D890A8-FD15-4FFE-9A01-1D95CB300BB9}"/>
    <cellStyle name="20% - Accent3 5 4 4 4" xfId="3879" xr:uid="{61089005-1E62-4918-A942-1D794B7F46D5}"/>
    <cellStyle name="20% - Accent3 5 4 5" xfId="3880" xr:uid="{66EE745E-B385-4BAA-9833-ECE2FE9A9619}"/>
    <cellStyle name="20% - Accent3 5 4 6" xfId="3881" xr:uid="{B35911C3-1060-4984-92AB-D677EF5A7BA8}"/>
    <cellStyle name="20% - Accent3 5 4 7" xfId="3882" xr:uid="{1E4D877B-D41B-4079-8DE1-F68514F958B3}"/>
    <cellStyle name="20% - Accent3 5 4 8" xfId="3883" xr:uid="{62D37F90-DEF8-4466-AB7D-2CB5E39CE591}"/>
    <cellStyle name="20% - Accent3 5 4 9" xfId="3884" xr:uid="{B5CE5C81-D226-434A-9231-A15215FE4D77}"/>
    <cellStyle name="20% - Accent3 5 5" xfId="3885" xr:uid="{8BDCA367-1879-497D-94B1-398C47ABF7D0}"/>
    <cellStyle name="20% - Accent3 5 5 2" xfId="3886" xr:uid="{D077E4AC-5313-4AE0-BBD4-DA5E4369B1DE}"/>
    <cellStyle name="20% - Accent3 5 5 2 2" xfId="3887" xr:uid="{55EC51EC-8BB3-4B53-B859-EC66B9070302}"/>
    <cellStyle name="20% - Accent3 5 5 2 2 2" xfId="3888" xr:uid="{19C5B706-069A-4185-A64B-043EE1D7DE9A}"/>
    <cellStyle name="20% - Accent3 5 5 2 2 3" xfId="3889" xr:uid="{4AD2A7D2-DFB2-4A93-B053-E9185EF7658E}"/>
    <cellStyle name="20% - Accent3 5 5 2 2 4" xfId="3890" xr:uid="{84676800-E1CE-4E75-8AE8-A1C7459E1F6B}"/>
    <cellStyle name="20% - Accent3 5 5 2 3" xfId="3891" xr:uid="{C683B03B-A7FA-4212-888A-6301EB8287DE}"/>
    <cellStyle name="20% - Accent3 5 5 2 4" xfId="3892" xr:uid="{525D95F4-BE3A-4834-997A-B98FA17B73C7}"/>
    <cellStyle name="20% - Accent3 5 5 2 5" xfId="3893" xr:uid="{1B68E80C-37B7-4203-AF12-5EC2AFB41304}"/>
    <cellStyle name="20% - Accent3 5 5 2 6" xfId="3894" xr:uid="{65857EEB-A84F-4B8B-A443-6231A8530749}"/>
    <cellStyle name="20% - Accent3 5 5 3" xfId="3895" xr:uid="{2B1DA76E-964B-40C5-AA51-AD1141D2FB27}"/>
    <cellStyle name="20% - Accent3 5 5 3 2" xfId="3896" xr:uid="{55510D6A-0CD6-42B4-B391-02E6DA04C36F}"/>
    <cellStyle name="20% - Accent3 5 5 3 2 2" xfId="3897" xr:uid="{BA359C7C-26CB-4DEA-A8C3-3469C8AF648E}"/>
    <cellStyle name="20% - Accent3 5 5 3 2 3" xfId="3898" xr:uid="{B41AA966-D273-4295-8F48-EF8937978DBB}"/>
    <cellStyle name="20% - Accent3 5 5 3 3" xfId="3899" xr:uid="{AE1306F1-20BF-4B65-AABE-4D897C730DDA}"/>
    <cellStyle name="20% - Accent3 5 5 3 4" xfId="3900" xr:uid="{4EC61F39-A086-4638-A8DC-3920E0FA1E6A}"/>
    <cellStyle name="20% - Accent3 5 5 3 5" xfId="3901" xr:uid="{4FD93BDF-AF5C-4C89-AAE5-62172608A084}"/>
    <cellStyle name="20% - Accent3 5 5 3 6" xfId="3902" xr:uid="{9A383FAA-2B3A-46AB-8F90-D60E284EE138}"/>
    <cellStyle name="20% - Accent3 5 5 4" xfId="3903" xr:uid="{7C5FD98B-5E96-4FC0-9EF1-282F8527414F}"/>
    <cellStyle name="20% - Accent3 5 5 4 2" xfId="3904" xr:uid="{1AF7DA81-1655-4D3A-8811-9AE61E1E8A03}"/>
    <cellStyle name="20% - Accent3 5 5 4 3" xfId="3905" xr:uid="{E359C4FA-7921-4C13-9C98-FC4CB7C2F9A9}"/>
    <cellStyle name="20% - Accent3 5 5 4 4" xfId="3906" xr:uid="{127BDA61-523D-46B3-BB52-71E3BA42671C}"/>
    <cellStyle name="20% - Accent3 5 5 5" xfId="3907" xr:uid="{F9B2D356-CC9F-473D-ACF9-25A2BD868CBB}"/>
    <cellStyle name="20% - Accent3 5 5 6" xfId="3908" xr:uid="{AB0B3022-793C-4A77-A269-2152AC1F2C0F}"/>
    <cellStyle name="20% - Accent3 5 5 7" xfId="3909" xr:uid="{E6BC04D6-4CD5-46E8-AF9A-F14EA87DF0ED}"/>
    <cellStyle name="20% - Accent3 5 5 8" xfId="3910" xr:uid="{3B8CD418-231E-4014-AAB3-B5FB6C824EB3}"/>
    <cellStyle name="20% - Accent3 5 5 9" xfId="3911" xr:uid="{230D4B4E-976A-4679-B522-D8A1EE8D3B21}"/>
    <cellStyle name="20% - Accent3 5 6" xfId="3912" xr:uid="{D5E1103E-E4FE-47DC-8E4C-B99A32B279C0}"/>
    <cellStyle name="20% - Accent3 5 6 2" xfId="3913" xr:uid="{683B4ED5-675F-46B1-8643-07555992A787}"/>
    <cellStyle name="20% - Accent3 5 6 2 2" xfId="3914" xr:uid="{F8115E91-A229-4D95-BD09-333BE7E52EA3}"/>
    <cellStyle name="20% - Accent3 5 6 2 3" xfId="3915" xr:uid="{DB01A3D1-E41A-4E7F-915D-5733E0BAA004}"/>
    <cellStyle name="20% - Accent3 5 6 2 4" xfId="3916" xr:uid="{5D2BD3DD-B392-44CC-BEC4-3F50FB1815A1}"/>
    <cellStyle name="20% - Accent3 5 6 3" xfId="3917" xr:uid="{BA700E45-E669-43BB-92AC-7B92D976C23C}"/>
    <cellStyle name="20% - Accent3 5 6 4" xfId="3918" xr:uid="{8A8FFCC1-986E-4474-8B7F-336F0D3B45DD}"/>
    <cellStyle name="20% - Accent3 5 6 5" xfId="3919" xr:uid="{F42B3573-9983-4610-BA30-C79E8AED2EE4}"/>
    <cellStyle name="20% - Accent3 5 6 6" xfId="3920" xr:uid="{E6E3A44C-E750-4AB3-A68C-F533ECA79B68}"/>
    <cellStyle name="20% - Accent3 5 7" xfId="3921" xr:uid="{AE450B16-0FD5-4AAF-85D3-E04E9F4046B9}"/>
    <cellStyle name="20% - Accent3 5 7 2" xfId="3922" xr:uid="{ACA94CB3-18BF-4A44-9A9C-2CD7187BE31B}"/>
    <cellStyle name="20% - Accent3 5 7 2 2" xfId="3923" xr:uid="{3A0A7830-02A1-453B-A9A0-22EBA99315AB}"/>
    <cellStyle name="20% - Accent3 5 7 2 3" xfId="3924" xr:uid="{A83A67CD-155F-4A20-988B-BAE0126CE337}"/>
    <cellStyle name="20% - Accent3 5 7 3" xfId="3925" xr:uid="{8C8898B6-538D-474C-84A7-D9FF2F3D74F9}"/>
    <cellStyle name="20% - Accent3 5 7 4" xfId="3926" xr:uid="{240AA31A-B994-404F-9AD9-943E3FA411F4}"/>
    <cellStyle name="20% - Accent3 5 7 5" xfId="3927" xr:uid="{F81B55FF-5891-4316-A9FA-DC15EE15112E}"/>
    <cellStyle name="20% - Accent3 5 7 6" xfId="3928" xr:uid="{FC7024B4-591B-4E45-91E9-51D250631AEB}"/>
    <cellStyle name="20% - Accent3 5 8" xfId="3929" xr:uid="{6C7CFB24-8284-437F-9A3A-4D60F7B6CF41}"/>
    <cellStyle name="20% - Accent3 5 8 2" xfId="3930" xr:uid="{9500A504-40A2-40D3-8275-DB86F06F116C}"/>
    <cellStyle name="20% - Accent3 5 8 3" xfId="3931" xr:uid="{1F04C7F7-0241-41AF-8595-9A24EACC0B12}"/>
    <cellStyle name="20% - Accent3 5 8 4" xfId="3932" xr:uid="{CC125AE0-7FBB-430D-8267-E12D2C2A0ADA}"/>
    <cellStyle name="20% - Accent3 5 9" xfId="3933" xr:uid="{11EEDFFA-4F79-45B1-93DA-5F55006498F5}"/>
    <cellStyle name="20% - Accent3 6" xfId="3934" xr:uid="{082E9B7A-1696-46B5-A32D-52B472ADDFF3}"/>
    <cellStyle name="20% - Accent3 6 10" xfId="3935" xr:uid="{66D98198-3FEB-4D21-8BD1-D392CD994475}"/>
    <cellStyle name="20% - Accent3 6 11" xfId="3936" xr:uid="{997DBD3A-BB9C-41CC-AF37-55C1AC891FA1}"/>
    <cellStyle name="20% - Accent3 6 12" xfId="3937" xr:uid="{C541CD12-F841-41E5-B1B9-3A1D6581C604}"/>
    <cellStyle name="20% - Accent3 6 13" xfId="3938" xr:uid="{0833ABED-B5D3-44EF-99D2-4A309AE079D8}"/>
    <cellStyle name="20% - Accent3 6 14" xfId="3939" xr:uid="{DF89DBF8-DD1E-46E5-BA0C-D420BBD07B57}"/>
    <cellStyle name="20% - Accent3 6 2" xfId="3940" xr:uid="{5E65477C-7B41-44B6-9275-5E59FEE9C99D}"/>
    <cellStyle name="20% - Accent3 6 2 10" xfId="3941" xr:uid="{ADB8A65E-2769-4BEA-AFFF-650705504962}"/>
    <cellStyle name="20% - Accent3 6 2 11" xfId="3942" xr:uid="{F6DB9DD7-1609-4BBC-851B-45929DA2D292}"/>
    <cellStyle name="20% - Accent3 6 2 2" xfId="3943" xr:uid="{9E07179C-A762-431F-B1F6-BA7C21C83580}"/>
    <cellStyle name="20% - Accent3 6 2 2 2" xfId="3944" xr:uid="{D2CBDE4D-0722-4625-BEEE-FC5A2384850E}"/>
    <cellStyle name="20% - Accent3 6 2 2 2 2" xfId="3945" xr:uid="{8C2C1F1F-FF75-4039-91A3-55205A048192}"/>
    <cellStyle name="20% - Accent3 6 2 2 2 3" xfId="3946" xr:uid="{0E631A04-F9E4-45A3-B6AF-5B1E7D83F046}"/>
    <cellStyle name="20% - Accent3 6 2 2 2 4" xfId="3947" xr:uid="{0566A46C-F705-41F0-B9C6-89847E2224DA}"/>
    <cellStyle name="20% - Accent3 6 2 2 3" xfId="3948" xr:uid="{DBDC543A-6E8B-42A7-8508-A8B9B0EC3467}"/>
    <cellStyle name="20% - Accent3 6 2 2 4" xfId="3949" xr:uid="{AC48C0B6-9925-4630-978D-25242D2BAB3A}"/>
    <cellStyle name="20% - Accent3 6 2 2 5" xfId="3950" xr:uid="{EB8E1EB8-05F1-4AA1-A726-EB96A6958C1F}"/>
    <cellStyle name="20% - Accent3 6 2 2 6" xfId="3951" xr:uid="{B0C38F7B-D285-445C-B474-4D25E52F79C4}"/>
    <cellStyle name="20% - Accent3 6 2 2 7" xfId="3952" xr:uid="{444CC111-88CF-482D-AECE-8D42A7A1F67D}"/>
    <cellStyle name="20% - Accent3 6 2 2 8" xfId="3953" xr:uid="{57E210FD-568B-45BD-9547-2191B2153121}"/>
    <cellStyle name="20% - Accent3 6 2 3" xfId="3954" xr:uid="{69D21B4D-2CEC-4B00-8796-0E52D1110037}"/>
    <cellStyle name="20% - Accent3 6 2 3 2" xfId="3955" xr:uid="{FA88EAE9-1F74-4487-ACED-0AC7CE50E9E1}"/>
    <cellStyle name="20% - Accent3 6 2 3 2 2" xfId="3956" xr:uid="{3CEB8D8C-705D-4DFF-98D6-EFCD1BE76440}"/>
    <cellStyle name="20% - Accent3 6 2 3 2 3" xfId="3957" xr:uid="{B16ADD4B-93FF-4610-8CBB-42B440B4B541}"/>
    <cellStyle name="20% - Accent3 6 2 3 3" xfId="3958" xr:uid="{F28E611A-8A40-4A85-9A46-A9DEB54089E4}"/>
    <cellStyle name="20% - Accent3 6 2 3 4" xfId="3959" xr:uid="{FF0E47F6-5F9A-4DB4-861E-CEE4C3E40F56}"/>
    <cellStyle name="20% - Accent3 6 2 3 5" xfId="3960" xr:uid="{92BE7E39-805E-49FF-ADC3-3A4F6D6AD6DE}"/>
    <cellStyle name="20% - Accent3 6 2 3 6" xfId="3961" xr:uid="{0B5A0832-93DF-42A5-A09F-728750C14042}"/>
    <cellStyle name="20% - Accent3 6 2 4" xfId="3962" xr:uid="{DE10EDFD-FB8A-4AE6-9A0A-EA7F702F920B}"/>
    <cellStyle name="20% - Accent3 6 2 4 2" xfId="3963" xr:uid="{557BA6CB-ED46-4A0A-9C82-C9D9BC55A519}"/>
    <cellStyle name="20% - Accent3 6 2 4 3" xfId="3964" xr:uid="{72852816-7C53-4D83-BE51-0E102BCAB489}"/>
    <cellStyle name="20% - Accent3 6 2 5" xfId="3965" xr:uid="{D3C518CE-9699-4869-BBD5-7D6151B60021}"/>
    <cellStyle name="20% - Accent3 6 2 6" xfId="3966" xr:uid="{F03D9276-6071-471D-9F23-DD119187C346}"/>
    <cellStyle name="20% - Accent3 6 2 7" xfId="3967" xr:uid="{5275BA72-C4BF-4E70-98C6-3C2E97A0108F}"/>
    <cellStyle name="20% - Accent3 6 2 8" xfId="3968" xr:uid="{86D25AF5-B927-4996-9808-A74CC0D84F59}"/>
    <cellStyle name="20% - Accent3 6 2 9" xfId="3969" xr:uid="{8F1380AA-A6ED-41F8-AC6C-B634E29B3311}"/>
    <cellStyle name="20% - Accent3 6 3" xfId="3970" xr:uid="{19DA36AE-9DBC-4951-A684-A97B06744920}"/>
    <cellStyle name="20% - Accent3 6 3 10" xfId="3971" xr:uid="{6C3D376D-B6A0-4BCA-84A4-0A5785FE27A4}"/>
    <cellStyle name="20% - Accent3 6 3 2" xfId="3972" xr:uid="{60E34470-FB51-4AC2-A932-3B62E5F990D2}"/>
    <cellStyle name="20% - Accent3 6 3 2 2" xfId="3973" xr:uid="{57E698C6-92C2-4734-B4E2-1E07948ABF81}"/>
    <cellStyle name="20% - Accent3 6 3 2 2 2" xfId="3974" xr:uid="{E5EA9A6E-7854-483D-9C1A-1CAE264EF14A}"/>
    <cellStyle name="20% - Accent3 6 3 2 2 3" xfId="3975" xr:uid="{8557A4CB-85FA-4550-AE96-2ED7C96D0235}"/>
    <cellStyle name="20% - Accent3 6 3 2 3" xfId="3976" xr:uid="{DA0590DC-239E-48DE-93BC-785A5E746B0E}"/>
    <cellStyle name="20% - Accent3 6 3 2 4" xfId="3977" xr:uid="{C243EFA9-774B-4D48-B255-3D7DC7BE4B69}"/>
    <cellStyle name="20% - Accent3 6 3 2 5" xfId="3978" xr:uid="{57292842-D8CF-4282-AAA2-A1F29AD5D179}"/>
    <cellStyle name="20% - Accent3 6 3 2 6" xfId="3979" xr:uid="{AD81006D-CE41-429C-BDC5-A71C5E40AFB2}"/>
    <cellStyle name="20% - Accent3 6 3 2 7" xfId="3980" xr:uid="{F955D5DA-269A-48B9-8F26-739466994091}"/>
    <cellStyle name="20% - Accent3 6 3 3" xfId="3981" xr:uid="{7EAAF895-4F6E-4CC3-896C-A4B4F15387BA}"/>
    <cellStyle name="20% - Accent3 6 3 3 2" xfId="3982" xr:uid="{ED3DD125-FD12-44CE-B227-46A2C2580B43}"/>
    <cellStyle name="20% - Accent3 6 3 3 2 2" xfId="3983" xr:uid="{1453E04A-073A-4E49-B475-BCEAD8BF9DC4}"/>
    <cellStyle name="20% - Accent3 6 3 3 2 3" xfId="3984" xr:uid="{235A87B3-C3F6-4DB3-9B74-BAC9BA884E3B}"/>
    <cellStyle name="20% - Accent3 6 3 3 3" xfId="3985" xr:uid="{6E27D0BF-964D-4BD5-AF70-053894A9A799}"/>
    <cellStyle name="20% - Accent3 6 3 3 4" xfId="3986" xr:uid="{A7A5D660-4FC2-41AB-BB47-7313A6CD47DE}"/>
    <cellStyle name="20% - Accent3 6 3 3 5" xfId="3987" xr:uid="{B21BE8D9-F072-4AB7-A9BC-FD7C90E28056}"/>
    <cellStyle name="20% - Accent3 6 3 4" xfId="3988" xr:uid="{72F70B12-F517-4C2D-A097-82C44206CE4A}"/>
    <cellStyle name="20% - Accent3 6 3 4 2" xfId="3989" xr:uid="{AC9BC80F-C7BA-4FDA-B43D-257CE772C1F7}"/>
    <cellStyle name="20% - Accent3 6 3 4 3" xfId="3990" xr:uid="{8AB0ABDA-A854-4517-A3F5-11832DD88832}"/>
    <cellStyle name="20% - Accent3 6 3 5" xfId="3991" xr:uid="{546C1126-C95D-4A8F-BAE4-55D79470AB94}"/>
    <cellStyle name="20% - Accent3 6 3 6" xfId="3992" xr:uid="{AA637CF7-80EC-4E90-A2B6-28FF43978545}"/>
    <cellStyle name="20% - Accent3 6 3 7" xfId="3993" xr:uid="{53E1D0F6-536B-473F-BC7F-D92739DE2FF3}"/>
    <cellStyle name="20% - Accent3 6 3 8" xfId="3994" xr:uid="{D6C1B0E9-7C16-4098-AEC5-042A39BDBE42}"/>
    <cellStyle name="20% - Accent3 6 3 9" xfId="3995" xr:uid="{0A280E09-E4E3-40CA-AD6E-D3C834835821}"/>
    <cellStyle name="20% - Accent3 6 4" xfId="3996" xr:uid="{6378D660-BFEE-412C-8FF4-18C7B805274E}"/>
    <cellStyle name="20% - Accent3 6 4 10" xfId="3997" xr:uid="{350C0557-564E-4593-9111-3F3D2927F98D}"/>
    <cellStyle name="20% - Accent3 6 4 2" xfId="3998" xr:uid="{BF28ACFF-0290-43C5-962C-7A0ADEAFE8D7}"/>
    <cellStyle name="20% - Accent3 6 4 2 2" xfId="3999" xr:uid="{03C7DA69-BA80-4E69-8056-C2E7886F3D2F}"/>
    <cellStyle name="20% - Accent3 6 4 2 2 2" xfId="4000" xr:uid="{6A4806FC-AE6F-4632-89BE-4CA29CDF9E01}"/>
    <cellStyle name="20% - Accent3 6 4 2 2 3" xfId="4001" xr:uid="{5E8480BC-4C3B-4B05-B6BB-B206EC4A80EA}"/>
    <cellStyle name="20% - Accent3 6 4 2 3" xfId="4002" xr:uid="{79093855-7BB3-4A06-9279-5390AB2F642B}"/>
    <cellStyle name="20% - Accent3 6 4 2 4" xfId="4003" xr:uid="{48249549-479C-466B-AE91-4021ED8AD766}"/>
    <cellStyle name="20% - Accent3 6 4 2 5" xfId="4004" xr:uid="{36ED4F5F-3C39-4F2F-9E77-E956A597F10B}"/>
    <cellStyle name="20% - Accent3 6 4 3" xfId="4005" xr:uid="{17B67D95-214A-49A7-879B-5BD8A47935AD}"/>
    <cellStyle name="20% - Accent3 6 4 3 2" xfId="4006" xr:uid="{82BB730B-D087-4B07-AA89-BE7B5E10936D}"/>
    <cellStyle name="20% - Accent3 6 4 3 2 2" xfId="4007" xr:uid="{C26E24C3-8850-4845-A5CC-869693963095}"/>
    <cellStyle name="20% - Accent3 6 4 3 2 3" xfId="4008" xr:uid="{27747C56-C299-4C95-A329-63B0437903B4}"/>
    <cellStyle name="20% - Accent3 6 4 3 3" xfId="4009" xr:uid="{78EEF2BD-E4AE-4A07-90CF-44D90C56B4A4}"/>
    <cellStyle name="20% - Accent3 6 4 3 4" xfId="4010" xr:uid="{8C39BC15-E4F0-4EB0-8D70-B0FC8F510ABF}"/>
    <cellStyle name="20% - Accent3 6 4 3 5" xfId="4011" xr:uid="{227815CC-9EB8-4F90-A78C-2AC9483C034D}"/>
    <cellStyle name="20% - Accent3 6 4 4" xfId="4012" xr:uid="{C4D9B11B-9562-4B4F-8E18-87DD916870C8}"/>
    <cellStyle name="20% - Accent3 6 4 4 2" xfId="4013" xr:uid="{6E7F9AE5-1D8B-42D3-8AAE-131E9EEFC4AB}"/>
    <cellStyle name="20% - Accent3 6 4 4 3" xfId="4014" xr:uid="{AEAD2C5A-10AD-4E3F-9FBB-2A702F735C77}"/>
    <cellStyle name="20% - Accent3 6 4 5" xfId="4015" xr:uid="{7643B5FC-B355-464B-AE5A-453E864EAD8D}"/>
    <cellStyle name="20% - Accent3 6 4 6" xfId="4016" xr:uid="{87A3BE0D-7DB6-47C8-923D-C3CD72680160}"/>
    <cellStyle name="20% - Accent3 6 4 7" xfId="4017" xr:uid="{E7EF06DC-BCCF-4353-997D-2957C4CFAC7D}"/>
    <cellStyle name="20% - Accent3 6 4 8" xfId="4018" xr:uid="{644249E8-7032-423B-837F-BF38D5BC6CC5}"/>
    <cellStyle name="20% - Accent3 6 4 9" xfId="4019" xr:uid="{B4C95431-8A92-4524-B605-95E681E88370}"/>
    <cellStyle name="20% - Accent3 6 5" xfId="4020" xr:uid="{8D0311F6-6E49-4FC3-8BDB-BF395539D5B9}"/>
    <cellStyle name="20% - Accent3 6 5 2" xfId="4021" xr:uid="{0AE1B191-F2D5-4982-9CBC-F2E286FA06C0}"/>
    <cellStyle name="20% - Accent3 6 5 2 2" xfId="4022" xr:uid="{A44DB4AC-169F-489C-B575-1BC74B1D0D83}"/>
    <cellStyle name="20% - Accent3 6 5 2 3" xfId="4023" xr:uid="{BE843A3E-2AE7-4FC6-B80C-1CCC19C170BB}"/>
    <cellStyle name="20% - Accent3 6 5 3" xfId="4024" xr:uid="{9FC348B4-1089-41E5-BF69-A3952B6749E3}"/>
    <cellStyle name="20% - Accent3 6 5 4" xfId="4025" xr:uid="{C8371DBC-CDEF-4B0B-BDC9-F595685DBBCC}"/>
    <cellStyle name="20% - Accent3 6 5 5" xfId="4026" xr:uid="{4C3E9D8E-27A8-44D9-A9BF-60AB5426E0B9}"/>
    <cellStyle name="20% - Accent3 6 6" xfId="4027" xr:uid="{F53F74A4-6419-41B3-90E3-C27E511D0087}"/>
    <cellStyle name="20% - Accent3 6 6 2" xfId="4028" xr:uid="{C8CAAD52-DEF9-429D-B5D2-63B5DA07000B}"/>
    <cellStyle name="20% - Accent3 6 6 2 2" xfId="4029" xr:uid="{BEF59738-8DF6-4417-A2E4-25D807DBE788}"/>
    <cellStyle name="20% - Accent3 6 6 2 3" xfId="4030" xr:uid="{BCCD5ADA-96A7-4D68-8F69-323F7FA1217F}"/>
    <cellStyle name="20% - Accent3 6 6 3" xfId="4031" xr:uid="{CB8EB90D-37C2-42B8-BAD9-DD5BD607B432}"/>
    <cellStyle name="20% - Accent3 6 6 4" xfId="4032" xr:uid="{CBECF047-50AD-4F46-AA87-DD9760631F6E}"/>
    <cellStyle name="20% - Accent3 6 6 5" xfId="4033" xr:uid="{26AB5B7B-DAA8-41CD-A642-828A11C6982D}"/>
    <cellStyle name="20% - Accent3 6 7" xfId="4034" xr:uid="{FEECFDAA-68AA-4B1A-97B9-C6A8BFE026C1}"/>
    <cellStyle name="20% - Accent3 6 7 2" xfId="4035" xr:uid="{F391B329-489C-43D1-BC9B-7D005923D56D}"/>
    <cellStyle name="20% - Accent3 6 7 3" xfId="4036" xr:uid="{B3A72BD8-21E5-498D-BA1F-3E2AF60A7C8E}"/>
    <cellStyle name="20% - Accent3 6 8" xfId="4037" xr:uid="{869DDC02-5FB1-46FE-9810-370EA18C4EB1}"/>
    <cellStyle name="20% - Accent3 6 9" xfId="4038" xr:uid="{BD3F33C6-E62B-47EB-983D-98DFAEA222AA}"/>
    <cellStyle name="20% - Accent3 7" xfId="4039" xr:uid="{A40E167F-E362-494F-B650-7F1EE8153E18}"/>
    <cellStyle name="20% - Accent3 7 10" xfId="4040" xr:uid="{7BAC8C16-06B7-437F-9DE2-599EB286577A}"/>
    <cellStyle name="20% - Accent3 7 11" xfId="4041" xr:uid="{2ED53128-4EE2-421A-A4F8-E0A90840A069}"/>
    <cellStyle name="20% - Accent3 7 12" xfId="4042" xr:uid="{D16A1C37-702C-4F6C-AFD0-F46C93776AA4}"/>
    <cellStyle name="20% - Accent3 7 13" xfId="4043" xr:uid="{7358F0C8-04AE-41BA-997E-6D5567C43E65}"/>
    <cellStyle name="20% - Accent3 7 2" xfId="4044" xr:uid="{E4B1DC8B-4158-4721-A749-C564A8736DBC}"/>
    <cellStyle name="20% - Accent3 7 2 10" xfId="4045" xr:uid="{A33EB3EE-E3EC-4ED0-A35A-DEE44C9C5F06}"/>
    <cellStyle name="20% - Accent3 7 2 2" xfId="4046" xr:uid="{1F1BAE30-3E64-4BCB-A996-D11286788DE9}"/>
    <cellStyle name="20% - Accent3 7 2 2 2" xfId="4047" xr:uid="{2F6ED923-BA47-4F3A-ACF2-1789D984399E}"/>
    <cellStyle name="20% - Accent3 7 2 2 2 2" xfId="4048" xr:uid="{F1AA2BC0-626C-4735-9EF0-442BC5D50F12}"/>
    <cellStyle name="20% - Accent3 7 2 2 2 3" xfId="4049" xr:uid="{14E0A5CA-93FB-4F06-BEE3-D4172026A132}"/>
    <cellStyle name="20% - Accent3 7 2 2 3" xfId="4050" xr:uid="{FD012834-12EE-4666-B193-7C577DADABFA}"/>
    <cellStyle name="20% - Accent3 7 2 2 4" xfId="4051" xr:uid="{EF636DBF-FEDF-465F-B528-A9C022AB5FFA}"/>
    <cellStyle name="20% - Accent3 7 2 2 5" xfId="4052" xr:uid="{D3F2FA4A-E8DF-4D75-95C5-4E696F02038E}"/>
    <cellStyle name="20% - Accent3 7 2 2 6" xfId="4053" xr:uid="{0EACB002-64D2-4614-82BB-030F1C47EE1A}"/>
    <cellStyle name="20% - Accent3 7 2 2 7" xfId="4054" xr:uid="{662B5970-12C6-4094-A14D-C3D9F47ACB46}"/>
    <cellStyle name="20% - Accent3 7 2 2 8" xfId="4055" xr:uid="{7CD27A47-8965-431C-862E-BA8B009D669D}"/>
    <cellStyle name="20% - Accent3 7 2 3" xfId="4056" xr:uid="{FF2E187E-5A86-4D67-88BB-5E70D22F2646}"/>
    <cellStyle name="20% - Accent3 7 2 3 2" xfId="4057" xr:uid="{4A46DC92-52E0-4D31-AA41-FFEC318A6116}"/>
    <cellStyle name="20% - Accent3 7 2 3 2 2" xfId="4058" xr:uid="{9DCAAD42-DED7-4F19-A334-EC9D39135B61}"/>
    <cellStyle name="20% - Accent3 7 2 3 2 3" xfId="4059" xr:uid="{7702ADC7-5C84-4AFF-8C5D-E65539338DBC}"/>
    <cellStyle name="20% - Accent3 7 2 3 3" xfId="4060" xr:uid="{A7B0B891-8C3B-4D6A-AEC3-A1F1289F9BCA}"/>
    <cellStyle name="20% - Accent3 7 2 3 4" xfId="4061" xr:uid="{28FAD154-92CF-4F01-A344-3948579A0D53}"/>
    <cellStyle name="20% - Accent3 7 2 3 5" xfId="4062" xr:uid="{AD50DAD1-577E-4FD9-98E3-BD72BA356093}"/>
    <cellStyle name="20% - Accent3 7 2 4" xfId="4063" xr:uid="{AA4E5870-508C-4526-B0CA-7699927D7AD3}"/>
    <cellStyle name="20% - Accent3 7 2 4 2" xfId="4064" xr:uid="{7325A206-CA2C-4E5C-B9F0-489E12BB0A0A}"/>
    <cellStyle name="20% - Accent3 7 2 4 3" xfId="4065" xr:uid="{CBFBA555-B785-4596-85BC-EE89861A74FC}"/>
    <cellStyle name="20% - Accent3 7 2 5" xfId="4066" xr:uid="{5A11C31A-C38F-4BE5-B0ED-17E91C16AD4C}"/>
    <cellStyle name="20% - Accent3 7 2 6" xfId="4067" xr:uid="{DEB7388B-01A1-4962-BE49-BE27511B9495}"/>
    <cellStyle name="20% - Accent3 7 2 7" xfId="4068" xr:uid="{5813D4F9-4B90-48FB-8F15-236BF131131F}"/>
    <cellStyle name="20% - Accent3 7 2 8" xfId="4069" xr:uid="{D2899D8F-A04F-4E72-ACF5-C09E81474923}"/>
    <cellStyle name="20% - Accent3 7 2 9" xfId="4070" xr:uid="{F79414F4-5DFF-4E89-BC07-BD91267B03DB}"/>
    <cellStyle name="20% - Accent3 7 3" xfId="4071" xr:uid="{8CA677DE-99DD-456B-8946-A60DB7E3040D}"/>
    <cellStyle name="20% - Accent3 7 3 10" xfId="4072" xr:uid="{A488CBF3-5C31-4E0E-AD88-517D162297E5}"/>
    <cellStyle name="20% - Accent3 7 3 2" xfId="4073" xr:uid="{309FCDB0-B654-4EA9-AF19-2602B820F4F1}"/>
    <cellStyle name="20% - Accent3 7 3 2 2" xfId="4074" xr:uid="{398B2D65-7BDD-4C41-A066-0A01BBA24347}"/>
    <cellStyle name="20% - Accent3 7 3 2 2 2" xfId="4075" xr:uid="{426808AC-852E-429B-B4C0-659589E1BE56}"/>
    <cellStyle name="20% - Accent3 7 3 2 2 3" xfId="4076" xr:uid="{35654D40-5014-406D-891E-6D0C4DD2F4AC}"/>
    <cellStyle name="20% - Accent3 7 3 2 3" xfId="4077" xr:uid="{0477DE2F-2000-440F-A767-641B1F0CBA0A}"/>
    <cellStyle name="20% - Accent3 7 3 2 4" xfId="4078" xr:uid="{165507B5-ED64-4D56-83AD-4F49A47DBC6D}"/>
    <cellStyle name="20% - Accent3 7 3 2 5" xfId="4079" xr:uid="{81D3595D-61B6-4E4E-9A91-798A4E175107}"/>
    <cellStyle name="20% - Accent3 7 3 2 6" xfId="4080" xr:uid="{129593C9-0BA5-471F-A247-F9E43444A518}"/>
    <cellStyle name="20% - Accent3 7 3 2 7" xfId="4081" xr:uid="{21238317-305E-4E9E-A572-67D9811E7AF9}"/>
    <cellStyle name="20% - Accent3 7 3 3" xfId="4082" xr:uid="{640BA416-E958-40B1-AC90-7F7D6C4F1749}"/>
    <cellStyle name="20% - Accent3 7 3 3 2" xfId="4083" xr:uid="{AF4FBB5B-A985-41F8-983B-F32C8C6E1865}"/>
    <cellStyle name="20% - Accent3 7 3 3 2 2" xfId="4084" xr:uid="{5A7E7B63-EB53-4289-9F27-43C6F67AFCCA}"/>
    <cellStyle name="20% - Accent3 7 3 3 2 3" xfId="4085" xr:uid="{104FA2BD-E633-45E4-B197-404D21AAC717}"/>
    <cellStyle name="20% - Accent3 7 3 3 3" xfId="4086" xr:uid="{09202543-CD74-40A2-AB09-A39530796C57}"/>
    <cellStyle name="20% - Accent3 7 3 3 4" xfId="4087" xr:uid="{8F0F1C41-5C64-40F2-B6DC-63350EDEEC66}"/>
    <cellStyle name="20% - Accent3 7 3 3 5" xfId="4088" xr:uid="{C9FFC59F-A9B3-4A70-B934-3FBFA9FB328E}"/>
    <cellStyle name="20% - Accent3 7 3 4" xfId="4089" xr:uid="{34E43D98-1B7B-48C3-BFD4-3DC66D53E849}"/>
    <cellStyle name="20% - Accent3 7 3 4 2" xfId="4090" xr:uid="{13BC813D-CAC6-4741-B86B-CDBF5F133880}"/>
    <cellStyle name="20% - Accent3 7 3 4 3" xfId="4091" xr:uid="{A4104A12-D7F3-450B-8EC5-9F6C9986354F}"/>
    <cellStyle name="20% - Accent3 7 3 5" xfId="4092" xr:uid="{A3E5E5E1-C7B2-42FF-93F6-BF892D5DB537}"/>
    <cellStyle name="20% - Accent3 7 3 6" xfId="4093" xr:uid="{86324AFC-73BD-4ED0-AD8A-9D2D28CCC43C}"/>
    <cellStyle name="20% - Accent3 7 3 7" xfId="4094" xr:uid="{34DA9B22-D0F1-4634-ACA5-AA8A997DACBB}"/>
    <cellStyle name="20% - Accent3 7 3 8" xfId="4095" xr:uid="{853FAF99-B574-4E36-9E26-1E412664684E}"/>
    <cellStyle name="20% - Accent3 7 3 9" xfId="4096" xr:uid="{CD05D292-3BD2-422B-9CE8-3982EC594C5A}"/>
    <cellStyle name="20% - Accent3 7 4" xfId="4097" xr:uid="{ED890F63-142A-49D7-9A2B-25D2F86509B9}"/>
    <cellStyle name="20% - Accent3 7 4 2" xfId="4098" xr:uid="{3A236B53-ADB4-456B-8E17-4EE706975FED}"/>
    <cellStyle name="20% - Accent3 7 4 2 2" xfId="4099" xr:uid="{D924A8CB-3A37-4D92-9A63-D9573DFF67BB}"/>
    <cellStyle name="20% - Accent3 7 4 2 3" xfId="4100" xr:uid="{8363A712-38DD-40D3-A4C1-8228AA76BC34}"/>
    <cellStyle name="20% - Accent3 7 4 3" xfId="4101" xr:uid="{E3DCBA6B-FF85-4597-813E-F9AB459E8C15}"/>
    <cellStyle name="20% - Accent3 7 4 4" xfId="4102" xr:uid="{3266CD70-FB7B-4278-BAAD-448B3D322885}"/>
    <cellStyle name="20% - Accent3 7 4 5" xfId="4103" xr:uid="{78A1E221-5824-4A53-B23B-348BE9022FA2}"/>
    <cellStyle name="20% - Accent3 7 4 6" xfId="4104" xr:uid="{BB83E452-8794-4C3D-80D8-06D85266A8BD}"/>
    <cellStyle name="20% - Accent3 7 4 7" xfId="4105" xr:uid="{C47B8DA1-9926-44C4-8CA3-8AB90951DE2F}"/>
    <cellStyle name="20% - Accent3 7 4 8" xfId="4106" xr:uid="{9A227CBD-81BC-4B54-85F6-0EF1E98F5DF1}"/>
    <cellStyle name="20% - Accent3 7 5" xfId="4107" xr:uid="{7318ED08-3AA6-4410-AAC5-F2235E717B48}"/>
    <cellStyle name="20% - Accent3 7 5 2" xfId="4108" xr:uid="{63D07AB3-0BEC-4F09-8026-75376181FAD6}"/>
    <cellStyle name="20% - Accent3 7 5 2 2" xfId="4109" xr:uid="{9CD7365B-4305-4876-A61A-C76C49FF73F5}"/>
    <cellStyle name="20% - Accent3 7 5 2 3" xfId="4110" xr:uid="{A1E8A00C-B7F1-41D9-939A-97B3A0AD918A}"/>
    <cellStyle name="20% - Accent3 7 5 3" xfId="4111" xr:uid="{337372C0-3CC8-4489-B54B-9D537AEA902F}"/>
    <cellStyle name="20% - Accent3 7 5 4" xfId="4112" xr:uid="{C23EFA28-DBF8-4E3C-AD62-37E529643F2A}"/>
    <cellStyle name="20% - Accent3 7 5 5" xfId="4113" xr:uid="{FA48F1A7-C554-4AF4-B7DC-CEC388527D8C}"/>
    <cellStyle name="20% - Accent3 7 6" xfId="4114" xr:uid="{C78A8261-6363-4D38-85D9-2AEB002FCF11}"/>
    <cellStyle name="20% - Accent3 7 6 2" xfId="4115" xr:uid="{3253C301-3300-4770-AB6F-3356E9D01EEA}"/>
    <cellStyle name="20% - Accent3 7 6 3" xfId="4116" xr:uid="{134FC0FF-BD03-4542-ABA1-91E8DF25F4D2}"/>
    <cellStyle name="20% - Accent3 7 7" xfId="4117" xr:uid="{9DF7F1C6-D064-41C6-9FCE-48FD580EC231}"/>
    <cellStyle name="20% - Accent3 7 8" xfId="4118" xr:uid="{829EA18F-B4E5-4945-88CE-9923E4271B6D}"/>
    <cellStyle name="20% - Accent3 7 9" xfId="4119" xr:uid="{C03A3CDC-56D4-4CD1-8C70-26E764B01D40}"/>
    <cellStyle name="20% - Accent3 8" xfId="4120" xr:uid="{8F5705D7-FFE5-4943-8B24-40860CBD6C00}"/>
    <cellStyle name="20% - Accent3 8 10" xfId="4121" xr:uid="{9A0E3FA1-B3C9-4E44-B3B5-E4A480827A77}"/>
    <cellStyle name="20% - Accent3 8 11" xfId="4122" xr:uid="{257A7A14-0DEF-4BB3-A061-BD2C727957B7}"/>
    <cellStyle name="20% - Accent3 8 2" xfId="4123" xr:uid="{C4878195-2567-4197-9CF4-8D6D2CBC37C6}"/>
    <cellStyle name="20% - Accent3 8 2 2" xfId="4124" xr:uid="{C1C7F1D8-5B1A-4AD7-88F8-E5D6A8D4A92A}"/>
    <cellStyle name="20% - Accent3 8 2 2 2" xfId="4125" xr:uid="{6AB1811F-96FD-4219-AE16-9DC26F035C1A}"/>
    <cellStyle name="20% - Accent3 8 2 2 3" xfId="4126" xr:uid="{51159624-CC09-41B9-8E54-021E9B208AE7}"/>
    <cellStyle name="20% - Accent3 8 2 2 4" xfId="4127" xr:uid="{6236663F-6559-42CC-9664-5998A0FB80C8}"/>
    <cellStyle name="20% - Accent3 8 2 2 5" xfId="4128" xr:uid="{84A61445-BADC-4DEF-A96C-B766C2985A7D}"/>
    <cellStyle name="20% - Accent3 8 2 2 6" xfId="4129" xr:uid="{097A544F-0CEC-4342-B9AA-1E9EE3FF6C23}"/>
    <cellStyle name="20% - Accent3 8 2 3" xfId="4130" xr:uid="{230401C3-287C-47DF-9BA3-4521C7BA7D4A}"/>
    <cellStyle name="20% - Accent3 8 2 4" xfId="4131" xr:uid="{29A0084F-8F8D-4049-9A0F-BAE39DC18656}"/>
    <cellStyle name="20% - Accent3 8 2 5" xfId="4132" xr:uid="{5B2F8EDC-FCB2-49DC-9D6D-BEF98058735C}"/>
    <cellStyle name="20% - Accent3 8 2 6" xfId="4133" xr:uid="{929C0245-F561-4834-9C1E-C3D9C7E581F7}"/>
    <cellStyle name="20% - Accent3 8 2 7" xfId="4134" xr:uid="{97E84C70-EB55-42E1-AAA3-54B3F3DFAD50}"/>
    <cellStyle name="20% - Accent3 8 2 8" xfId="4135" xr:uid="{7ECC1D53-F807-40FC-B5C1-C8C00A230003}"/>
    <cellStyle name="20% - Accent3 8 3" xfId="4136" xr:uid="{0A545B47-1235-4A5A-9AB6-D6DD7493D044}"/>
    <cellStyle name="20% - Accent3 8 3 2" xfId="4137" xr:uid="{1F729A9D-D077-4A54-A91C-546E4159B780}"/>
    <cellStyle name="20% - Accent3 8 3 2 2" xfId="4138" xr:uid="{2D5AFF42-A188-4600-955B-16B900369E94}"/>
    <cellStyle name="20% - Accent3 8 3 2 3" xfId="4139" xr:uid="{9B176F21-FEAB-43AF-86F0-AF25C9326BA9}"/>
    <cellStyle name="20% - Accent3 8 3 2 4" xfId="4140" xr:uid="{1D4683F8-0A26-4939-8009-1E0C15A60759}"/>
    <cellStyle name="20% - Accent3 8 3 2 5" xfId="4141" xr:uid="{82CE8B92-6E21-43EE-BD09-BCCA9EF27C61}"/>
    <cellStyle name="20% - Accent3 8 3 3" xfId="4142" xr:uid="{9B028B32-3D84-4A11-9B7B-9D4C5C4B006E}"/>
    <cellStyle name="20% - Accent3 8 3 4" xfId="4143" xr:uid="{ECCF6874-CD4F-4045-8E7B-1B609E31C1DD}"/>
    <cellStyle name="20% - Accent3 8 3 5" xfId="4144" xr:uid="{9C4DEDE8-0FDC-4EF4-A676-C42158BF2314}"/>
    <cellStyle name="20% - Accent3 8 3 6" xfId="4145" xr:uid="{A0C96118-3D27-4792-AD20-623FE0809ED9}"/>
    <cellStyle name="20% - Accent3 8 3 7" xfId="4146" xr:uid="{EC46D3A5-C4D6-4EBF-A300-A0990341D9CB}"/>
    <cellStyle name="20% - Accent3 8 3 8" xfId="4147" xr:uid="{83DA447D-98A7-4586-950B-4859675A49CD}"/>
    <cellStyle name="20% - Accent3 8 4" xfId="4148" xr:uid="{0713277D-CAC4-4EA4-9536-8AD1E2B435E7}"/>
    <cellStyle name="20% - Accent3 8 4 2" xfId="4149" xr:uid="{0D9AB132-F9C9-4686-8DA3-1A982F2DEB07}"/>
    <cellStyle name="20% - Accent3 8 4 3" xfId="4150" xr:uid="{6CAE63F2-0AE3-44F9-BE85-49E8FF2599DE}"/>
    <cellStyle name="20% - Accent3 8 4 4" xfId="4151" xr:uid="{EC18AA20-DE55-45DB-A165-A301302B0D81}"/>
    <cellStyle name="20% - Accent3 8 4 5" xfId="4152" xr:uid="{445995C5-46F1-44F9-8B87-9EB78C3EA062}"/>
    <cellStyle name="20% - Accent3 8 4 6" xfId="4153" xr:uid="{CA627A03-911B-491E-B7A8-0E40EB55F865}"/>
    <cellStyle name="20% - Accent3 8 5" xfId="4154" xr:uid="{AB531B0C-D472-4512-B3D3-92856692CCE5}"/>
    <cellStyle name="20% - Accent3 8 6" xfId="4155" xr:uid="{D1400711-D14A-46A5-9611-822B9387F2EF}"/>
    <cellStyle name="20% - Accent3 8 7" xfId="4156" xr:uid="{5022A4C1-40A4-43AA-BB9A-6202FCF90D86}"/>
    <cellStyle name="20% - Accent3 8 8" xfId="4157" xr:uid="{0DCFCD2E-B3DC-49DF-B1DD-324DACE4AC5F}"/>
    <cellStyle name="20% - Accent3 8 9" xfId="4158" xr:uid="{2500F91F-F49A-4487-B148-45C1C3DC5B4B}"/>
    <cellStyle name="20% - Accent3 9" xfId="4159" xr:uid="{61705787-BA9C-4386-8DD3-05F0FD837BFC}"/>
    <cellStyle name="20% - Accent3 9 10" xfId="4160" xr:uid="{09C72455-800F-49BB-9608-0A28D445276E}"/>
    <cellStyle name="20% - Accent3 9 11" xfId="4161" xr:uid="{47159EC3-5B17-45C4-BFE0-7D5F51FF9B13}"/>
    <cellStyle name="20% - Accent3 9 2" xfId="4162" xr:uid="{CA265F2D-82B9-4FAD-ADC7-DD689EC3F624}"/>
    <cellStyle name="20% - Accent3 9 2 2" xfId="4163" xr:uid="{4F625D0C-A3FF-4DB3-A5AA-44605AD09089}"/>
    <cellStyle name="20% - Accent3 9 2 2 2" xfId="4164" xr:uid="{DFDCE4D5-ADC5-4386-84C1-D1C97BB5F227}"/>
    <cellStyle name="20% - Accent3 9 2 2 3" xfId="4165" xr:uid="{16E275D4-C562-4FAE-ADC3-05A44EF3D692}"/>
    <cellStyle name="20% - Accent3 9 2 2 4" xfId="4166" xr:uid="{00FD8E0B-3207-4C85-9910-36CA9DE765D4}"/>
    <cellStyle name="20% - Accent3 9 2 2 5" xfId="4167" xr:uid="{CD11ACC6-49D7-43EC-B49D-2C11F7B96427}"/>
    <cellStyle name="20% - Accent3 9 2 2 6" xfId="4168" xr:uid="{708663F5-5432-45F5-9CC7-9B216B262404}"/>
    <cellStyle name="20% - Accent3 9 2 3" xfId="4169" xr:uid="{D4BEFDD2-60D6-42BA-95A6-5E467BCC277C}"/>
    <cellStyle name="20% - Accent3 9 2 4" xfId="4170" xr:uid="{090B1239-E094-49FF-B073-90ED88C6A6CF}"/>
    <cellStyle name="20% - Accent3 9 2 5" xfId="4171" xr:uid="{83DEA0AF-2A04-4128-B542-EE772289681C}"/>
    <cellStyle name="20% - Accent3 9 2 6" xfId="4172" xr:uid="{25DFDA4F-59B4-4540-B814-E9205D96714C}"/>
    <cellStyle name="20% - Accent3 9 2 7" xfId="4173" xr:uid="{33638AA7-C593-4321-9DA1-B19DECEBED03}"/>
    <cellStyle name="20% - Accent3 9 2 8" xfId="4174" xr:uid="{107FA237-5A8A-4A2C-A327-4CB7CDFDAC41}"/>
    <cellStyle name="20% - Accent3 9 3" xfId="4175" xr:uid="{74F3CC9F-EAC9-42CD-AA4B-700567B3FE29}"/>
    <cellStyle name="20% - Accent3 9 3 2" xfId="4176" xr:uid="{F4504388-11F7-4849-81AD-5C6FF892611E}"/>
    <cellStyle name="20% - Accent3 9 3 2 2" xfId="4177" xr:uid="{3906733A-493B-4CE5-B317-9E8C94A808B3}"/>
    <cellStyle name="20% - Accent3 9 3 2 3" xfId="4178" xr:uid="{F7AA82BF-FECC-4DCA-89CF-63B2880375ED}"/>
    <cellStyle name="20% - Accent3 9 3 2 4" xfId="4179" xr:uid="{A5D8A4FF-DD20-4D27-B635-625617192498}"/>
    <cellStyle name="20% - Accent3 9 3 2 5" xfId="4180" xr:uid="{5539FAF5-5A17-492B-836D-B9F3B131CBDF}"/>
    <cellStyle name="20% - Accent3 9 3 3" xfId="4181" xr:uid="{90FE277E-6108-4961-BF27-AE2700CEAE89}"/>
    <cellStyle name="20% - Accent3 9 3 4" xfId="4182" xr:uid="{E7F04221-55E8-45B3-BBAB-8B842B713AD1}"/>
    <cellStyle name="20% - Accent3 9 3 5" xfId="4183" xr:uid="{A271A5D9-A9B4-4D76-AA49-A96C152E449F}"/>
    <cellStyle name="20% - Accent3 9 3 6" xfId="4184" xr:uid="{2389E993-1EBA-459F-AE36-74D937040D4F}"/>
    <cellStyle name="20% - Accent3 9 3 7" xfId="4185" xr:uid="{28ECE093-993A-41C4-968D-263224B46EE2}"/>
    <cellStyle name="20% - Accent3 9 3 8" xfId="4186" xr:uid="{22987FF8-4DC5-4545-9F62-0CE9D3F5E9CF}"/>
    <cellStyle name="20% - Accent3 9 4" xfId="4187" xr:uid="{27C8E151-2CC8-4E8D-85AC-1F07727B65B9}"/>
    <cellStyle name="20% - Accent3 9 4 2" xfId="4188" xr:uid="{8DC71E0F-A975-4866-8260-06D576E4A0A2}"/>
    <cellStyle name="20% - Accent3 9 4 3" xfId="4189" xr:uid="{FFB3B766-EC4B-4DEE-AD4A-34171F9A73D8}"/>
    <cellStyle name="20% - Accent3 9 4 4" xfId="4190" xr:uid="{A5D09980-94D8-4205-861C-1450DE5A90FC}"/>
    <cellStyle name="20% - Accent3 9 4 5" xfId="4191" xr:uid="{7E6705B2-ADDB-4D9D-8D1E-5E163BEC76FE}"/>
    <cellStyle name="20% - Accent3 9 4 6" xfId="4192" xr:uid="{9AABE60F-3391-40AF-9974-FDEFD552E992}"/>
    <cellStyle name="20% - Accent3 9 5" xfId="4193" xr:uid="{28DB067A-DD98-4C1F-849D-9844EABFC7C7}"/>
    <cellStyle name="20% - Accent3 9 6" xfId="4194" xr:uid="{B3ECB299-17E4-4CDB-A850-F91ABA2F8534}"/>
    <cellStyle name="20% - Accent3 9 7" xfId="4195" xr:uid="{0C48438E-5359-427E-AF8A-89F2DA943406}"/>
    <cellStyle name="20% - Accent3 9 8" xfId="4196" xr:uid="{B3FA57BE-C7F1-4695-857D-A9839C05DBED}"/>
    <cellStyle name="20% - Accent3 9 9" xfId="4197" xr:uid="{BA14414D-C2BE-4013-BD4C-43ADE461CAF4}"/>
    <cellStyle name="20% - Accent4" xfId="4198" builtinId="42" customBuiltin="1"/>
    <cellStyle name="20% - Accent4 10" xfId="4199" xr:uid="{51C0BD75-29F3-4EC4-A2E5-299808FA9541}"/>
    <cellStyle name="20% - Accent4 10 10" xfId="4200" xr:uid="{C7F40C59-1A9F-46E7-87AF-7E3C9BEE99E0}"/>
    <cellStyle name="20% - Accent4 10 11" xfId="4201" xr:uid="{4C50CA1E-B894-4064-A29D-0F8D9F41B309}"/>
    <cellStyle name="20% - Accent4 10 2" xfId="4202" xr:uid="{B1FAA276-CA04-4B1F-BE8A-1BA868F40382}"/>
    <cellStyle name="20% - Accent4 10 2 2" xfId="4203" xr:uid="{05979433-3696-422C-98C5-B1EB9B1032E8}"/>
    <cellStyle name="20% - Accent4 10 2 2 2" xfId="4204" xr:uid="{5057152D-E0C8-4E72-A956-C0C4332AB996}"/>
    <cellStyle name="20% - Accent4 10 2 2 3" xfId="4205" xr:uid="{C7FE3611-FBDB-4B3F-844B-367B027BFFAB}"/>
    <cellStyle name="20% - Accent4 10 2 3" xfId="4206" xr:uid="{FA1CC2B4-4A49-4CB4-A7BE-FE668E6DCE38}"/>
    <cellStyle name="20% - Accent4 10 2 4" xfId="4207" xr:uid="{B7B74638-F5B4-440A-B3AB-6EBC48EE2231}"/>
    <cellStyle name="20% - Accent4 10 2 5" xfId="4208" xr:uid="{C0FB1113-10D9-4FA1-A2CD-0DFF519A1C97}"/>
    <cellStyle name="20% - Accent4 10 2 6" xfId="4209" xr:uid="{CC526437-53AC-4FBA-A548-7075924619DC}"/>
    <cellStyle name="20% - Accent4 10 2 7" xfId="4210" xr:uid="{32A04B1E-9159-4057-9B89-FE30E0730D54}"/>
    <cellStyle name="20% - Accent4 10 2 8" xfId="4211" xr:uid="{9FDBF46A-2518-40FC-A61E-22D3008152C1}"/>
    <cellStyle name="20% - Accent4 10 3" xfId="4212" xr:uid="{E6AAA28E-14FE-4585-A99A-DEEA83A9633A}"/>
    <cellStyle name="20% - Accent4 10 3 2" xfId="4213" xr:uid="{4C69C764-6BE8-4E3C-BA0B-6616A084414D}"/>
    <cellStyle name="20% - Accent4 10 3 2 2" xfId="4214" xr:uid="{60F592B6-F9B6-4315-9571-C279142ACB95}"/>
    <cellStyle name="20% - Accent4 10 3 2 3" xfId="4215" xr:uid="{0A0E01AE-2EC7-45C7-BC58-A71B603BAB13}"/>
    <cellStyle name="20% - Accent4 10 3 3" xfId="4216" xr:uid="{8B8898D7-43DA-44C3-B8BE-240C0C272F84}"/>
    <cellStyle name="20% - Accent4 10 3 4" xfId="4217" xr:uid="{C31846BE-E006-48F1-87E7-1F23ADF44B36}"/>
    <cellStyle name="20% - Accent4 10 3 5" xfId="4218" xr:uid="{2958DF7D-B28E-445E-B47D-606A930D1866}"/>
    <cellStyle name="20% - Accent4 10 4" xfId="4219" xr:uid="{11EC7822-563B-4023-88BD-D92A4C827E89}"/>
    <cellStyle name="20% - Accent4 10 4 2" xfId="4220" xr:uid="{24AC5C86-49CA-4431-9B09-6CAEE1C1F842}"/>
    <cellStyle name="20% - Accent4 10 4 3" xfId="4221" xr:uid="{64293B54-DD21-49C0-BD3D-1B2B46DACDC7}"/>
    <cellStyle name="20% - Accent4 10 5" xfId="4222" xr:uid="{9C929029-FA5F-4119-B619-354AC4049239}"/>
    <cellStyle name="20% - Accent4 10 6" xfId="4223" xr:uid="{99DF417B-20DE-4C8E-A84C-A8C961FFE824}"/>
    <cellStyle name="20% - Accent4 10 7" xfId="4224" xr:uid="{958DAA8C-D445-4D55-B880-64FFFD712F0D}"/>
    <cellStyle name="20% - Accent4 10 8" xfId="4225" xr:uid="{58588006-8A55-4DCF-BD15-4EF82AD98057}"/>
    <cellStyle name="20% - Accent4 10 9" xfId="4226" xr:uid="{E54893E8-B4E6-406A-BC3B-1EC0E1811B6D}"/>
    <cellStyle name="20% - Accent4 11" xfId="4227" xr:uid="{4B969B9E-BEF3-403D-B8AF-CE1D4E3D0544}"/>
    <cellStyle name="20% - Accent4 11 10" xfId="4228" xr:uid="{1BF404DF-A755-49D3-9D23-247A49416567}"/>
    <cellStyle name="20% - Accent4 11 11" xfId="4229" xr:uid="{0078DC38-A70D-4F36-A22A-C87111E5A9CF}"/>
    <cellStyle name="20% - Accent4 11 2" xfId="4230" xr:uid="{E65E0746-2683-47E7-AE24-1AD7DFAD52C5}"/>
    <cellStyle name="20% - Accent4 11 2 2" xfId="4231" xr:uid="{CE211461-A528-4D75-AC12-DC31FD07DED5}"/>
    <cellStyle name="20% - Accent4 11 2 2 2" xfId="4232" xr:uid="{1E08EE10-DCD4-4A57-8C65-D2ED82C211D2}"/>
    <cellStyle name="20% - Accent4 11 2 2 3" xfId="4233" xr:uid="{BBD5C5FB-3BC1-4A57-A3EC-C3E88C52C8C1}"/>
    <cellStyle name="20% - Accent4 11 2 3" xfId="4234" xr:uid="{51C4B864-2425-4ED7-9AEA-2619DD508F1F}"/>
    <cellStyle name="20% - Accent4 11 2 4" xfId="4235" xr:uid="{2B380175-C791-4F0D-9166-ECC8D74B2C58}"/>
    <cellStyle name="20% - Accent4 11 2 5" xfId="4236" xr:uid="{6DE7FCD0-B000-459D-BCBB-C343D2CD6D44}"/>
    <cellStyle name="20% - Accent4 11 2 6" xfId="4237" xr:uid="{D84DF23D-4C78-4D61-9B1D-5C56B1796F3F}"/>
    <cellStyle name="20% - Accent4 11 2 7" xfId="4238" xr:uid="{C11631CB-C775-4FB0-94AD-9A7257A83E82}"/>
    <cellStyle name="20% - Accent4 11 2 8" xfId="4239" xr:uid="{45F2E5F7-0847-45DD-9967-04660185BC2F}"/>
    <cellStyle name="20% - Accent4 11 3" xfId="4240" xr:uid="{380ED65C-8996-4217-B8D9-FA400A42F762}"/>
    <cellStyle name="20% - Accent4 11 3 2" xfId="4241" xr:uid="{39824942-F8C0-4D16-A521-D0377AB95835}"/>
    <cellStyle name="20% - Accent4 11 3 2 2" xfId="4242" xr:uid="{11641AB3-6BA2-4455-ADE7-E6C50240009C}"/>
    <cellStyle name="20% - Accent4 11 3 2 3" xfId="4243" xr:uid="{D77F06DF-CB45-474B-A1AD-06CAFBE7950B}"/>
    <cellStyle name="20% - Accent4 11 3 3" xfId="4244" xr:uid="{2D19CD09-3E4A-4426-A231-0E5C244373AE}"/>
    <cellStyle name="20% - Accent4 11 3 4" xfId="4245" xr:uid="{8F59E72F-F985-49AE-9B7D-4B019A6F0DFE}"/>
    <cellStyle name="20% - Accent4 11 3 5" xfId="4246" xr:uid="{7A72C66C-FD08-45EA-BD89-A51B38B48CD5}"/>
    <cellStyle name="20% - Accent4 11 4" xfId="4247" xr:uid="{AE6ED2A0-9FA1-4C99-8E5A-0BE1608CD13A}"/>
    <cellStyle name="20% - Accent4 11 4 2" xfId="4248" xr:uid="{651D10BF-2115-4C84-8A92-A8864EDD21A8}"/>
    <cellStyle name="20% - Accent4 11 4 3" xfId="4249" xr:uid="{00CE8FF9-EABA-4589-BDD2-E71773E7F68A}"/>
    <cellStyle name="20% - Accent4 11 5" xfId="4250" xr:uid="{D7A894B9-1FB8-44F7-A39C-F1A1E49BC478}"/>
    <cellStyle name="20% - Accent4 11 6" xfId="4251" xr:uid="{EF5DFE01-602B-4DAC-8672-C65E4C27FABB}"/>
    <cellStyle name="20% - Accent4 11 7" xfId="4252" xr:uid="{9E79572C-39B9-48DA-8590-A8850A0C5AF1}"/>
    <cellStyle name="20% - Accent4 11 8" xfId="4253" xr:uid="{B6248DA7-ECEA-4D94-BD9E-054B9768ACF5}"/>
    <cellStyle name="20% - Accent4 11 9" xfId="4254" xr:uid="{8CB69A5A-63D6-4236-8DD7-89A07AD2DE25}"/>
    <cellStyle name="20% - Accent4 12" xfId="4255" xr:uid="{E4F4FF69-8C80-4D4E-B9D3-04DBF87A91BC}"/>
    <cellStyle name="20% - Accent4 12 10" xfId="4256" xr:uid="{514E3878-041A-40EA-A7F3-F0B9B8A7993F}"/>
    <cellStyle name="20% - Accent4 12 11" xfId="4257" xr:uid="{89F722B5-7E5F-4012-94AC-A2C3E3B5E0F5}"/>
    <cellStyle name="20% - Accent4 12 2" xfId="4258" xr:uid="{2527922C-6F39-4753-BF35-37DBDC142939}"/>
    <cellStyle name="20% - Accent4 12 2 2" xfId="4259" xr:uid="{5F945850-96D8-468E-9E6C-28E72E8C53A0}"/>
    <cellStyle name="20% - Accent4 12 2 2 2" xfId="4260" xr:uid="{26D9087D-AAD5-4F65-B590-96E33C11FBB3}"/>
    <cellStyle name="20% - Accent4 12 2 2 3" xfId="4261" xr:uid="{4A31AAAC-416F-493B-AE14-D76A81B966D3}"/>
    <cellStyle name="20% - Accent4 12 2 3" xfId="4262" xr:uid="{69662328-C513-4A31-AF32-F6E471550096}"/>
    <cellStyle name="20% - Accent4 12 2 4" xfId="4263" xr:uid="{5357A2FA-8EA1-4542-98BD-49583E41A092}"/>
    <cellStyle name="20% - Accent4 12 2 5" xfId="4264" xr:uid="{96741409-CCE7-48A3-8AF8-AEF293FD61E9}"/>
    <cellStyle name="20% - Accent4 12 2 6" xfId="4265" xr:uid="{748E257D-A70D-4013-AA86-7337CCC01759}"/>
    <cellStyle name="20% - Accent4 12 2 7" xfId="4266" xr:uid="{226685DA-1283-41D8-8EF5-59B649A032EA}"/>
    <cellStyle name="20% - Accent4 12 3" xfId="4267" xr:uid="{65AB920A-AFFD-476C-A3ED-125E9C805DE1}"/>
    <cellStyle name="20% - Accent4 12 3 2" xfId="4268" xr:uid="{A73D3BBB-DE1E-4455-8DF9-5015BAC6C321}"/>
    <cellStyle name="20% - Accent4 12 3 2 2" xfId="4269" xr:uid="{5D56DB2F-BF26-48E7-A810-1C3A69B36A20}"/>
    <cellStyle name="20% - Accent4 12 3 2 3" xfId="4270" xr:uid="{6E00B064-00C3-4F3A-BAA2-5BAAFE5EF7DD}"/>
    <cellStyle name="20% - Accent4 12 3 3" xfId="4271" xr:uid="{00FB1144-272F-473A-94BA-45A0D22F77B4}"/>
    <cellStyle name="20% - Accent4 12 3 4" xfId="4272" xr:uid="{CAC65792-B007-4E76-8F32-9ADCCD8A15CE}"/>
    <cellStyle name="20% - Accent4 12 3 5" xfId="4273" xr:uid="{7377F354-3903-4EEB-85D4-F4B5363998CB}"/>
    <cellStyle name="20% - Accent4 12 4" xfId="4274" xr:uid="{D0B58217-403D-444B-84D8-C8A117F03A0F}"/>
    <cellStyle name="20% - Accent4 12 4 2" xfId="4275" xr:uid="{716F0291-5CA7-4EFA-B730-CCE828CD968E}"/>
    <cellStyle name="20% - Accent4 12 4 3" xfId="4276" xr:uid="{890C80CC-93E0-4564-BB8C-0EC5D12F3CC0}"/>
    <cellStyle name="20% - Accent4 12 5" xfId="4277" xr:uid="{0478F9E1-7E72-4BF7-B650-AA923A6484AF}"/>
    <cellStyle name="20% - Accent4 12 6" xfId="4278" xr:uid="{ED593658-EAA3-4283-B891-EBD18906D863}"/>
    <cellStyle name="20% - Accent4 12 7" xfId="4279" xr:uid="{7561F28F-0885-4CF2-88C5-7E2F6E127FEB}"/>
    <cellStyle name="20% - Accent4 12 8" xfId="4280" xr:uid="{2645C007-0154-4137-B422-DF93CD47D3C7}"/>
    <cellStyle name="20% - Accent4 12 9" xfId="4281" xr:uid="{01B7F2CF-019D-4480-9140-9DEE9C0A3172}"/>
    <cellStyle name="20% - Accent4 13" xfId="4282" xr:uid="{14F30521-A5A8-4BA8-9BA9-337F89F4A889}"/>
    <cellStyle name="20% - Accent4 13 10" xfId="4283" xr:uid="{70F9F561-68F8-4ABB-8CF3-F6BF9B390986}"/>
    <cellStyle name="20% - Accent4 13 2" xfId="4284" xr:uid="{0C4AE10D-7C0B-4C79-8240-AE25BDED2A4E}"/>
    <cellStyle name="20% - Accent4 13 2 2" xfId="4285" xr:uid="{A4F57236-C644-460E-AF5A-1D13D2B93E30}"/>
    <cellStyle name="20% - Accent4 13 2 2 2" xfId="4286" xr:uid="{34955A43-30AE-44BB-A628-C3E25E285728}"/>
    <cellStyle name="20% - Accent4 13 2 2 3" xfId="4287" xr:uid="{04E95ED2-4131-486B-9BAB-7B438E116700}"/>
    <cellStyle name="20% - Accent4 13 2 3" xfId="4288" xr:uid="{A53FDA8E-9BA4-4AA3-8661-D613743606E7}"/>
    <cellStyle name="20% - Accent4 13 2 4" xfId="4289" xr:uid="{9BB84D56-3DEA-45DE-80A9-A779A64D5DBD}"/>
    <cellStyle name="20% - Accent4 13 2 5" xfId="4290" xr:uid="{10CBB17B-D38C-4044-8989-AF578C601DE0}"/>
    <cellStyle name="20% - Accent4 13 2 6" xfId="4291" xr:uid="{B132361B-F756-403F-89BE-E861BA4502DA}"/>
    <cellStyle name="20% - Accent4 13 2 7" xfId="4292" xr:uid="{2C4155D6-24F8-44E3-A2CC-621B353F10FF}"/>
    <cellStyle name="20% - Accent4 13 2 8" xfId="4293" xr:uid="{5EE0D0ED-28C9-419F-B7C4-52A0DDE01E88}"/>
    <cellStyle name="20% - Accent4 13 3" xfId="4294" xr:uid="{5F54A491-6C95-4866-ADD6-4B63E22FF430}"/>
    <cellStyle name="20% - Accent4 13 3 2" xfId="4295" xr:uid="{DF09547E-118B-4FBA-89C3-F1DDE24BD831}"/>
    <cellStyle name="20% - Accent4 13 3 2 2" xfId="4296" xr:uid="{E8B9057E-AD10-4A19-822A-37D078270B3E}"/>
    <cellStyle name="20% - Accent4 13 3 2 3" xfId="4297" xr:uid="{45F3F6DC-E9EB-4190-800C-E3D334BEA294}"/>
    <cellStyle name="20% - Accent4 13 3 3" xfId="4298" xr:uid="{332154BA-6ADB-499C-BD2A-C0F56A32A561}"/>
    <cellStyle name="20% - Accent4 13 3 4" xfId="4299" xr:uid="{5AB9A1F4-2245-4767-B37E-B810F1BE2473}"/>
    <cellStyle name="20% - Accent4 13 3 5" xfId="4300" xr:uid="{A62EB135-EFCB-4837-B706-688A6EB8ADAB}"/>
    <cellStyle name="20% - Accent4 13 4" xfId="4301" xr:uid="{39FBA949-138D-4A6B-9805-DAC15622F5BD}"/>
    <cellStyle name="20% - Accent4 13 4 2" xfId="4302" xr:uid="{F3203855-86AC-4EDE-AFB0-F4D7826E703A}"/>
    <cellStyle name="20% - Accent4 13 4 3" xfId="4303" xr:uid="{4A84A568-7AB0-43C9-B4F7-F2E04EE4781E}"/>
    <cellStyle name="20% - Accent4 13 5" xfId="4304" xr:uid="{87A99E24-6370-4204-9072-400A82C36743}"/>
    <cellStyle name="20% - Accent4 13 6" xfId="4305" xr:uid="{49AE9EFE-6AC0-42C2-9AAB-5DAD59F028F5}"/>
    <cellStyle name="20% - Accent4 13 7" xfId="4306" xr:uid="{00AB9D82-870D-44A9-905E-C93EE6CDC1D3}"/>
    <cellStyle name="20% - Accent4 13 8" xfId="4307" xr:uid="{43620266-109B-4612-9AEF-B3C1B2DD9958}"/>
    <cellStyle name="20% - Accent4 13 9" xfId="4308" xr:uid="{78CC6D11-69A2-48E1-A1E1-122248CBBD50}"/>
    <cellStyle name="20% - Accent4 14" xfId="4309" xr:uid="{6DDCEE8D-8A84-4085-810F-53ADDF6973DB}"/>
    <cellStyle name="20% - Accent4 14 2" xfId="4310" xr:uid="{E52F7905-565F-4FA5-920E-EC9EA1F889E2}"/>
    <cellStyle name="20% - Accent4 14 2 2" xfId="4311" xr:uid="{09E15DF3-C8E9-44A1-BEE3-05FCACBE6C19}"/>
    <cellStyle name="20% - Accent4 14 2 2 2" xfId="4312" xr:uid="{0789A71F-6B69-4A8D-8813-B307D59AE005}"/>
    <cellStyle name="20% - Accent4 14 2 2 3" xfId="4313" xr:uid="{2B3CBA98-E045-4E8D-B89B-0E500AEF8E17}"/>
    <cellStyle name="20% - Accent4 14 2 3" xfId="4314" xr:uid="{360D8890-C696-4CAE-9B17-4DEB871CE7EE}"/>
    <cellStyle name="20% - Accent4 14 2 4" xfId="4315" xr:uid="{7C6D317D-3590-47DB-B217-5AFAFD100D0B}"/>
    <cellStyle name="20% - Accent4 14 2 5" xfId="4316" xr:uid="{1FB9C7B2-DC55-4975-9309-B18BB4B501BC}"/>
    <cellStyle name="20% - Accent4 14 2 6" xfId="4317" xr:uid="{32E0FD9B-6E16-4AB4-BC5D-C965EAB50BB1}"/>
    <cellStyle name="20% - Accent4 14 2 7" xfId="4318" xr:uid="{D40E2DD2-5853-4371-BCA6-D17BEAECC59C}"/>
    <cellStyle name="20% - Accent4 14 3" xfId="4319" xr:uid="{7FAE698B-3F06-47D7-9E5A-F6660AD30D69}"/>
    <cellStyle name="20% - Accent4 14 3 2" xfId="4320" xr:uid="{DA43CC5E-7ED4-4AE5-B7E0-C25523147BA0}"/>
    <cellStyle name="20% - Accent4 14 3 2 2" xfId="4321" xr:uid="{F8CC1B6C-007D-493F-8D14-EA9C3006DCE8}"/>
    <cellStyle name="20% - Accent4 14 3 2 3" xfId="4322" xr:uid="{F3964A2A-BC7F-44AB-9FAA-CAA0721A22C4}"/>
    <cellStyle name="20% - Accent4 14 3 3" xfId="4323" xr:uid="{256FA4F6-CDBB-417D-A398-5AD523E1C2CD}"/>
    <cellStyle name="20% - Accent4 14 3 4" xfId="4324" xr:uid="{C909314D-C338-47F4-8E42-D827CFCD9942}"/>
    <cellStyle name="20% - Accent4 14 3 5" xfId="4325" xr:uid="{C97B766B-CF10-4016-B115-52461448528D}"/>
    <cellStyle name="20% - Accent4 14 4" xfId="4326" xr:uid="{DFD3EC06-10E9-42AB-A0F6-EB861F1AC21D}"/>
    <cellStyle name="20% - Accent4 14 4 2" xfId="4327" xr:uid="{31DBBE38-F2ED-4260-B1F8-B154B0FF2460}"/>
    <cellStyle name="20% - Accent4 14 4 3" xfId="4328" xr:uid="{75109CE1-8CCB-4725-B29E-4BF2BC34E919}"/>
    <cellStyle name="20% - Accent4 14 5" xfId="4329" xr:uid="{D20BF90B-3845-44F3-AD44-8B526D1D0657}"/>
    <cellStyle name="20% - Accent4 14 6" xfId="4330" xr:uid="{2FF49230-1C0B-4B9A-83E8-9B8686CAB07A}"/>
    <cellStyle name="20% - Accent4 14 7" xfId="4331" xr:uid="{E957FFD8-91E5-492D-9F20-5AA7BBD273AC}"/>
    <cellStyle name="20% - Accent4 14 8" xfId="4332" xr:uid="{F1E258D7-3258-4B72-9900-3923184353CA}"/>
    <cellStyle name="20% - Accent4 14 9" xfId="4333" xr:uid="{C73376EB-0CC4-4D69-97D4-7CCA16B53FC0}"/>
    <cellStyle name="20% - Accent4 15" xfId="4334" xr:uid="{0A445D4B-618E-471F-BC93-7A47FD45B7F9}"/>
    <cellStyle name="20% - Accent4 15 2" xfId="4335" xr:uid="{8A028C49-DFC8-44D5-906A-0E1CB0EDC358}"/>
    <cellStyle name="20% - Accent4 15 2 2" xfId="4336" xr:uid="{3294F84B-20AC-4F56-95A6-98B78C528D95}"/>
    <cellStyle name="20% - Accent4 15 2 2 2" xfId="4337" xr:uid="{192418CE-35E6-4A93-8696-7A4DE7BAA3F9}"/>
    <cellStyle name="20% - Accent4 15 2 2 3" xfId="4338" xr:uid="{A36D6EDF-0271-46DB-89F9-E00263BACA21}"/>
    <cellStyle name="20% - Accent4 15 2 3" xfId="4339" xr:uid="{FF558898-643A-451F-941C-0EE669D14805}"/>
    <cellStyle name="20% - Accent4 15 2 4" xfId="4340" xr:uid="{5BD7FD61-063F-4E98-BAFB-A64C3FE3B2A4}"/>
    <cellStyle name="20% - Accent4 15 2 5" xfId="4341" xr:uid="{2AEE59C7-A6E0-4E5C-BCFD-517E6C5EA14C}"/>
    <cellStyle name="20% - Accent4 15 2 6" xfId="4342" xr:uid="{33808E44-D8B8-46AE-9811-AA1C88760A70}"/>
    <cellStyle name="20% - Accent4 15 2 7" xfId="4343" xr:uid="{2853CAA4-09B0-4911-A1BB-DDE9DCEAAA46}"/>
    <cellStyle name="20% - Accent4 15 3" xfId="4344" xr:uid="{15E24BAC-F3A0-4137-8A5C-C750B35D7EC1}"/>
    <cellStyle name="20% - Accent4 15 3 2" xfId="4345" xr:uid="{360FABF2-B2D2-4D83-A51F-C46BB3B589EA}"/>
    <cellStyle name="20% - Accent4 15 3 2 2" xfId="4346" xr:uid="{D324CFA2-697A-489F-BFAC-D25191B3EA16}"/>
    <cellStyle name="20% - Accent4 15 3 2 3" xfId="4347" xr:uid="{CFD72D3D-ADC3-4588-AB5F-E895CBC8489A}"/>
    <cellStyle name="20% - Accent4 15 3 3" xfId="4348" xr:uid="{1AD9D527-34B9-41B3-A73A-52DDDA9DE361}"/>
    <cellStyle name="20% - Accent4 15 3 4" xfId="4349" xr:uid="{A7ECB8F9-8E6C-4F7A-8E8E-4F4876F5CE7C}"/>
    <cellStyle name="20% - Accent4 15 3 5" xfId="4350" xr:uid="{80ACF252-09DA-4EB2-95E0-51C504130265}"/>
    <cellStyle name="20% - Accent4 15 4" xfId="4351" xr:uid="{AC08E4B2-20B2-48B1-A159-A88AA86DCD41}"/>
    <cellStyle name="20% - Accent4 15 4 2" xfId="4352" xr:uid="{F7D093C2-C162-4163-A52B-2E66FB0F79B3}"/>
    <cellStyle name="20% - Accent4 15 4 3" xfId="4353" xr:uid="{3BF1BA6E-8D88-4B48-B75A-3EDA19460813}"/>
    <cellStyle name="20% - Accent4 15 5" xfId="4354" xr:uid="{FD40BD1A-5250-484F-8713-4EA0CD835138}"/>
    <cellStyle name="20% - Accent4 15 6" xfId="4355" xr:uid="{F1C11E58-290A-4DF7-9F79-026F79BD5F4A}"/>
    <cellStyle name="20% - Accent4 15 7" xfId="4356" xr:uid="{B8083B2C-209B-455B-801F-1004EC630DF0}"/>
    <cellStyle name="20% - Accent4 15 8" xfId="4357" xr:uid="{50582EB6-FFC7-4225-9D80-07480F4F183D}"/>
    <cellStyle name="20% - Accent4 15 9" xfId="4358" xr:uid="{1910A63D-2EE7-4187-A4E7-3D0C3E154369}"/>
    <cellStyle name="20% - Accent4 16" xfId="4359" xr:uid="{9676D210-350B-46F7-A915-076270D43C55}"/>
    <cellStyle name="20% - Accent4 16 2" xfId="4360" xr:uid="{9D6DC5A4-7DDC-456F-B7F4-D70B0F6F65B2}"/>
    <cellStyle name="20% - Accent4 16 2 2" xfId="4361" xr:uid="{8016F46B-7EF3-4EA4-AB81-38020AE781FE}"/>
    <cellStyle name="20% - Accent4 16 2 2 2" xfId="4362" xr:uid="{C5FD7947-E7AD-45F3-93C5-41443FACBDA9}"/>
    <cellStyle name="20% - Accent4 16 2 2 3" xfId="4363" xr:uid="{F18AFB63-3541-4978-9DB0-81E1D0AB46D6}"/>
    <cellStyle name="20% - Accent4 16 2 3" xfId="4364" xr:uid="{3EE02657-21C4-448A-8925-FFB923E4E184}"/>
    <cellStyle name="20% - Accent4 16 2 4" xfId="4365" xr:uid="{BDAC9B50-3B99-4604-B72B-ABBDC99E458E}"/>
    <cellStyle name="20% - Accent4 16 2 5" xfId="4366" xr:uid="{8FF4DDFB-E792-42E1-AFBC-E1AAFC855F4D}"/>
    <cellStyle name="20% - Accent4 16 2 6" xfId="4367" xr:uid="{E7310BDA-BEA5-4A9A-9D20-8755AC8151E2}"/>
    <cellStyle name="20% - Accent4 16 2 7" xfId="4368" xr:uid="{1DA7A974-6B96-41B5-850B-28AAD4402F21}"/>
    <cellStyle name="20% - Accent4 16 3" xfId="4369" xr:uid="{2ED63D5E-3050-4114-8255-44E19E859403}"/>
    <cellStyle name="20% - Accent4 16 3 2" xfId="4370" xr:uid="{0EA69026-63D4-4F6F-A61D-CDB388610059}"/>
    <cellStyle name="20% - Accent4 16 3 2 2" xfId="4371" xr:uid="{58DB5367-2E83-4AB6-9E1C-73B90E58EF4F}"/>
    <cellStyle name="20% - Accent4 16 3 2 3" xfId="4372" xr:uid="{F0773780-7B57-4052-8F21-E5498217ED81}"/>
    <cellStyle name="20% - Accent4 16 3 3" xfId="4373" xr:uid="{D421D187-6FCF-42E8-BDFE-409F169CACB7}"/>
    <cellStyle name="20% - Accent4 16 3 4" xfId="4374" xr:uid="{9B3B4D35-C549-41BF-A5CB-6510C0A2C581}"/>
    <cellStyle name="20% - Accent4 16 3 5" xfId="4375" xr:uid="{37F19EF9-7DED-42B9-946E-528D9BF5AED9}"/>
    <cellStyle name="20% - Accent4 16 4" xfId="4376" xr:uid="{60B4389E-0040-4BC2-BB8C-ED5FB65CB970}"/>
    <cellStyle name="20% - Accent4 16 4 2" xfId="4377" xr:uid="{DE6D04F4-27D3-415B-8826-66D6F12006E0}"/>
    <cellStyle name="20% - Accent4 16 4 3" xfId="4378" xr:uid="{A50B8DB8-C1B5-4927-BF05-176972D4C951}"/>
    <cellStyle name="20% - Accent4 16 5" xfId="4379" xr:uid="{34297301-1750-4087-BCEE-68C2047B04B6}"/>
    <cellStyle name="20% - Accent4 16 6" xfId="4380" xr:uid="{A5474ACB-5AAF-4B44-A0D9-D0544322FDB3}"/>
    <cellStyle name="20% - Accent4 16 7" xfId="4381" xr:uid="{3F35242B-00C1-459C-A497-F69ED2E2F5BA}"/>
    <cellStyle name="20% - Accent4 16 8" xfId="4382" xr:uid="{016FABEB-8311-4EF2-AD61-0C2E0BECA5BA}"/>
    <cellStyle name="20% - Accent4 16 9" xfId="4383" xr:uid="{0F1086B0-9639-4F56-978C-FCE9B2DF271F}"/>
    <cellStyle name="20% - Accent4 17" xfId="4384" xr:uid="{C083185C-2A7C-43E8-869C-7910DB92320A}"/>
    <cellStyle name="20% - Accent4 17 2" xfId="4385" xr:uid="{F5A3726C-997D-4E54-B6A9-900B8D1B4057}"/>
    <cellStyle name="20% - Accent4 17 2 2" xfId="4386" xr:uid="{7922C01F-EE07-48DB-842D-51F7A46B69A1}"/>
    <cellStyle name="20% - Accent4 17 2 3" xfId="4387" xr:uid="{59A32489-7E8C-4ACD-94C7-E0CD2CFBF660}"/>
    <cellStyle name="20% - Accent4 17 2 4" xfId="4388" xr:uid="{8CDE3C4B-7930-4BB5-A505-F5F8469A54A2}"/>
    <cellStyle name="20% - Accent4 17 2 5" xfId="4389" xr:uid="{139F5B1B-7A2C-469A-9C08-483AFA44DAC3}"/>
    <cellStyle name="20% - Accent4 17 3" xfId="4390" xr:uid="{E6B9B485-DF1A-48AC-BDA5-068E8EA09527}"/>
    <cellStyle name="20% - Accent4 17 4" xfId="4391" xr:uid="{1415C85B-A620-4002-804D-75E450B80A0A}"/>
    <cellStyle name="20% - Accent4 17 5" xfId="4392" xr:uid="{AE5AACB1-56BC-4CC7-A313-B711C590206E}"/>
    <cellStyle name="20% - Accent4 17 6" xfId="4393" xr:uid="{59E848B9-D831-44ED-9A9B-2E4B69448C5C}"/>
    <cellStyle name="20% - Accent4 17 7" xfId="4394" xr:uid="{3D9D7D87-6E2D-4D13-ABE9-96622FFEAC77}"/>
    <cellStyle name="20% - Accent4 18" xfId="4395" xr:uid="{FF59DAB6-33C5-4031-97F4-6321EBF85C49}"/>
    <cellStyle name="20% - Accent4 18 2" xfId="4396" xr:uid="{78C4F272-814B-4BB1-8431-DB1E06EC0ED7}"/>
    <cellStyle name="20% - Accent4 18 2 2" xfId="4397" xr:uid="{E7D47A00-7968-4D1C-8038-8990D673A8BE}"/>
    <cellStyle name="20% - Accent4 18 2 3" xfId="4398" xr:uid="{72AABC28-D5C7-49C2-80BE-CF146E1DEADF}"/>
    <cellStyle name="20% - Accent4 18 3" xfId="4399" xr:uid="{ACC6786F-928E-40E5-820E-BE599EE30B38}"/>
    <cellStyle name="20% - Accent4 18 4" xfId="4400" xr:uid="{D935B199-DB8A-455A-9F83-739990308B91}"/>
    <cellStyle name="20% - Accent4 18 5" xfId="4401" xr:uid="{0EB68DFD-8D8B-4257-B105-EB0662C10DF9}"/>
    <cellStyle name="20% - Accent4 18 6" xfId="4402" xr:uid="{DF847E62-28F7-446E-BCE1-3EC1FBF34CA4}"/>
    <cellStyle name="20% - Accent4 18 7" xfId="4403" xr:uid="{7E5CA378-A980-41B8-8905-82BB306FC33F}"/>
    <cellStyle name="20% - Accent4 19" xfId="4404" xr:uid="{E539722A-7A08-4DB2-9A96-69026715360E}"/>
    <cellStyle name="20% - Accent4 19 2" xfId="4405" xr:uid="{19FB4452-C1E8-44E9-98BE-4879BB0FA084}"/>
    <cellStyle name="20% - Accent4 19 3" xfId="4406" xr:uid="{0DB7CD68-F5FC-4D68-B36F-0FAE423A6268}"/>
    <cellStyle name="20% - Accent4 19 4" xfId="4407" xr:uid="{F31FA266-CDA8-45B1-AC92-2EFE2E93BFF0}"/>
    <cellStyle name="20% - Accent4 19 5" xfId="4408" xr:uid="{F44A92FB-9052-46DE-8464-B2BAC1C3AE9D}"/>
    <cellStyle name="20% - Accent4 19 6" xfId="4409" xr:uid="{4B59E725-AD76-4371-BF17-DEE6F0BF7C03}"/>
    <cellStyle name="20% - Accent4 2" xfId="4410" xr:uid="{76AA9A4F-2C42-414A-B557-DB6E4F8E025B}"/>
    <cellStyle name="20% - Accent4 2 10" xfId="4411" xr:uid="{61AE7F06-B3D4-4742-93FB-55E8FF58B1B7}"/>
    <cellStyle name="20% - Accent4 2 11" xfId="4412" xr:uid="{A2C21B7D-CAA6-4DA2-BF1D-D4B0D2FE9267}"/>
    <cellStyle name="20% - Accent4 2 12" xfId="4413" xr:uid="{3605F510-0A3B-4389-8E4F-DFECDC8DCD33}"/>
    <cellStyle name="20% - Accent4 2 13" xfId="4414" xr:uid="{54825CD0-9E37-4D37-855D-165831464A67}"/>
    <cellStyle name="20% - Accent4 2 14" xfId="4415" xr:uid="{A5E8D615-106A-442F-A7AE-768838C0C573}"/>
    <cellStyle name="20% - Accent4 2 15" xfId="4416" xr:uid="{6035CDB2-E5C5-4DD5-A3A6-66631C0C2AB7}"/>
    <cellStyle name="20% - Accent4 2 16" xfId="4417" xr:uid="{A933524B-3952-4C75-87CF-4A77E20D807F}"/>
    <cellStyle name="20% - Accent4 2 17" xfId="4418" xr:uid="{423FB566-FFAE-4D30-983F-280071369E75}"/>
    <cellStyle name="20% - Accent4 2 18" xfId="4419" xr:uid="{008428AB-A63A-48D9-BC77-BACC403E1282}"/>
    <cellStyle name="20% - Accent4 2 2" xfId="4420" xr:uid="{F8BD5ACC-9786-43BC-8AB0-13CE69DAF472}"/>
    <cellStyle name="20% - Accent4 2 2 10" xfId="4421" xr:uid="{B8190D0D-D80C-4676-81F6-33BBB5BB1FD9}"/>
    <cellStyle name="20% - Accent4 2 2 11" xfId="4422" xr:uid="{AF7725AD-9E2B-4BB2-819B-25B333FD99C2}"/>
    <cellStyle name="20% - Accent4 2 2 12" xfId="4423" xr:uid="{67AB67ED-ABA8-4525-A969-20E6BB1C0FF4}"/>
    <cellStyle name="20% - Accent4 2 2 13" xfId="4424" xr:uid="{296963A3-66FF-4A57-8094-70E7E585AE78}"/>
    <cellStyle name="20% - Accent4 2 2 2" xfId="4425" xr:uid="{5BF44060-9076-4691-B69E-AE60A61FB717}"/>
    <cellStyle name="20% - Accent4 2 2 2 10" xfId="4426" xr:uid="{589626FD-9087-4B5B-880E-8730A25D303A}"/>
    <cellStyle name="20% - Accent4 2 2 2 11" xfId="4427" xr:uid="{F2374561-1980-4A25-B914-39FB3DF51CD7}"/>
    <cellStyle name="20% - Accent4 2 2 2 2" xfId="4428" xr:uid="{0B25A6BB-2FEB-4BDC-AB29-B40BBCCAA7E1}"/>
    <cellStyle name="20% - Accent4 2 2 2 2 2" xfId="4429" xr:uid="{E20D3557-81FC-4A25-8A4A-D0FFA42E1B45}"/>
    <cellStyle name="20% - Accent4 2 2 2 2 2 2" xfId="4430" xr:uid="{DA5E0F69-38A5-4B25-9449-A1239D2CD4D9}"/>
    <cellStyle name="20% - Accent4 2 2 2 2 2 2 2" xfId="4431" xr:uid="{CCA7D4CF-B669-4D20-A118-7EFD68A1BE31}"/>
    <cellStyle name="20% - Accent4 2 2 2 2 2 2 3" xfId="4432" xr:uid="{B7F5C3C8-AB03-4CF6-8735-21A7612EA332}"/>
    <cellStyle name="20% - Accent4 2 2 2 2 2 3" xfId="4433" xr:uid="{E28BD029-36E2-42FE-BC8B-7E74134E8D40}"/>
    <cellStyle name="20% - Accent4 2 2 2 2 2 3 2" xfId="4434" xr:uid="{DD17B668-CDE9-44E9-868D-278BE80F969E}"/>
    <cellStyle name="20% - Accent4 2 2 2 2 2 4" xfId="4435" xr:uid="{89EE6933-9F50-4CEE-B3DA-2FBB82A8D812}"/>
    <cellStyle name="20% - Accent4 2 2 2 2 3" xfId="4436" xr:uid="{2255F80F-6772-459D-929C-E24E6F252382}"/>
    <cellStyle name="20% - Accent4 2 2 2 2 3 2" xfId="4437" xr:uid="{3622432E-8245-49A5-99F7-16544A459B52}"/>
    <cellStyle name="20% - Accent4 2 2 2 2 3 3" xfId="4438" xr:uid="{2C195E60-4AB7-436D-982C-B51DB574595D}"/>
    <cellStyle name="20% - Accent4 2 2 2 2 4" xfId="4439" xr:uid="{D220E08B-FE72-4FDB-92D0-C54E70D2D364}"/>
    <cellStyle name="20% - Accent4 2 2 2 2 4 2" xfId="4440" xr:uid="{95941644-2ECB-48F3-AA93-CD01EA86F903}"/>
    <cellStyle name="20% - Accent4 2 2 2 2 5" xfId="4441" xr:uid="{73093BB1-4F87-4F77-886E-15607C3241FC}"/>
    <cellStyle name="20% - Accent4 2 2 2 2 6" xfId="4442" xr:uid="{F18CEEEE-8196-49D1-A941-4A6E21CC1E67}"/>
    <cellStyle name="20% - Accent4 2 2 2 2 7" xfId="4443" xr:uid="{B9B8CA4D-AB89-4552-92F8-8FEC5392BEC3}"/>
    <cellStyle name="20% - Accent4 2 2 2 3" xfId="4444" xr:uid="{5BE47113-1826-4474-835F-81091B2A4BC0}"/>
    <cellStyle name="20% - Accent4 2 2 2 3 2" xfId="4445" xr:uid="{3027D47A-C756-44C4-A05C-38225686966E}"/>
    <cellStyle name="20% - Accent4 2 2 2 3 2 2" xfId="4446" xr:uid="{DAC6A43A-B704-426A-AD46-0C03A0611D38}"/>
    <cellStyle name="20% - Accent4 2 2 2 3 2 2 2" xfId="4447" xr:uid="{86532FA4-2EF6-47AE-ABFA-D80036E65FD4}"/>
    <cellStyle name="20% - Accent4 2 2 2 3 2 3" xfId="4448" xr:uid="{3417A924-780B-4C2F-88FE-A5AF053279A1}"/>
    <cellStyle name="20% - Accent4 2 2 2 3 2 4" xfId="4449" xr:uid="{290D752A-952B-412D-9870-25BE42B093B7}"/>
    <cellStyle name="20% - Accent4 2 2 2 3 3" xfId="4450" xr:uid="{55534F30-D8D6-4A21-8312-844D71DA4411}"/>
    <cellStyle name="20% - Accent4 2 2 2 3 3 2" xfId="4451" xr:uid="{161FAE8F-6F06-4527-B622-93E13CC4A444}"/>
    <cellStyle name="20% - Accent4 2 2 2 3 4" xfId="4452" xr:uid="{1F4D000C-25E1-411B-8CFF-4446BEA4F8B7}"/>
    <cellStyle name="20% - Accent4 2 2 2 3 5" xfId="4453" xr:uid="{56FD7C59-CD6B-461C-9A2C-01D4B9FDFC2D}"/>
    <cellStyle name="20% - Accent4 2 2 2 3 6" xfId="4454" xr:uid="{29950033-569C-4821-A964-73A8BB8F43C4}"/>
    <cellStyle name="20% - Accent4 2 2 2 4" xfId="4455" xr:uid="{9F1E658D-3785-4D5B-BEBB-E152C293DF8B}"/>
    <cellStyle name="20% - Accent4 2 2 2 4 2" xfId="4456" xr:uid="{A6CD96BB-73EC-4E65-93B5-3806817A0FF6}"/>
    <cellStyle name="20% - Accent4 2 2 2 4 2 2" xfId="4457" xr:uid="{8F234292-79D6-44FD-B251-DE06C5EDC419}"/>
    <cellStyle name="20% - Accent4 2 2 2 4 3" xfId="4458" xr:uid="{5DA2C342-9E8E-42D2-AB6A-8D70C75BB748}"/>
    <cellStyle name="20% - Accent4 2 2 2 4 4" xfId="4459" xr:uid="{E79BE52B-54E4-4E44-A9F2-0D9631E98CEA}"/>
    <cellStyle name="20% - Accent4 2 2 2 5" xfId="4460" xr:uid="{21C869F9-77A3-43F0-8C3B-E7B177A2C800}"/>
    <cellStyle name="20% - Accent4 2 2 2 5 2" xfId="4461" xr:uid="{E79B6DF7-7C84-4372-97B5-4D0D1BB2A02C}"/>
    <cellStyle name="20% - Accent4 2 2 2 6" xfId="4462" xr:uid="{E8ADE36F-EB12-4F6C-A1B7-FD6B47869985}"/>
    <cellStyle name="20% - Accent4 2 2 2 7" xfId="4463" xr:uid="{C54850D8-DD19-4E3B-825D-170925F0EF2D}"/>
    <cellStyle name="20% - Accent4 2 2 2 8" xfId="4464" xr:uid="{CA7834E6-1E85-4287-87F8-AC444C4897A2}"/>
    <cellStyle name="20% - Accent4 2 2 2 9" xfId="4465" xr:uid="{34E3A9D9-8BE7-450F-9EA2-15BF413A1332}"/>
    <cellStyle name="20% - Accent4 2 2 3" xfId="4466" xr:uid="{61431A7D-2BB7-4199-B6A4-3E26047EDEEC}"/>
    <cellStyle name="20% - Accent4 2 2 3 2" xfId="4467" xr:uid="{9A3EF754-CCBE-45EC-B2DE-3FE118426589}"/>
    <cellStyle name="20% - Accent4 2 2 3 2 2" xfId="4468" xr:uid="{C0C8D940-9CBC-4108-B70E-D586F79E439B}"/>
    <cellStyle name="20% - Accent4 2 2 3 2 2 2" xfId="4469" xr:uid="{54FAC2A0-6337-46F5-B089-E95F80EEC515}"/>
    <cellStyle name="20% - Accent4 2 2 3 2 2 2 2" xfId="4470" xr:uid="{B32364F7-F5F4-4D3E-8AC2-F353688CBD67}"/>
    <cellStyle name="20% - Accent4 2 2 3 2 2 3" xfId="4471" xr:uid="{EA6DA6F7-8DE5-4EB9-8551-EF88C56DB166}"/>
    <cellStyle name="20% - Accent4 2 2 3 2 2 4" xfId="4472" xr:uid="{A266B687-E527-43AB-B066-3EDA3EA4D83B}"/>
    <cellStyle name="20% - Accent4 2 2 3 2 3" xfId="4473" xr:uid="{CB5C8E74-862A-4A32-B243-DE1F61994876}"/>
    <cellStyle name="20% - Accent4 2 2 3 2 3 2" xfId="4474" xr:uid="{ACE027FD-1E9B-4517-AEDD-4F5473753C62}"/>
    <cellStyle name="20% - Accent4 2 2 3 2 4" xfId="4475" xr:uid="{C75AA139-1775-49EF-B534-41F9AA252125}"/>
    <cellStyle name="20% - Accent4 2 2 3 2 5" xfId="4476" xr:uid="{8980626C-3DAC-46E5-B6F5-5384112C994E}"/>
    <cellStyle name="20% - Accent4 2 2 3 2 6" xfId="4477" xr:uid="{49CF566D-9568-435C-95C4-ECD94923A124}"/>
    <cellStyle name="20% - Accent4 2 2 3 3" xfId="4478" xr:uid="{FBB36C65-9D64-4EFB-A702-D96C1044C6AD}"/>
    <cellStyle name="20% - Accent4 2 2 3 3 2" xfId="4479" xr:uid="{565BB3FF-90CB-4408-A6F9-C49471E11971}"/>
    <cellStyle name="20% - Accent4 2 2 3 3 2 2" xfId="4480" xr:uid="{A4214380-E250-4CE9-A62E-D0C618336C1F}"/>
    <cellStyle name="20% - Accent4 2 2 3 3 2 3" xfId="4481" xr:uid="{A83736E0-337E-47E9-9263-3CC5FD409132}"/>
    <cellStyle name="20% - Accent4 2 2 3 3 2 4" xfId="4482" xr:uid="{04EA4CC8-FCB8-4618-9C62-840121C7F35D}"/>
    <cellStyle name="20% - Accent4 2 2 3 3 3" xfId="4483" xr:uid="{546B4611-107E-4566-9DAA-7E7EAFA259B7}"/>
    <cellStyle name="20% - Accent4 2 2 3 3 4" xfId="4484" xr:uid="{C898A1EB-7FBD-4F48-BE9B-5813CC7C7AAD}"/>
    <cellStyle name="20% - Accent4 2 2 3 3 5" xfId="4485" xr:uid="{0AE2907E-9F9D-4ACE-B95D-BD2BB17827E7}"/>
    <cellStyle name="20% - Accent4 2 2 3 3 6" xfId="4486" xr:uid="{C77BF416-2932-4B6B-AB0E-B81BFEEE32FD}"/>
    <cellStyle name="20% - Accent4 2 2 3 4" xfId="4487" xr:uid="{2859E6CB-F3E4-4D6D-AADD-1208DEFAE989}"/>
    <cellStyle name="20% - Accent4 2 2 3 4 2" xfId="4488" xr:uid="{9F6EFBDE-901E-4498-B5B0-A79017EADA01}"/>
    <cellStyle name="20% - Accent4 2 2 3 4 3" xfId="4489" xr:uid="{B892B370-266E-48AD-8895-A4DF82FCEEDE}"/>
    <cellStyle name="20% - Accent4 2 2 3 4 4" xfId="4490" xr:uid="{0CCB6B1A-7B8A-47BF-8F1C-A8796178B086}"/>
    <cellStyle name="20% - Accent4 2 2 3 5" xfId="4491" xr:uid="{9EC092D5-87A2-4C2A-9A36-B574E48BF4FF}"/>
    <cellStyle name="20% - Accent4 2 2 3 6" xfId="4492" xr:uid="{98C3CC50-E9C2-4715-93EA-73E932FE4E66}"/>
    <cellStyle name="20% - Accent4 2 2 3 7" xfId="4493" xr:uid="{E7DB10BC-9C2D-4350-86ED-B7D6E87690F2}"/>
    <cellStyle name="20% - Accent4 2 2 3 8" xfId="4494" xr:uid="{94736FA1-B89F-4B1B-BEA6-60F901A21C1E}"/>
    <cellStyle name="20% - Accent4 2 2 3 9" xfId="4495" xr:uid="{6C05EB10-9767-44E2-B719-80AF2082939C}"/>
    <cellStyle name="20% - Accent4 2 2 4" xfId="4496" xr:uid="{AF18C908-3806-4FB0-8C53-2BF4D4F37323}"/>
    <cellStyle name="20% - Accent4 2 2 4 2" xfId="4497" xr:uid="{B1AC939C-0CA5-4906-83B2-636C158961FB}"/>
    <cellStyle name="20% - Accent4 2 2 4 2 2" xfId="4498" xr:uid="{E1B99AC9-455D-4C0B-A7F6-77B4DB8196BC}"/>
    <cellStyle name="20% - Accent4 2 2 4 2 2 2" xfId="4499" xr:uid="{63CAC0FA-48A5-4858-8787-63BCE3990EAE}"/>
    <cellStyle name="20% - Accent4 2 2 4 2 2 3" xfId="4500" xr:uid="{CB41E6B5-16C8-4067-BB57-9450E991DE95}"/>
    <cellStyle name="20% - Accent4 2 2 4 2 3" xfId="4501" xr:uid="{35824BE7-334B-4B31-94FC-A0D5A338E65D}"/>
    <cellStyle name="20% - Accent4 2 2 4 2 3 2" xfId="4502" xr:uid="{2AA22609-DBAF-47E3-A82C-D9C432B2C6F6}"/>
    <cellStyle name="20% - Accent4 2 2 4 2 4" xfId="4503" xr:uid="{F4EF9ADA-9C67-492B-8F85-3523B2647746}"/>
    <cellStyle name="20% - Accent4 2 2 4 3" xfId="4504" xr:uid="{A4167F9E-8CA3-4C96-B1F2-22FC58E56D8E}"/>
    <cellStyle name="20% - Accent4 2 2 4 3 2" xfId="4505" xr:uid="{0EC5D4C9-5403-49ED-A333-BB0F92433A7E}"/>
    <cellStyle name="20% - Accent4 2 2 4 3 3" xfId="4506" xr:uid="{979F6221-E01E-4A3D-806E-0EA724A14576}"/>
    <cellStyle name="20% - Accent4 2 2 4 4" xfId="4507" xr:uid="{7321AD41-2828-4EFE-AFD1-9E66ECB58BB7}"/>
    <cellStyle name="20% - Accent4 2 2 4 4 2" xfId="4508" xr:uid="{597FFFFB-8FD6-49D8-B289-5CCEBAB5AFA0}"/>
    <cellStyle name="20% - Accent4 2 2 4 5" xfId="4509" xr:uid="{AAE2C2A7-57BB-4DC4-B859-5BE293324EBF}"/>
    <cellStyle name="20% - Accent4 2 2 4 6" xfId="4510" xr:uid="{81F6F418-2C70-4F47-8D6B-19DAA55AC981}"/>
    <cellStyle name="20% - Accent4 2 2 5" xfId="4511" xr:uid="{8C210DCE-DE8D-4023-8EC2-D24CEAFAC5DE}"/>
    <cellStyle name="20% - Accent4 2 2 5 2" xfId="4512" xr:uid="{38A6044F-3271-493B-8B4D-0F3DEC77922C}"/>
    <cellStyle name="20% - Accent4 2 2 5 2 2" xfId="4513" xr:uid="{4534A81E-28BA-4FDC-BE4B-938C57AC0BDB}"/>
    <cellStyle name="20% - Accent4 2 2 5 2 2 2" xfId="4514" xr:uid="{A9D331E7-2358-4EF6-8C60-C3702A6D9E46}"/>
    <cellStyle name="20% - Accent4 2 2 5 2 3" xfId="4515" xr:uid="{6E00565C-A7A5-472E-A3C8-0951816B967A}"/>
    <cellStyle name="20% - Accent4 2 2 5 2 4" xfId="4516" xr:uid="{D9D736ED-6127-4A75-98DC-60BCDCE59F00}"/>
    <cellStyle name="20% - Accent4 2 2 5 3" xfId="4517" xr:uid="{54BD376F-5A11-47FB-80C7-C1DC59669B04}"/>
    <cellStyle name="20% - Accent4 2 2 5 3 2" xfId="4518" xr:uid="{B9FC8636-3B21-4C11-9252-0B4619B91F4C}"/>
    <cellStyle name="20% - Accent4 2 2 5 4" xfId="4519" xr:uid="{CABF377E-7B13-4CED-B133-7E9352B68231}"/>
    <cellStyle name="20% - Accent4 2 2 5 5" xfId="4520" xr:uid="{9A12880D-1D4B-493B-9AA1-84CF04CC2471}"/>
    <cellStyle name="20% - Accent4 2 2 5 6" xfId="4521" xr:uid="{8C92BDB5-D98D-419C-9E37-6D4B77529047}"/>
    <cellStyle name="20% - Accent4 2 2 6" xfId="4522" xr:uid="{A27142C5-3C79-42F4-8629-CDAF23FC74A3}"/>
    <cellStyle name="20% - Accent4 2 2 6 2" xfId="4523" xr:uid="{F46F8804-2F3F-4F19-928B-683497A98B37}"/>
    <cellStyle name="20% - Accent4 2 2 6 2 2" xfId="4524" xr:uid="{8D02ED1C-9CB0-4A59-90BD-C38CE8B607D6}"/>
    <cellStyle name="20% - Accent4 2 2 6 3" xfId="4525" xr:uid="{D1AB03E7-1A5A-4A17-B24C-275B5BB3B227}"/>
    <cellStyle name="20% - Accent4 2 2 6 4" xfId="4526" xr:uid="{BC48D3E4-ED20-45C9-A804-8A982027EAEF}"/>
    <cellStyle name="20% - Accent4 2 2 7" xfId="4527" xr:uid="{0E3AC6D7-893C-445C-B083-86D43239E016}"/>
    <cellStyle name="20% - Accent4 2 2 7 2" xfId="4528" xr:uid="{2986AB1D-9D93-4B76-9BC2-8D75D0D9137D}"/>
    <cellStyle name="20% - Accent4 2 2 8" xfId="4529" xr:uid="{4383B1A1-5E15-4462-AA81-64A36A801A2E}"/>
    <cellStyle name="20% - Accent4 2 2 8 2" xfId="4530" xr:uid="{560148ED-1AF9-4376-B886-B51D3D04328C}"/>
    <cellStyle name="20% - Accent4 2 2 9" xfId="4531" xr:uid="{7ED3E01D-721D-4989-B601-A46C52DF9924}"/>
    <cellStyle name="20% - Accent4 2 2 9 2" xfId="4532" xr:uid="{9764D676-06F7-48D8-A6FE-40EDA4C1B138}"/>
    <cellStyle name="20% - Accent4 2 3" xfId="4533" xr:uid="{6F24E438-6E09-439A-9BFB-A39FBFB28E21}"/>
    <cellStyle name="20% - Accent4 2 3 10" xfId="4534" xr:uid="{13678D02-9B70-4709-8315-9C4F08DB5852}"/>
    <cellStyle name="20% - Accent4 2 3 11" xfId="4535" xr:uid="{C987FB63-C573-484D-BF7A-FB9DD7220FA0}"/>
    <cellStyle name="20% - Accent4 2 3 12" xfId="4536" xr:uid="{4A3E5A89-1629-481A-8AFD-64210C6C4FE8}"/>
    <cellStyle name="20% - Accent4 2 3 2" xfId="4537" xr:uid="{5EA60C6E-FB0E-4081-B480-40D0D95635EB}"/>
    <cellStyle name="20% - Accent4 2 3 2 2" xfId="4538" xr:uid="{B143B724-B4B4-4404-BC3A-B39EBDF6644C}"/>
    <cellStyle name="20% - Accent4 2 3 2 2 2" xfId="4539" xr:uid="{3CB04C77-0ECB-4561-B14C-E40537FB9600}"/>
    <cellStyle name="20% - Accent4 2 3 2 2 2 2" xfId="4540" xr:uid="{1106A093-B3E5-4DFB-8F5F-C15A5801E4A9}"/>
    <cellStyle name="20% - Accent4 2 3 2 2 2 3" xfId="4541" xr:uid="{FA722882-38F3-410A-9610-841D887D25C5}"/>
    <cellStyle name="20% - Accent4 2 3 2 2 3" xfId="4542" xr:uid="{9CB1DFEC-060C-48A9-9434-1F28A07181A8}"/>
    <cellStyle name="20% - Accent4 2 3 2 2 3 2" xfId="4543" xr:uid="{79FC042C-E400-49C2-B876-3CD2B0FE4A46}"/>
    <cellStyle name="20% - Accent4 2 3 2 2 4" xfId="4544" xr:uid="{0B48CB27-0F50-4F72-AC20-EF41E176E58D}"/>
    <cellStyle name="20% - Accent4 2 3 2 3" xfId="4545" xr:uid="{039183A1-73A8-473E-87AE-6C659AB3E671}"/>
    <cellStyle name="20% - Accent4 2 3 2 3 2" xfId="4546" xr:uid="{B58B1769-1A91-4368-AC71-4B6065F484ED}"/>
    <cellStyle name="20% - Accent4 2 3 2 3 3" xfId="4547" xr:uid="{6852735A-C1C4-426B-8794-CD0579C7B699}"/>
    <cellStyle name="20% - Accent4 2 3 2 4" xfId="4548" xr:uid="{BE36515E-B785-4FE9-A19B-4A1661D36333}"/>
    <cellStyle name="20% - Accent4 2 3 2 4 2" xfId="4549" xr:uid="{11FE36F7-E804-4760-858B-6644891344A5}"/>
    <cellStyle name="20% - Accent4 2 3 2 5" xfId="4550" xr:uid="{55E1F521-26AA-41A0-A6A8-FEC4C5E9F58E}"/>
    <cellStyle name="20% - Accent4 2 3 2 6" xfId="4551" xr:uid="{24D12042-6B6A-4A8E-A171-BF4BCF428D87}"/>
    <cellStyle name="20% - Accent4 2 3 2 7" xfId="4552" xr:uid="{39C37354-B8E0-4277-9CEF-9E25D9A9DE4A}"/>
    <cellStyle name="20% - Accent4 2 3 2 8" xfId="4553" xr:uid="{EA9E71E3-BB61-4494-9268-D24A2D4729A1}"/>
    <cellStyle name="20% - Accent4 2 3 3" xfId="4554" xr:uid="{F7272FFC-BF62-4665-90F4-9020A113F489}"/>
    <cellStyle name="20% - Accent4 2 3 3 2" xfId="4555" xr:uid="{1620431B-31E0-4AF6-B5F8-897B058581A7}"/>
    <cellStyle name="20% - Accent4 2 3 3 2 2" xfId="4556" xr:uid="{D9578D59-7959-497E-B80C-0F7F8B92513F}"/>
    <cellStyle name="20% - Accent4 2 3 3 2 2 2" xfId="4557" xr:uid="{723E3774-3188-42A0-BD6D-EC89E8D83C43}"/>
    <cellStyle name="20% - Accent4 2 3 3 2 3" xfId="4558" xr:uid="{3B3C6E50-3FF5-4629-B0E8-80BDAA10E547}"/>
    <cellStyle name="20% - Accent4 2 3 3 2 4" xfId="4559" xr:uid="{87EFD056-1878-4556-BD13-9D9035B62410}"/>
    <cellStyle name="20% - Accent4 2 3 3 3" xfId="4560" xr:uid="{BB99CF55-BB10-4282-91F7-6166E05BFB1D}"/>
    <cellStyle name="20% - Accent4 2 3 3 3 2" xfId="4561" xr:uid="{BEBE0BD0-9584-4471-826D-8A5FCED09AAC}"/>
    <cellStyle name="20% - Accent4 2 3 3 4" xfId="4562" xr:uid="{603B8076-60BE-4E3A-86E6-3AD8DEE20002}"/>
    <cellStyle name="20% - Accent4 2 3 3 5" xfId="4563" xr:uid="{2064CF70-9BB5-4057-B2ED-3BBB3D7A1105}"/>
    <cellStyle name="20% - Accent4 2 3 3 6" xfId="4564" xr:uid="{9C5077A9-7176-461A-8E38-92F283A45133}"/>
    <cellStyle name="20% - Accent4 2 3 3 7" xfId="4565" xr:uid="{B3113DA2-9992-4A5A-A435-F3D8D71BF05D}"/>
    <cellStyle name="20% - Accent4 2 3 4" xfId="4566" xr:uid="{9BBF6F28-0A47-4BCD-B95F-AD4903442F57}"/>
    <cellStyle name="20% - Accent4 2 3 4 2" xfId="4567" xr:uid="{DCEF304C-5E8A-42E1-93E1-C44980B1E975}"/>
    <cellStyle name="20% - Accent4 2 3 4 2 2" xfId="4568" xr:uid="{E2FC908E-C348-4D47-8AC4-B696C2E2BF07}"/>
    <cellStyle name="20% - Accent4 2 3 4 3" xfId="4569" xr:uid="{E8A3F4BD-FC04-4796-B7F7-B191F667F967}"/>
    <cellStyle name="20% - Accent4 2 3 4 4" xfId="4570" xr:uid="{B3BE190F-6790-47FA-8783-116D1652FC21}"/>
    <cellStyle name="20% - Accent4 2 3 5" xfId="4571" xr:uid="{274CFE68-4057-412D-9828-D9E438EA3D60}"/>
    <cellStyle name="20% - Accent4 2 3 5 2" xfId="4572" xr:uid="{3C402215-7BB7-4B37-8C19-1D47B1EA1F20}"/>
    <cellStyle name="20% - Accent4 2 3 6" xfId="4573" xr:uid="{01A1A7D1-9B02-46DA-8D37-16B02A9A94E5}"/>
    <cellStyle name="20% - Accent4 2 3 7" xfId="4574" xr:uid="{51CB6461-1CAB-4217-87CB-B8A3AF1F0708}"/>
    <cellStyle name="20% - Accent4 2 3 8" xfId="4575" xr:uid="{F5D70325-F2C8-4A1D-94A0-2F3A58C8F12A}"/>
    <cellStyle name="20% - Accent4 2 3 9" xfId="4576" xr:uid="{9CB2474A-7D70-40EC-ABBD-197D42DFCFEC}"/>
    <cellStyle name="20% - Accent4 2 4" xfId="4577" xr:uid="{FFB65591-DDF3-4079-B5EF-82D27D27568D}"/>
    <cellStyle name="20% - Accent4 2 4 2" xfId="4578" xr:uid="{BCE37F45-9DBF-4E65-9D22-F82D05ACCDCE}"/>
    <cellStyle name="20% - Accent4 2 4 2 2" xfId="4579" xr:uid="{29510C6A-274D-4117-A17A-D39DE5007473}"/>
    <cellStyle name="20% - Accent4 2 4 2 2 2" xfId="4580" xr:uid="{DA8C4A0D-5607-4140-939B-9E336113CD41}"/>
    <cellStyle name="20% - Accent4 2 4 2 2 2 2" xfId="4581" xr:uid="{CD9BF95A-9A50-49A0-9B73-21FB4C0C8698}"/>
    <cellStyle name="20% - Accent4 2 4 2 2 3" xfId="4582" xr:uid="{03C95EAA-1229-464D-A958-2F25C5D14195}"/>
    <cellStyle name="20% - Accent4 2 4 2 2 4" xfId="4583" xr:uid="{B918DC3C-3094-4748-B9C1-D0A9BCEA25C3}"/>
    <cellStyle name="20% - Accent4 2 4 2 3" xfId="4584" xr:uid="{27B20864-5FEB-4BBA-B0F5-A21601A57F83}"/>
    <cellStyle name="20% - Accent4 2 4 2 3 2" xfId="4585" xr:uid="{E165C95E-DEC6-4424-A46E-46FA4DBEE882}"/>
    <cellStyle name="20% - Accent4 2 4 2 4" xfId="4586" xr:uid="{EDF49B94-2D64-40FC-B022-6E1F31995775}"/>
    <cellStyle name="20% - Accent4 2 4 2 5" xfId="4587" xr:uid="{699671D5-E110-4C0C-B29A-8F75BFA921CF}"/>
    <cellStyle name="20% - Accent4 2 4 2 6" xfId="4588" xr:uid="{34C9F0DB-8210-4807-A81F-A0CAD4725FAD}"/>
    <cellStyle name="20% - Accent4 2 4 3" xfId="4589" xr:uid="{B7E3E30F-5798-42CF-816D-0B5C7DE23C32}"/>
    <cellStyle name="20% - Accent4 2 4 3 2" xfId="4590" xr:uid="{C4385465-DC19-44E1-B9B7-22A68CB2DDDD}"/>
    <cellStyle name="20% - Accent4 2 4 3 2 2" xfId="4591" xr:uid="{718AAD33-AE21-4FAF-87DD-A1596535794B}"/>
    <cellStyle name="20% - Accent4 2 4 3 2 3" xfId="4592" xr:uid="{6F4CDD3F-E17B-430F-AB5D-E14F8DBF173E}"/>
    <cellStyle name="20% - Accent4 2 4 3 2 4" xfId="4593" xr:uid="{3A832E84-1489-42DA-A4FE-0163D7695E07}"/>
    <cellStyle name="20% - Accent4 2 4 3 3" xfId="4594" xr:uid="{EFEDBFA2-05FC-4C5B-AF59-0B64C57854DA}"/>
    <cellStyle name="20% - Accent4 2 4 3 4" xfId="4595" xr:uid="{A4A1AC80-10FC-4F0D-8264-64D074B91C32}"/>
    <cellStyle name="20% - Accent4 2 4 3 5" xfId="4596" xr:uid="{084E6B39-C652-432C-B636-DAB4AE64724C}"/>
    <cellStyle name="20% - Accent4 2 4 3 6" xfId="4597" xr:uid="{41C9AA63-DE55-4CE7-B90C-C479A5ED65EE}"/>
    <cellStyle name="20% - Accent4 2 4 4" xfId="4598" xr:uid="{F3B37ACB-2FA9-4690-9692-82138559CB29}"/>
    <cellStyle name="20% - Accent4 2 4 4 2" xfId="4599" xr:uid="{9979399A-E6C4-49CE-9493-172AC79BCA8F}"/>
    <cellStyle name="20% - Accent4 2 4 4 3" xfId="4600" xr:uid="{F9612EB0-DA14-42BA-A737-5C14560130A4}"/>
    <cellStyle name="20% - Accent4 2 4 4 4" xfId="4601" xr:uid="{21DA1D30-5840-46DD-AAFD-469EC4222A46}"/>
    <cellStyle name="20% - Accent4 2 4 5" xfId="4602" xr:uid="{70767846-B03A-4041-9E8A-264A306B511F}"/>
    <cellStyle name="20% - Accent4 2 4 6" xfId="4603" xr:uid="{5D01FF43-82DD-4250-8188-FF6B21A7D866}"/>
    <cellStyle name="20% - Accent4 2 4 7" xfId="4604" xr:uid="{582AD9E6-828F-495F-8A8B-B78001C720D3}"/>
    <cellStyle name="20% - Accent4 2 4 8" xfId="4605" xr:uid="{30F17E23-97FF-4FCE-95B2-965E40B0C3AF}"/>
    <cellStyle name="20% - Accent4 2 4 9" xfId="4606" xr:uid="{87820C76-83D9-4798-875B-4E8DFFA1773A}"/>
    <cellStyle name="20% - Accent4 2 5" xfId="4607" xr:uid="{11B01CE1-3C29-4EE2-B8C0-07B2A8E755B1}"/>
    <cellStyle name="20% - Accent4 2 5 2" xfId="4608" xr:uid="{146331D6-72F3-4615-9FE4-ED24D1A478DC}"/>
    <cellStyle name="20% - Accent4 2 5 2 2" xfId="4609" xr:uid="{686116D2-5484-4BBE-A79D-1EFDDB3EEC79}"/>
    <cellStyle name="20% - Accent4 2 5 2 2 2" xfId="4610" xr:uid="{36F210CB-6342-4A66-B4C1-3624F90B641D}"/>
    <cellStyle name="20% - Accent4 2 5 2 2 2 2" xfId="4611" xr:uid="{C27BEFEE-E478-4375-9A80-444810BD7CEE}"/>
    <cellStyle name="20% - Accent4 2 5 2 2 3" xfId="4612" xr:uid="{E3D1F993-1034-44F1-AC20-9FB473178FEF}"/>
    <cellStyle name="20% - Accent4 2 5 2 2 4" xfId="4613" xr:uid="{467D3103-DA05-4BE8-8076-EC75447EDB60}"/>
    <cellStyle name="20% - Accent4 2 5 2 3" xfId="4614" xr:uid="{6EE84449-B889-49D4-A5FA-BF6DFF69DCBC}"/>
    <cellStyle name="20% - Accent4 2 5 2 3 2" xfId="4615" xr:uid="{C0E645B9-C739-4309-95FA-41D85065600B}"/>
    <cellStyle name="20% - Accent4 2 5 2 4" xfId="4616" xr:uid="{75B21076-1810-4E57-8630-0BCFC5C48D23}"/>
    <cellStyle name="20% - Accent4 2 5 2 5" xfId="4617" xr:uid="{2EE9E3A2-D084-41D0-81DE-B15B43302499}"/>
    <cellStyle name="20% - Accent4 2 5 2 6" xfId="4618" xr:uid="{9457F99F-FBD7-4135-9761-20369B35D771}"/>
    <cellStyle name="20% - Accent4 2 5 3" xfId="4619" xr:uid="{9254A643-E66E-4EBC-BA4C-2FF69816D7CB}"/>
    <cellStyle name="20% - Accent4 2 5 3 2" xfId="4620" xr:uid="{80F3E2E0-6B33-4E81-B678-54213532D093}"/>
    <cellStyle name="20% - Accent4 2 5 3 2 2" xfId="4621" xr:uid="{30720E5D-7E0D-4FF3-8791-FC27FB180900}"/>
    <cellStyle name="20% - Accent4 2 5 3 2 3" xfId="4622" xr:uid="{C5D9F2A6-B115-4B70-8C4C-2B878F3617A0}"/>
    <cellStyle name="20% - Accent4 2 5 3 2 4" xfId="4623" xr:uid="{14FB6702-B5EC-43CE-B232-DD590DA357CE}"/>
    <cellStyle name="20% - Accent4 2 5 3 3" xfId="4624" xr:uid="{79E9057B-B0F2-4337-9A50-5EB6061FB598}"/>
    <cellStyle name="20% - Accent4 2 5 3 4" xfId="4625" xr:uid="{5021223A-C4A7-432F-8EAF-CF046756A45C}"/>
    <cellStyle name="20% - Accent4 2 5 3 5" xfId="4626" xr:uid="{D3B77888-5FAD-4E50-9861-C8D716D6CD7E}"/>
    <cellStyle name="20% - Accent4 2 5 3 6" xfId="4627" xr:uid="{E1068404-0BCE-498D-84A7-9B15D7FA41E0}"/>
    <cellStyle name="20% - Accent4 2 5 4" xfId="4628" xr:uid="{DA0B8D48-9A0F-4281-ABD6-6FA8FC931A29}"/>
    <cellStyle name="20% - Accent4 2 5 4 2" xfId="4629" xr:uid="{5F3BBA8F-CE9F-41BC-8308-FB6343E393A8}"/>
    <cellStyle name="20% - Accent4 2 5 4 3" xfId="4630" xr:uid="{725767D1-9433-4084-8537-10B929A7E03F}"/>
    <cellStyle name="20% - Accent4 2 5 4 4" xfId="4631" xr:uid="{55231996-F6E9-4039-9160-D89059BB6F96}"/>
    <cellStyle name="20% - Accent4 2 5 5" xfId="4632" xr:uid="{EC62D9C3-AE0E-4663-9D34-DE446CF6D11D}"/>
    <cellStyle name="20% - Accent4 2 5 6" xfId="4633" xr:uid="{ED66B586-E74F-4317-A7CE-1C391BA7CD16}"/>
    <cellStyle name="20% - Accent4 2 5 7" xfId="4634" xr:uid="{FE4C3C6F-1CEE-4ABD-8C83-3E5427D3832B}"/>
    <cellStyle name="20% - Accent4 2 5 8" xfId="4635" xr:uid="{3978AD2E-D18B-4D31-A9FA-1FE056475123}"/>
    <cellStyle name="20% - Accent4 2 6" xfId="4636" xr:uid="{57187379-73CF-4D9C-BFFB-FA3BE8C8C560}"/>
    <cellStyle name="20% - Accent4 2 6 2" xfId="4637" xr:uid="{C239C24E-A1A2-4B4F-B2EC-2007396C757C}"/>
    <cellStyle name="20% - Accent4 2 6 2 2" xfId="4638" xr:uid="{F7E7C6FE-C350-4795-AC74-160F92FC9BDC}"/>
    <cellStyle name="20% - Accent4 2 6 2 2 2" xfId="4639" xr:uid="{F8E919CA-CCBF-4EE8-A10B-104984090FE6}"/>
    <cellStyle name="20% - Accent4 2 6 2 3" xfId="4640" xr:uid="{C379C3E8-A43E-4CA5-B0CF-5089E889ABC3}"/>
    <cellStyle name="20% - Accent4 2 6 2 4" xfId="4641" xr:uid="{CEE44846-6BEC-4E7D-868F-EA2427CC6EAD}"/>
    <cellStyle name="20% - Accent4 2 6 3" xfId="4642" xr:uid="{A59C06B4-B8F9-4503-AB47-0470CAE25300}"/>
    <cellStyle name="20% - Accent4 2 6 3 2" xfId="4643" xr:uid="{BB0D1329-C2D8-47BD-B449-44ACCE2A8C6D}"/>
    <cellStyle name="20% - Accent4 2 6 4" xfId="4644" xr:uid="{16D31938-1D87-450E-8437-428CC63414C0}"/>
    <cellStyle name="20% - Accent4 2 6 5" xfId="4645" xr:uid="{78A19D97-CF3B-4D0C-95E5-C0C764ED13C7}"/>
    <cellStyle name="20% - Accent4 2 6 6" xfId="4646" xr:uid="{FAD9B635-A74B-4371-A0FB-95793C5848FF}"/>
    <cellStyle name="20% - Accent4 2 7" xfId="4647" xr:uid="{49800B76-8F65-4514-9CC6-1A3049877F58}"/>
    <cellStyle name="20% - Accent4 2 7 2" xfId="4648" xr:uid="{5E6B93F6-73C1-4607-A52E-7BD3ADB19392}"/>
    <cellStyle name="20% - Accent4 2 7 2 2" xfId="4649" xr:uid="{86A59FD7-C378-44D7-8E38-A8304D944DF7}"/>
    <cellStyle name="20% - Accent4 2 7 2 3" xfId="4650" xr:uid="{DDB84C9D-8905-41E4-B484-6738EDD3ED2F}"/>
    <cellStyle name="20% - Accent4 2 7 2 4" xfId="4651" xr:uid="{B2589A92-F0B3-46CB-9169-9F756DB264C2}"/>
    <cellStyle name="20% - Accent4 2 7 3" xfId="4652" xr:uid="{1E39A281-13CF-498E-A073-C4ACA4446C16}"/>
    <cellStyle name="20% - Accent4 2 7 4" xfId="4653" xr:uid="{64FE707D-A547-4514-969B-E69775166C78}"/>
    <cellStyle name="20% - Accent4 2 7 5" xfId="4654" xr:uid="{18422C72-EDD4-43FB-9CC2-756B754BAD82}"/>
    <cellStyle name="20% - Accent4 2 7 6" xfId="4655" xr:uid="{CDF964CC-8CDC-439B-91DB-7ACA30D7C4A0}"/>
    <cellStyle name="20% - Accent4 2 8" xfId="4656" xr:uid="{32C6265B-EC57-43CC-9702-C487E80F2D0D}"/>
    <cellStyle name="20% - Accent4 2 8 2" xfId="4657" xr:uid="{0AC2FF34-93D1-4810-8D99-19A857637FCA}"/>
    <cellStyle name="20% - Accent4 2 8 3" xfId="4658" xr:uid="{4002CC66-C374-4985-AD9C-3E3EA3740DAF}"/>
    <cellStyle name="20% - Accent4 2 8 4" xfId="4659" xr:uid="{5BFF710E-FD8A-45B7-85E5-FB12A8285B78}"/>
    <cellStyle name="20% - Accent4 2 9" xfId="4660" xr:uid="{9DFEC940-875C-4104-90D5-8B55D754C933}"/>
    <cellStyle name="20% - Accent4 20" xfId="4661" xr:uid="{9EE09AC0-8691-45FA-BCCE-9BD9FBA5D94C}"/>
    <cellStyle name="20% - Accent4 20 2" xfId="4662" xr:uid="{7603D70D-1068-4280-A4EB-FA0825CA07E2}"/>
    <cellStyle name="20% - Accent4 20 3" xfId="4663" xr:uid="{23404572-103A-4A8F-B85F-E5211908E0A4}"/>
    <cellStyle name="20% - Accent4 21" xfId="4664" xr:uid="{E427D458-656F-4DCC-9D25-4A9EF5A29749}"/>
    <cellStyle name="20% - Accent4 21 2" xfId="4665" xr:uid="{4764866D-3DA5-42A3-AC11-012F6FE1943D}"/>
    <cellStyle name="20% - Accent4 21 3" xfId="4666" xr:uid="{5BBDFD15-4B30-4CE5-927F-BD3B3790B298}"/>
    <cellStyle name="20% - Accent4 22" xfId="4667" xr:uid="{B56847EB-EE64-420B-A1CB-965D345E12D6}"/>
    <cellStyle name="20% - Accent4 22 2" xfId="4668" xr:uid="{88A37D24-250F-4F05-9760-E639E7D72AFB}"/>
    <cellStyle name="20% - Accent4 22 3" xfId="4669" xr:uid="{CDF3FC37-D28B-4CB6-B9A9-83A4833D2C58}"/>
    <cellStyle name="20% - Accent4 23" xfId="4670" xr:uid="{6E822013-F9CD-4164-8DB9-C297DF6595CB}"/>
    <cellStyle name="20% - Accent4 23 2" xfId="4671" xr:uid="{1164670D-443E-4050-81D8-AACC9C4212FA}"/>
    <cellStyle name="20% - Accent4 24" xfId="4672" xr:uid="{C63DABE1-8143-47B9-999D-933E301928B1}"/>
    <cellStyle name="20% - Accent4 25" xfId="4673" xr:uid="{62D3194E-34EF-47A8-BB54-5EF6E3092E6E}"/>
    <cellStyle name="20% - Accent4 26" xfId="4674" xr:uid="{5223B192-7B3C-4DD1-A7FD-0F0A86E1A779}"/>
    <cellStyle name="20% - Accent4 27" xfId="4675" xr:uid="{9DDEF6B6-5475-4828-B412-DCF2C5B44044}"/>
    <cellStyle name="20% - Accent4 28" xfId="4676" xr:uid="{444331E6-68E7-45CD-AD73-10A073DAC731}"/>
    <cellStyle name="20% - Accent4 29" xfId="4677" xr:uid="{1C76587D-F329-413E-8944-75F410803413}"/>
    <cellStyle name="20% - Accent4 3" xfId="4678" xr:uid="{86BDEB89-FF8D-45C0-A324-2053E83C90EE}"/>
    <cellStyle name="20% - Accent4 3 10" xfId="4679" xr:uid="{A4E246EA-658F-49CD-ADB0-59C60934C35B}"/>
    <cellStyle name="20% - Accent4 3 10 2" xfId="4680" xr:uid="{E75980CA-5BCA-48BA-8DBB-80F767DEFA54}"/>
    <cellStyle name="20% - Accent4 3 11" xfId="4681" xr:uid="{E4A307FE-7959-4E7B-B5DD-EECE4DDB0525}"/>
    <cellStyle name="20% - Accent4 3 12" xfId="4682" xr:uid="{50AEE856-0A4C-472E-95A4-71A777A8DA57}"/>
    <cellStyle name="20% - Accent4 3 13" xfId="4683" xr:uid="{6845CC93-90F2-4FDE-B108-3B9C72BC0B45}"/>
    <cellStyle name="20% - Accent4 3 14" xfId="4684" xr:uid="{EE45562E-A245-47A1-ABDB-4280729DC399}"/>
    <cellStyle name="20% - Accent4 3 15" xfId="4685" xr:uid="{A94BB59E-8212-4E8E-8438-102543C02243}"/>
    <cellStyle name="20% - Accent4 3 16" xfId="4686" xr:uid="{29C98D03-EE1D-490C-92CE-D179EE5048BC}"/>
    <cellStyle name="20% - Accent4 3 17" xfId="4687" xr:uid="{4DED5C03-C9BA-4EDD-B9F7-FE2BE3E99031}"/>
    <cellStyle name="20% - Accent4 3 2" xfId="4688" xr:uid="{394A0CC6-684C-4610-92B1-1811339B9F07}"/>
    <cellStyle name="20% - Accent4 3 2 10" xfId="4689" xr:uid="{2A28C72F-6CA4-4CB1-8C7A-4361FBF3AD7E}"/>
    <cellStyle name="20% - Accent4 3 2 11" xfId="4690" xr:uid="{48A08594-0395-458C-8CE3-17AC6B4DAC26}"/>
    <cellStyle name="20% - Accent4 3 2 12" xfId="4691" xr:uid="{47D3C4D6-4ACE-42F3-BF67-A1D556CD3727}"/>
    <cellStyle name="20% - Accent4 3 2 13" xfId="4692" xr:uid="{706D349B-82D7-411C-B760-808B03C6343F}"/>
    <cellStyle name="20% - Accent4 3 2 2" xfId="4693" xr:uid="{D0AD98BB-B24B-432C-B623-88BA7AFAEE8A}"/>
    <cellStyle name="20% - Accent4 3 2 2 10" xfId="4694" xr:uid="{279B6F57-CDB2-4ED7-9414-11E45189EBEB}"/>
    <cellStyle name="20% - Accent4 3 2 2 2" xfId="4695" xr:uid="{C78B6E33-4BCD-4593-9CCD-1256AC3357F3}"/>
    <cellStyle name="20% - Accent4 3 2 2 2 2" xfId="4696" xr:uid="{061706F8-56A8-4A48-A4A4-BB0892D05723}"/>
    <cellStyle name="20% - Accent4 3 2 2 2 2 2" xfId="4697" xr:uid="{BBD34F63-3AAC-4EB2-BD13-6262EC07CA71}"/>
    <cellStyle name="20% - Accent4 3 2 2 2 2 2 2" xfId="4698" xr:uid="{B9B9A280-5DAD-4F96-9917-6DE47FC28BAD}"/>
    <cellStyle name="20% - Accent4 3 2 2 2 2 3" xfId="4699" xr:uid="{3B2E3333-FBF1-4116-801E-B69DCD04C7BC}"/>
    <cellStyle name="20% - Accent4 3 2 2 2 2 4" xfId="4700" xr:uid="{2E50F5ED-AFB1-4A65-AE94-2F7482CB947F}"/>
    <cellStyle name="20% - Accent4 3 2 2 2 2 5" xfId="4701" xr:uid="{A101ADE6-7CE1-483B-B1D7-A8B0A28831C4}"/>
    <cellStyle name="20% - Accent4 3 2 2 2 3" xfId="4702" xr:uid="{B2B80FC4-C732-422F-A396-9A0F421A9E7C}"/>
    <cellStyle name="20% - Accent4 3 2 2 2 3 2" xfId="4703" xr:uid="{BE50F8B0-EAA0-434C-8F32-0F303B0B130A}"/>
    <cellStyle name="20% - Accent4 3 2 2 2 4" xfId="4704" xr:uid="{02451D6A-DC91-4EEC-B8C2-1075112E4930}"/>
    <cellStyle name="20% - Accent4 3 2 2 2 5" xfId="4705" xr:uid="{B231BD19-37B3-4BB6-B464-55AA78ACC17B}"/>
    <cellStyle name="20% - Accent4 3 2 2 2 6" xfId="4706" xr:uid="{4AB635A2-81FF-471F-A163-CC561325F4CA}"/>
    <cellStyle name="20% - Accent4 3 2 2 2 7" xfId="4707" xr:uid="{0431C1FF-02E0-4B81-B9F7-26F68E4E8E5E}"/>
    <cellStyle name="20% - Accent4 3 2 2 3" xfId="4708" xr:uid="{8D658457-4933-435C-BDC2-6721D2208238}"/>
    <cellStyle name="20% - Accent4 3 2 2 3 2" xfId="4709" xr:uid="{16D103D2-D664-4349-82FF-2B50BC7ADDBE}"/>
    <cellStyle name="20% - Accent4 3 2 2 3 2 2" xfId="4710" xr:uid="{F8C037F2-E4A5-4CCA-A9DE-4089E594D51C}"/>
    <cellStyle name="20% - Accent4 3 2 2 3 2 3" xfId="4711" xr:uid="{75EC212B-A1BB-4D7D-ABAA-1CEBC1B595E2}"/>
    <cellStyle name="20% - Accent4 3 2 2 3 2 4" xfId="4712" xr:uid="{14E6DE83-42D1-4303-A00B-FB8395B193E2}"/>
    <cellStyle name="20% - Accent4 3 2 2 3 3" xfId="4713" xr:uid="{C0DA1FEB-D813-4681-83A6-A486F681B73D}"/>
    <cellStyle name="20% - Accent4 3 2 2 3 4" xfId="4714" xr:uid="{BFAEC81D-9A8D-4616-BD40-37D26BFB8A22}"/>
    <cellStyle name="20% - Accent4 3 2 2 3 5" xfId="4715" xr:uid="{CC12647B-2B8D-4863-A243-6E99F6798A69}"/>
    <cellStyle name="20% - Accent4 3 2 2 3 6" xfId="4716" xr:uid="{D285D834-F87B-4284-8386-08A06041B21A}"/>
    <cellStyle name="20% - Accent4 3 2 2 3 7" xfId="4717" xr:uid="{CC905455-6C13-44A1-802E-7C13FD6A3D3C}"/>
    <cellStyle name="20% - Accent4 3 2 2 4" xfId="4718" xr:uid="{5802639B-E198-4AF0-B691-72C441B3E59F}"/>
    <cellStyle name="20% - Accent4 3 2 2 4 2" xfId="4719" xr:uid="{8915D28B-70EC-47F2-B715-6E83B731B911}"/>
    <cellStyle name="20% - Accent4 3 2 2 4 3" xfId="4720" xr:uid="{709308C0-B315-4E36-8B4C-DEB87A570661}"/>
    <cellStyle name="20% - Accent4 3 2 2 4 4" xfId="4721" xr:uid="{F76037AB-A129-4BA6-895B-5ED5A73487D6}"/>
    <cellStyle name="20% - Accent4 3 2 2 4 5" xfId="4722" xr:uid="{9B6B63CF-5137-4542-A003-24440899AF1B}"/>
    <cellStyle name="20% - Accent4 3 2 2 5" xfId="4723" xr:uid="{1F6AEACD-8706-4ABA-B3DC-8DD25BC2A8D5}"/>
    <cellStyle name="20% - Accent4 3 2 2 6" xfId="4724" xr:uid="{622940FC-44C7-4AD1-9D31-C16618B3821B}"/>
    <cellStyle name="20% - Accent4 3 2 2 7" xfId="4725" xr:uid="{47CF8A43-1604-4C52-8C3C-D417589E7200}"/>
    <cellStyle name="20% - Accent4 3 2 2 8" xfId="4726" xr:uid="{814DF166-1011-4C2C-BB83-28C939946C5A}"/>
    <cellStyle name="20% - Accent4 3 2 2 9" xfId="4727" xr:uid="{8FBBCF78-418E-4D17-8787-878D025D60D3}"/>
    <cellStyle name="20% - Accent4 3 2 3" xfId="4728" xr:uid="{BCB31293-A3FA-4B26-975B-AB468CFD4295}"/>
    <cellStyle name="20% - Accent4 3 2 3 2" xfId="4729" xr:uid="{F7A407E2-A635-48E5-8F90-07631CF6723E}"/>
    <cellStyle name="20% - Accent4 3 2 3 2 2" xfId="4730" xr:uid="{54687F2D-B123-412A-A0C3-C5810E258382}"/>
    <cellStyle name="20% - Accent4 3 2 3 2 2 2" xfId="4731" xr:uid="{4E86399B-150B-42C6-BB21-C0DC6823B050}"/>
    <cellStyle name="20% - Accent4 3 2 3 2 2 3" xfId="4732" xr:uid="{8FE8DF1C-BC74-4A7E-BEB4-A559D8EABCB6}"/>
    <cellStyle name="20% - Accent4 3 2 3 2 2 4" xfId="4733" xr:uid="{D5039D95-073C-4704-941F-2F538BCE992E}"/>
    <cellStyle name="20% - Accent4 3 2 3 2 2 5" xfId="4734" xr:uid="{D692E1E8-9C7C-4544-9A56-679491AFBEE9}"/>
    <cellStyle name="20% - Accent4 3 2 3 2 3" xfId="4735" xr:uid="{5CA50F8D-B708-4D1D-BD01-6DB279885E7A}"/>
    <cellStyle name="20% - Accent4 3 2 3 2 4" xfId="4736" xr:uid="{0960AD4B-D79E-4154-8C9D-1F64240C5FEB}"/>
    <cellStyle name="20% - Accent4 3 2 3 2 5" xfId="4737" xr:uid="{EFF06DCF-5651-4617-8674-52E58844ED28}"/>
    <cellStyle name="20% - Accent4 3 2 3 2 6" xfId="4738" xr:uid="{3BB38DE1-116D-4C76-B6C5-9AEFF5BA1BC5}"/>
    <cellStyle name="20% - Accent4 3 2 3 2 7" xfId="4739" xr:uid="{CE769A5A-7D41-45DA-9DA5-3F17A7CE9890}"/>
    <cellStyle name="20% - Accent4 3 2 3 3" xfId="4740" xr:uid="{A423EED5-AB50-48CA-A407-93630D3A78B7}"/>
    <cellStyle name="20% - Accent4 3 2 3 3 2" xfId="4741" xr:uid="{99EA7B72-6575-484C-AE97-255F0AF1F1AD}"/>
    <cellStyle name="20% - Accent4 3 2 3 3 2 2" xfId="4742" xr:uid="{6B31602C-BAED-4CBF-991C-D8F6A5F83889}"/>
    <cellStyle name="20% - Accent4 3 2 3 3 2 3" xfId="4743" xr:uid="{2DB5B846-A3B2-49ED-B7E1-9D5D544C1FE5}"/>
    <cellStyle name="20% - Accent4 3 2 3 3 3" xfId="4744" xr:uid="{9C111E63-295C-4B90-AE1E-05048ADDFB8A}"/>
    <cellStyle name="20% - Accent4 3 2 3 3 4" xfId="4745" xr:uid="{87AAFE22-CA4E-4B3F-81DF-AE9C7B221DA4}"/>
    <cellStyle name="20% - Accent4 3 2 3 3 5" xfId="4746" xr:uid="{4478F9C4-FEF7-4C11-B27F-FC3852F8F2B5}"/>
    <cellStyle name="20% - Accent4 3 2 3 3 6" xfId="4747" xr:uid="{4D6BA8AA-BA41-487B-B5C6-E52AE1F1606A}"/>
    <cellStyle name="20% - Accent4 3 2 3 3 7" xfId="4748" xr:uid="{09202C51-AD14-4D90-BD97-A51A069E6BAB}"/>
    <cellStyle name="20% - Accent4 3 2 3 4" xfId="4749" xr:uid="{39C2AD2A-25EF-4B00-B6FD-7F5B9B5B11B4}"/>
    <cellStyle name="20% - Accent4 3 2 3 4 2" xfId="4750" xr:uid="{203D6FE7-F6BA-4254-989A-5F5724A8395F}"/>
    <cellStyle name="20% - Accent4 3 2 3 4 3" xfId="4751" xr:uid="{D26DF86D-7EDC-4FE8-85E3-9750319091FE}"/>
    <cellStyle name="20% - Accent4 3 2 3 4 4" xfId="4752" xr:uid="{CF138EB5-E368-419E-9AC3-CB3C53A047C4}"/>
    <cellStyle name="20% - Accent4 3 2 3 5" xfId="4753" xr:uid="{16EB05CA-6370-4A85-B1DC-F8A139013187}"/>
    <cellStyle name="20% - Accent4 3 2 3 6" xfId="4754" xr:uid="{E8D289CC-1951-4598-8C57-9EA8A0FBFDCE}"/>
    <cellStyle name="20% - Accent4 3 2 3 7" xfId="4755" xr:uid="{CED06F4A-3B85-4F75-980D-14D4551F2CEF}"/>
    <cellStyle name="20% - Accent4 3 2 3 8" xfId="4756" xr:uid="{00960538-EBF5-457F-B58A-CBACFA17A241}"/>
    <cellStyle name="20% - Accent4 3 2 3 9" xfId="4757" xr:uid="{DF58F858-096E-4DF6-916C-9BAEE2B73226}"/>
    <cellStyle name="20% - Accent4 3 2 4" xfId="4758" xr:uid="{25FE39E8-9B02-4250-BF88-1C8F56AE996D}"/>
    <cellStyle name="20% - Accent4 3 2 4 2" xfId="4759" xr:uid="{F66CC58B-169F-434E-9EFD-E591A54D480C}"/>
    <cellStyle name="20% - Accent4 3 2 4 2 2" xfId="4760" xr:uid="{5052CFFF-5DD2-4A15-ACCE-F4BCC8C38B01}"/>
    <cellStyle name="20% - Accent4 3 2 4 2 2 2" xfId="4761" xr:uid="{FCEA60ED-A86A-4D96-BAB2-F01EDAF92F3D}"/>
    <cellStyle name="20% - Accent4 3 2 4 2 3" xfId="4762" xr:uid="{E14C7B46-E46E-46FC-9C2F-8677704F0F0A}"/>
    <cellStyle name="20% - Accent4 3 2 4 2 4" xfId="4763" xr:uid="{12A95E16-FF33-46C1-A3B9-4184B51AC7ED}"/>
    <cellStyle name="20% - Accent4 3 2 4 2 5" xfId="4764" xr:uid="{E0CB6BF8-8232-44B8-850B-989C863C470C}"/>
    <cellStyle name="20% - Accent4 3 2 4 3" xfId="4765" xr:uid="{CA155744-021E-4AF3-9506-55AE5023DBC5}"/>
    <cellStyle name="20% - Accent4 3 2 4 3 2" xfId="4766" xr:uid="{95E0BB95-2B44-4BBB-A06C-2D5CDC9A4E29}"/>
    <cellStyle name="20% - Accent4 3 2 4 4" xfId="4767" xr:uid="{B17E9BB4-70AD-4AB7-A7FB-777404FCAAA2}"/>
    <cellStyle name="20% - Accent4 3 2 4 4 2" xfId="4768" xr:uid="{EDA85882-AF85-4CC3-B5E3-35A1F9655EC1}"/>
    <cellStyle name="20% - Accent4 3 2 4 5" xfId="4769" xr:uid="{B1BC58E2-C60F-4440-991A-A551A43CD795}"/>
    <cellStyle name="20% - Accent4 3 2 4 6" xfId="4770" xr:uid="{4D5CF8C6-3FE2-4D45-B574-710C7B821C7A}"/>
    <cellStyle name="20% - Accent4 3 2 4 7" xfId="4771" xr:uid="{C142BD7A-E63C-4AD4-B58D-9F37064CF607}"/>
    <cellStyle name="20% - Accent4 3 2 5" xfId="4772" xr:uid="{C881E516-4199-4A62-AE01-11E5DA73993A}"/>
    <cellStyle name="20% - Accent4 3 2 5 2" xfId="4773" xr:uid="{C81E5088-A209-4151-BE34-EFC2A4B04A4C}"/>
    <cellStyle name="20% - Accent4 3 2 5 2 2" xfId="4774" xr:uid="{E90732E6-DF07-47B7-9621-C255F180416F}"/>
    <cellStyle name="20% - Accent4 3 2 5 2 2 2" xfId="4775" xr:uid="{609A0404-40C9-4D35-85FE-1BDCFA5043EB}"/>
    <cellStyle name="20% - Accent4 3 2 5 2 3" xfId="4776" xr:uid="{9DDE773A-CDAE-4B80-AE4C-8497E7CB3471}"/>
    <cellStyle name="20% - Accent4 3 2 5 2 4" xfId="4777" xr:uid="{B0A53777-1321-463D-B9FC-3254689FADFA}"/>
    <cellStyle name="20% - Accent4 3 2 5 3" xfId="4778" xr:uid="{02AD01E0-712C-47B1-92BC-04CD0003D16A}"/>
    <cellStyle name="20% - Accent4 3 2 5 3 2" xfId="4779" xr:uid="{88B44933-1982-4DF2-BC5B-6396FC9037DB}"/>
    <cellStyle name="20% - Accent4 3 2 5 4" xfId="4780" xr:uid="{7A784731-2DA8-4E6D-A94C-60A487DA55B5}"/>
    <cellStyle name="20% - Accent4 3 2 5 4 2" xfId="4781" xr:uid="{63EF95F9-B7BB-45CE-9146-D8B7A0076B9C}"/>
    <cellStyle name="20% - Accent4 3 2 5 5" xfId="4782" xr:uid="{5CEBDB75-7B40-4312-B276-760FCD5C0400}"/>
    <cellStyle name="20% - Accent4 3 2 5 6" xfId="4783" xr:uid="{F2EAD086-E8BE-42F2-8B4F-EABE5F2EC46C}"/>
    <cellStyle name="20% - Accent4 3 2 5 7" xfId="4784" xr:uid="{15C2BC03-57AE-43A0-ABE8-5AD0892DBBB2}"/>
    <cellStyle name="20% - Accent4 3 2 6" xfId="4785" xr:uid="{9B206601-851E-4485-854A-4F2828E41714}"/>
    <cellStyle name="20% - Accent4 3 2 6 2" xfId="4786" xr:uid="{EB57CD6B-11AF-400B-9E1F-868C294F9CA9}"/>
    <cellStyle name="20% - Accent4 3 2 6 2 2" xfId="4787" xr:uid="{210FAD5F-1C91-4A95-AE8C-1AEF30C7B242}"/>
    <cellStyle name="20% - Accent4 3 2 6 3" xfId="4788" xr:uid="{19E1491F-33AF-4F7C-9D5B-51C202F477B0}"/>
    <cellStyle name="20% - Accent4 3 2 6 4" xfId="4789" xr:uid="{9C2ABD02-8167-48E3-AD7D-8E66141670E0}"/>
    <cellStyle name="20% - Accent4 3 2 7" xfId="4790" xr:uid="{8C3983D5-819F-41EA-B68F-A39BAA52CA35}"/>
    <cellStyle name="20% - Accent4 3 2 7 2" xfId="4791" xr:uid="{45A790FF-EE83-4C4A-86D3-5A097B480295}"/>
    <cellStyle name="20% - Accent4 3 2 8" xfId="4792" xr:uid="{19C3471E-E7AA-4958-82A3-F097F7C815E7}"/>
    <cellStyle name="20% - Accent4 3 2 8 2" xfId="4793" xr:uid="{8C9A3FF4-3739-4FA5-A050-A480791D1AEA}"/>
    <cellStyle name="20% - Accent4 3 2 9" xfId="4794" xr:uid="{407C9A05-CCD2-4F6B-8EF8-AAE8CFDCDFAA}"/>
    <cellStyle name="20% - Accent4 3 3" xfId="4795" xr:uid="{4A7800C7-FEAF-44B6-8D40-C21D6EE8F7B9}"/>
    <cellStyle name="20% - Accent4 3 3 10" xfId="4796" xr:uid="{C934790D-93FF-43B4-9E19-40C884837D98}"/>
    <cellStyle name="20% - Accent4 3 3 2" xfId="4797" xr:uid="{26BFA233-1E29-4B38-AED7-B5522C1C904B}"/>
    <cellStyle name="20% - Accent4 3 3 2 2" xfId="4798" xr:uid="{3C4DCED4-07E1-4C02-86B3-9048DB6C4BA5}"/>
    <cellStyle name="20% - Accent4 3 3 2 2 2" xfId="4799" xr:uid="{1325D6FC-62C6-4DF1-A1FE-4EFAF1B7A928}"/>
    <cellStyle name="20% - Accent4 3 3 2 2 2 2" xfId="4800" xr:uid="{F87DEE81-7B5F-43F5-B952-AE5F3FF236B3}"/>
    <cellStyle name="20% - Accent4 3 3 2 2 3" xfId="4801" xr:uid="{D4386BE9-B984-49DE-90A3-C82E6C90AE2B}"/>
    <cellStyle name="20% - Accent4 3 3 2 2 4" xfId="4802" xr:uid="{7CBC245C-A8D4-402E-AD75-87901BF61D52}"/>
    <cellStyle name="20% - Accent4 3 3 2 3" xfId="4803" xr:uid="{D1692D0C-1EC0-47CE-B6B6-C5B57D0453E1}"/>
    <cellStyle name="20% - Accent4 3 3 2 3 2" xfId="4804" xr:uid="{14BD5E7A-1391-4208-9A58-3203675E0181}"/>
    <cellStyle name="20% - Accent4 3 3 2 4" xfId="4805" xr:uid="{6DD7337C-7F43-41B2-87A2-DE850CD0F05F}"/>
    <cellStyle name="20% - Accent4 3 3 2 5" xfId="4806" xr:uid="{1950FBC5-2E18-4534-8BE0-9864360A4119}"/>
    <cellStyle name="20% - Accent4 3 3 2 6" xfId="4807" xr:uid="{0516C65C-A458-403D-92D8-B47294BAF2C0}"/>
    <cellStyle name="20% - Accent4 3 3 2 7" xfId="4808" xr:uid="{025C46EF-9E88-49C0-A926-E4F042EF207E}"/>
    <cellStyle name="20% - Accent4 3 3 2 8" xfId="4809" xr:uid="{4CC013A7-26E9-434C-8CA7-8717B96F9F49}"/>
    <cellStyle name="20% - Accent4 3 3 3" xfId="4810" xr:uid="{87CC2D3B-5144-4594-A02D-A8E07AA0786A}"/>
    <cellStyle name="20% - Accent4 3 3 3 2" xfId="4811" xr:uid="{D7B454CA-0474-4342-923D-F03BF7775E75}"/>
    <cellStyle name="20% - Accent4 3 3 3 2 2" xfId="4812" xr:uid="{E26A5994-8C18-4187-91D3-9E29AE5FB5DA}"/>
    <cellStyle name="20% - Accent4 3 3 3 2 3" xfId="4813" xr:uid="{FFD515CE-EBB6-4C98-8C3B-6CA913C2F32E}"/>
    <cellStyle name="20% - Accent4 3 3 3 2 4" xfId="4814" xr:uid="{E5F5EED5-4925-40CE-9341-EFC125EEE416}"/>
    <cellStyle name="20% - Accent4 3 3 3 3" xfId="4815" xr:uid="{FFC0523A-3A20-4DBC-BA04-207D8F321F96}"/>
    <cellStyle name="20% - Accent4 3 3 3 4" xfId="4816" xr:uid="{3DAF640C-D391-4553-AC26-57F2F223A87B}"/>
    <cellStyle name="20% - Accent4 3 3 3 5" xfId="4817" xr:uid="{90FF112E-505E-493B-9A10-4A18DE33956C}"/>
    <cellStyle name="20% - Accent4 3 3 3 6" xfId="4818" xr:uid="{6A0B29BC-0FB4-4912-AB64-8ED56762AC85}"/>
    <cellStyle name="20% - Accent4 3 3 3 7" xfId="4819" xr:uid="{89214713-3F14-47E3-BD25-8BBA5384FF55}"/>
    <cellStyle name="20% - Accent4 3 3 4" xfId="4820" xr:uid="{7A2B123B-8089-49B7-A3FF-66F53CF188A7}"/>
    <cellStyle name="20% - Accent4 3 3 4 2" xfId="4821" xr:uid="{62640F3D-6CCE-4431-AA03-EE4BA31538DA}"/>
    <cellStyle name="20% - Accent4 3 3 4 3" xfId="4822" xr:uid="{7287B956-C557-46BE-ABD7-CC810F32961B}"/>
    <cellStyle name="20% - Accent4 3 3 4 4" xfId="4823" xr:uid="{96A8F92F-D466-41A0-B370-70C2D8BEF82E}"/>
    <cellStyle name="20% - Accent4 3 3 5" xfId="4824" xr:uid="{CAD6626E-E509-4AEC-BA9D-65AD140A6E43}"/>
    <cellStyle name="20% - Accent4 3 3 6" xfId="4825" xr:uid="{79D8C4B2-939F-4697-B1DC-31B47D483FF5}"/>
    <cellStyle name="20% - Accent4 3 3 7" xfId="4826" xr:uid="{E70B407E-B915-4E3F-890D-D43F8525F221}"/>
    <cellStyle name="20% - Accent4 3 3 8" xfId="4827" xr:uid="{83003927-62C5-425C-A674-64BCBBF0A7E5}"/>
    <cellStyle name="20% - Accent4 3 3 9" xfId="4828" xr:uid="{3C91BF46-0562-4937-A90F-0A3CD161B5EB}"/>
    <cellStyle name="20% - Accent4 3 4" xfId="4829" xr:uid="{085E5569-07D7-40AF-8318-8E84A4DE7858}"/>
    <cellStyle name="20% - Accent4 3 4 10" xfId="4830" xr:uid="{D23DD1A8-7601-4A67-ADD0-5AA57359F31E}"/>
    <cellStyle name="20% - Accent4 3 4 2" xfId="4831" xr:uid="{F6FFA331-1A2C-4615-AEC6-87A839EB70FD}"/>
    <cellStyle name="20% - Accent4 3 4 2 2" xfId="4832" xr:uid="{4614666A-B0DC-4B63-B1CE-F835AF6BEE6C}"/>
    <cellStyle name="20% - Accent4 3 4 2 2 2" xfId="4833" xr:uid="{14438729-6B22-4D48-81BD-6007CE6A8348}"/>
    <cellStyle name="20% - Accent4 3 4 2 2 2 2" xfId="4834" xr:uid="{56F6C7D8-F881-41FE-A3DD-62E0EAC162C7}"/>
    <cellStyle name="20% - Accent4 3 4 2 2 3" xfId="4835" xr:uid="{0A07A281-67AB-4E25-8CBC-92A7A343F52F}"/>
    <cellStyle name="20% - Accent4 3 4 2 2 4" xfId="4836" xr:uid="{7C0D4192-F7E4-4D1B-86FF-199A1BBFDFE7}"/>
    <cellStyle name="20% - Accent4 3 4 2 2 5" xfId="4837" xr:uid="{7DC2298F-EC0A-4BF1-A7D0-F43EC41C40D1}"/>
    <cellStyle name="20% - Accent4 3 4 2 3" xfId="4838" xr:uid="{B97A7B02-0CC5-4C29-92F3-B972142AB63E}"/>
    <cellStyle name="20% - Accent4 3 4 2 3 2" xfId="4839" xr:uid="{0306327A-0A6E-493A-9FD4-7FA98EA6D058}"/>
    <cellStyle name="20% - Accent4 3 4 2 4" xfId="4840" xr:uid="{CB573560-A741-43ED-89FA-659243AFF92B}"/>
    <cellStyle name="20% - Accent4 3 4 2 5" xfId="4841" xr:uid="{850ADA82-9FFA-48A8-A82A-2FC48078166E}"/>
    <cellStyle name="20% - Accent4 3 4 2 6" xfId="4842" xr:uid="{1F422146-8A17-499E-B089-68B69B536005}"/>
    <cellStyle name="20% - Accent4 3 4 2 7" xfId="4843" xr:uid="{655C7965-2D26-44EE-B313-2342C06452D0}"/>
    <cellStyle name="20% - Accent4 3 4 3" xfId="4844" xr:uid="{DEF52048-774D-4869-BC88-6668D7634389}"/>
    <cellStyle name="20% - Accent4 3 4 3 2" xfId="4845" xr:uid="{45B0445F-B52A-44FE-99FF-804E7E5806A6}"/>
    <cellStyle name="20% - Accent4 3 4 3 2 2" xfId="4846" xr:uid="{1DD51C25-9481-4887-B093-D042076BC3A0}"/>
    <cellStyle name="20% - Accent4 3 4 3 2 3" xfId="4847" xr:uid="{DB36228A-07F8-4D35-8FF8-97003BF58177}"/>
    <cellStyle name="20% - Accent4 3 4 3 2 4" xfId="4848" xr:uid="{D52DB82C-CA41-4F4B-A49D-83A6398F0831}"/>
    <cellStyle name="20% - Accent4 3 4 3 3" xfId="4849" xr:uid="{92662CCF-AA6D-49E0-A35F-3F5C6D20667B}"/>
    <cellStyle name="20% - Accent4 3 4 3 4" xfId="4850" xr:uid="{ED3C5E35-A655-425C-BBBD-3AEDACD88F98}"/>
    <cellStyle name="20% - Accent4 3 4 3 5" xfId="4851" xr:uid="{34CA6296-88E7-43F0-8F5D-42F994C3789B}"/>
    <cellStyle name="20% - Accent4 3 4 3 6" xfId="4852" xr:uid="{D7389F8F-2791-45BB-8047-DEC1BFF717F9}"/>
    <cellStyle name="20% - Accent4 3 4 3 7" xfId="4853" xr:uid="{B6C9FEBA-E3CE-48FF-977E-E068C7B854C2}"/>
    <cellStyle name="20% - Accent4 3 4 4" xfId="4854" xr:uid="{69C8FE8A-81F6-4E06-BAF6-2F3B4ECAD9B5}"/>
    <cellStyle name="20% - Accent4 3 4 4 2" xfId="4855" xr:uid="{2694E57D-195C-4D16-AA98-D355F96A2A1B}"/>
    <cellStyle name="20% - Accent4 3 4 4 3" xfId="4856" xr:uid="{A952E76D-6E16-42CE-9EF8-912E025183E7}"/>
    <cellStyle name="20% - Accent4 3 4 4 4" xfId="4857" xr:uid="{863609D1-92B1-42BE-805E-54016422A0A2}"/>
    <cellStyle name="20% - Accent4 3 4 4 5" xfId="4858" xr:uid="{519EB4E7-FE6C-4864-806A-BF988EAF8891}"/>
    <cellStyle name="20% - Accent4 3 4 5" xfId="4859" xr:uid="{AB4B4425-0B2F-4918-BCB5-93848034FAC8}"/>
    <cellStyle name="20% - Accent4 3 4 6" xfId="4860" xr:uid="{B2330089-8E22-411D-889A-7E7EC18475C6}"/>
    <cellStyle name="20% - Accent4 3 4 7" xfId="4861" xr:uid="{F91CEF87-7BD3-4A72-A5D1-40BE4A34942F}"/>
    <cellStyle name="20% - Accent4 3 4 8" xfId="4862" xr:uid="{C70E8F87-3C94-471B-BFBA-F98C93CDB2E8}"/>
    <cellStyle name="20% - Accent4 3 4 9" xfId="4863" xr:uid="{813785CE-42EC-44E6-AF37-91702BFDA07F}"/>
    <cellStyle name="20% - Accent4 3 5" xfId="4864" xr:uid="{E1430185-EEBC-4218-B6E6-B8F7CF72A542}"/>
    <cellStyle name="20% - Accent4 3 5 2" xfId="4865" xr:uid="{1C0C25AC-B879-44EE-BBEC-DE0B4C1B431C}"/>
    <cellStyle name="20% - Accent4 3 5 2 2" xfId="4866" xr:uid="{87C36CBF-00E9-4300-8A89-9D7D911D491C}"/>
    <cellStyle name="20% - Accent4 3 5 2 2 2" xfId="4867" xr:uid="{919C4EE6-7F08-4360-AA9A-FE980E9D53AD}"/>
    <cellStyle name="20% - Accent4 3 5 2 2 3" xfId="4868" xr:uid="{8E045FD0-CF50-4D60-8FC7-65220F4D7F66}"/>
    <cellStyle name="20% - Accent4 3 5 2 2 4" xfId="4869" xr:uid="{3642ACBB-D882-4EDC-8889-43F2CAD46595}"/>
    <cellStyle name="20% - Accent4 3 5 2 2 5" xfId="4870" xr:uid="{499A3887-6DBD-49C6-A50D-9DAB5BA6E0B1}"/>
    <cellStyle name="20% - Accent4 3 5 2 3" xfId="4871" xr:uid="{4FF4A1C5-2649-4637-8C0E-A9051A0A14D7}"/>
    <cellStyle name="20% - Accent4 3 5 2 4" xfId="4872" xr:uid="{B045923A-F188-4042-A2D4-5C8E61E44210}"/>
    <cellStyle name="20% - Accent4 3 5 2 5" xfId="4873" xr:uid="{EA307E1E-1FE8-471C-A24A-5F9FB3E28F8C}"/>
    <cellStyle name="20% - Accent4 3 5 2 6" xfId="4874" xr:uid="{8AADB286-D3E4-4585-9129-5405E580EB5A}"/>
    <cellStyle name="20% - Accent4 3 5 2 7" xfId="4875" xr:uid="{2E5FC7B1-DF58-4DC1-BDCB-3EC5F4590ADC}"/>
    <cellStyle name="20% - Accent4 3 5 3" xfId="4876" xr:uid="{961F97EC-49B9-492A-BBE4-944196621B35}"/>
    <cellStyle name="20% - Accent4 3 5 3 2" xfId="4877" xr:uid="{836B6209-6FAC-4215-AF89-728861029EC5}"/>
    <cellStyle name="20% - Accent4 3 5 3 2 2" xfId="4878" xr:uid="{48DBE10D-C939-4F53-A820-4EFF112B3BFA}"/>
    <cellStyle name="20% - Accent4 3 5 3 2 3" xfId="4879" xr:uid="{A3D61036-0074-4FA3-B3B9-E5E418E1E0EC}"/>
    <cellStyle name="20% - Accent4 3 5 3 3" xfId="4880" xr:uid="{1FE72CF6-D129-4D92-9952-D886AC85423D}"/>
    <cellStyle name="20% - Accent4 3 5 3 4" xfId="4881" xr:uid="{120C13CC-4850-4AC2-A041-4F40277A6DE3}"/>
    <cellStyle name="20% - Accent4 3 5 3 5" xfId="4882" xr:uid="{9D8E2384-6DFE-40AB-A524-DA112A197977}"/>
    <cellStyle name="20% - Accent4 3 5 3 6" xfId="4883" xr:uid="{7B9E181C-9582-423D-B4CA-37091809E91C}"/>
    <cellStyle name="20% - Accent4 3 5 3 7" xfId="4884" xr:uid="{2C11B901-F786-468A-9CE3-FF5416CA1426}"/>
    <cellStyle name="20% - Accent4 3 5 4" xfId="4885" xr:uid="{75E6CB33-4458-4708-BD1E-5C938EA66A9A}"/>
    <cellStyle name="20% - Accent4 3 5 4 2" xfId="4886" xr:uid="{2B75F3F6-9629-41EA-BCAD-4AE5061F6C91}"/>
    <cellStyle name="20% - Accent4 3 5 4 3" xfId="4887" xr:uid="{C230346B-885A-4C27-BE4C-4F335D179038}"/>
    <cellStyle name="20% - Accent4 3 5 4 4" xfId="4888" xr:uid="{DDBA7069-AD49-4605-A99B-4CC20B87E255}"/>
    <cellStyle name="20% - Accent4 3 5 5" xfId="4889" xr:uid="{73CE1D98-6E23-4CB3-96FE-F32EADEB45EE}"/>
    <cellStyle name="20% - Accent4 3 5 6" xfId="4890" xr:uid="{7341AA20-B7B4-4D95-8BA3-829698ADA63C}"/>
    <cellStyle name="20% - Accent4 3 5 7" xfId="4891" xr:uid="{44D805F1-6A6C-4A5E-AC31-501B81383612}"/>
    <cellStyle name="20% - Accent4 3 5 8" xfId="4892" xr:uid="{A9D4B1B6-BB7B-411A-83F2-85253819B69E}"/>
    <cellStyle name="20% - Accent4 3 5 9" xfId="4893" xr:uid="{2B2E8541-7123-4593-BE9B-2142BDC274E2}"/>
    <cellStyle name="20% - Accent4 3 6" xfId="4894" xr:uid="{AA4E0440-1226-459C-8C1F-5E3FFFAF7C25}"/>
    <cellStyle name="20% - Accent4 3 6 2" xfId="4895" xr:uid="{7565772A-8AE6-47C9-A0EE-6507893A244E}"/>
    <cellStyle name="20% - Accent4 3 6 2 2" xfId="4896" xr:uid="{33D7D468-B9FB-4DC1-9051-22700EBF5FF2}"/>
    <cellStyle name="20% - Accent4 3 6 2 2 2" xfId="4897" xr:uid="{AD4820CD-F296-4C62-9A3D-1211FFAF82C3}"/>
    <cellStyle name="20% - Accent4 3 6 2 3" xfId="4898" xr:uid="{EEC97496-B7AD-406D-BBA1-2FDBEB88BBA1}"/>
    <cellStyle name="20% - Accent4 3 6 2 4" xfId="4899" xr:uid="{078D7849-D19A-4C88-BCBD-EB58BBF894B1}"/>
    <cellStyle name="20% - Accent4 3 6 2 5" xfId="4900" xr:uid="{80D78E40-641B-4847-AE8A-EB27BB5CBE21}"/>
    <cellStyle name="20% - Accent4 3 6 3" xfId="4901" xr:uid="{656D1A4B-C263-4B9B-8105-FC00D85C7A4A}"/>
    <cellStyle name="20% - Accent4 3 6 3 2" xfId="4902" xr:uid="{02EFEC55-C4F3-4505-81E2-D621FCE1D4A5}"/>
    <cellStyle name="20% - Accent4 3 6 4" xfId="4903" xr:uid="{689E6351-6F5E-4A4A-80D2-E546682655BE}"/>
    <cellStyle name="20% - Accent4 3 6 4 2" xfId="4904" xr:uid="{F47E2B27-FD10-4F29-B882-DE26969ACB48}"/>
    <cellStyle name="20% - Accent4 3 6 5" xfId="4905" xr:uid="{8CAFCCDE-5071-4780-91B6-D7A563E5F95E}"/>
    <cellStyle name="20% - Accent4 3 6 6" xfId="4906" xr:uid="{F59E88DF-1396-45C3-8358-B0520F2A112D}"/>
    <cellStyle name="20% - Accent4 3 6 7" xfId="4907" xr:uid="{A58B6E06-6A7F-4478-A8C8-D1A56A1B0C60}"/>
    <cellStyle name="20% - Accent4 3 6 8" xfId="4908" xr:uid="{3FDB7571-0AEE-4DCF-8448-2B1754801E0B}"/>
    <cellStyle name="20% - Accent4 3 7" xfId="4909" xr:uid="{C3287AFB-3586-45C5-8A3B-ECE6CC5FA674}"/>
    <cellStyle name="20% - Accent4 3 7 2" xfId="4910" xr:uid="{55791F93-36CB-4C45-A512-A945BD7FC0E0}"/>
    <cellStyle name="20% - Accent4 3 7 2 2" xfId="4911" xr:uid="{2A840787-540A-4F13-8147-B72BFE1ECD1E}"/>
    <cellStyle name="20% - Accent4 3 7 2 2 2" xfId="4912" xr:uid="{1A01866A-67D6-4C79-B4C1-F56F00BEC545}"/>
    <cellStyle name="20% - Accent4 3 7 2 3" xfId="4913" xr:uid="{31B20270-58F4-4AE5-8524-373699AE16E9}"/>
    <cellStyle name="20% - Accent4 3 7 2 4" xfId="4914" xr:uid="{06490421-DBDC-46C6-A29B-4BDEB7224A7F}"/>
    <cellStyle name="20% - Accent4 3 7 3" xfId="4915" xr:uid="{5AECF6F2-BF15-4745-B3A8-D407EACFC182}"/>
    <cellStyle name="20% - Accent4 3 7 3 2" xfId="4916" xr:uid="{678A7042-F7CD-46D4-98E4-A847A2BEE866}"/>
    <cellStyle name="20% - Accent4 3 7 4" xfId="4917" xr:uid="{ED2E6FC1-CADA-4B9B-AECA-9770AF6EACA5}"/>
    <cellStyle name="20% - Accent4 3 7 4 2" xfId="4918" xr:uid="{14B2D3E0-0A57-4814-A239-9AE0FC8983E6}"/>
    <cellStyle name="20% - Accent4 3 7 5" xfId="4919" xr:uid="{4B2545F9-9F82-4D6D-932D-C5D441853AD7}"/>
    <cellStyle name="20% - Accent4 3 7 6" xfId="4920" xr:uid="{D9816606-2126-4CBA-B440-A6836BEFAEC2}"/>
    <cellStyle name="20% - Accent4 3 7 7" xfId="4921" xr:uid="{22CEF213-1633-4A89-9EDB-074219C6C9BE}"/>
    <cellStyle name="20% - Accent4 3 8" xfId="4922" xr:uid="{572D0D53-E97F-414A-99B5-6108C3992259}"/>
    <cellStyle name="20% - Accent4 3 8 2" xfId="4923" xr:uid="{0F1F5344-D7E4-459F-82D4-16AF303E7025}"/>
    <cellStyle name="20% - Accent4 3 8 2 2" xfId="4924" xr:uid="{2CEA312F-6C56-4DA9-A628-EF33C8EE812F}"/>
    <cellStyle name="20% - Accent4 3 8 3" xfId="4925" xr:uid="{10F69FED-9BF4-4938-B3C1-7521E1804D18}"/>
    <cellStyle name="20% - Accent4 3 8 4" xfId="4926" xr:uid="{12CAC7CF-3BBB-409B-B543-03A61946B912}"/>
    <cellStyle name="20% - Accent4 3 9" xfId="4927" xr:uid="{AB6A3DFB-6D3E-4CB0-8D1F-F96BD5D27C17}"/>
    <cellStyle name="20% - Accent4 3 9 2" xfId="4928" xr:uid="{B9B8FE4E-F0A3-4973-B71D-F4BBBA75EE77}"/>
    <cellStyle name="20% - Accent4 30" xfId="4929" xr:uid="{96206B5A-DFC0-4E37-AEC0-AA49CEC77938}"/>
    <cellStyle name="20% - Accent4 31" xfId="4930" xr:uid="{73A56E2C-D228-499D-ACB7-B2E0684768E6}"/>
    <cellStyle name="20% - Accent4 32" xfId="4931" xr:uid="{38836472-E19C-4746-BF53-2F676C0AC53A}"/>
    <cellStyle name="20% - Accent4 33" xfId="4932" xr:uid="{40E2E7BF-8816-4A14-B9F0-9F9E4F40F75E}"/>
    <cellStyle name="20% - Accent4 34" xfId="4933" xr:uid="{018539AD-79A5-4967-B892-1E6B8C252FF0}"/>
    <cellStyle name="20% - Accent4 35" xfId="4934" xr:uid="{64271D27-8465-4435-B019-CDC94B4EDE80}"/>
    <cellStyle name="20% - Accent4 36" xfId="4935" xr:uid="{4FBAED11-5D20-4158-87C4-798D270003DB}"/>
    <cellStyle name="20% - Accent4 37" xfId="4936" xr:uid="{686AC12E-435E-480D-9A0F-EF3042ECAABC}"/>
    <cellStyle name="20% - Accent4 38" xfId="4937" xr:uid="{DBD69871-3C0D-42EB-A78E-FD50F6DF4476}"/>
    <cellStyle name="20% - Accent4 39" xfId="4938" xr:uid="{ABC5B302-125A-44A0-8AC6-DCB2DE76794A}"/>
    <cellStyle name="20% - Accent4 4" xfId="4939" xr:uid="{2B96D5D1-C35A-4FB4-8E32-106F2E184E0E}"/>
    <cellStyle name="20% - Accent4 4 10" xfId="4940" xr:uid="{3E84C5EC-971B-4AB8-9DD7-52F2999593DD}"/>
    <cellStyle name="20% - Accent4 4 11" xfId="4941" xr:uid="{8618C22D-A19E-4F18-9C7F-CE200F98622C}"/>
    <cellStyle name="20% - Accent4 4 12" xfId="4942" xr:uid="{72DDCA47-CF62-4612-A945-BD5E30BF2E06}"/>
    <cellStyle name="20% - Accent4 4 13" xfId="4943" xr:uid="{B703AD7A-048B-40BA-8F45-5C8D2DD630EE}"/>
    <cellStyle name="20% - Accent4 4 14" xfId="4944" xr:uid="{09A69D7E-AC62-4861-9F5D-72954DFA22D4}"/>
    <cellStyle name="20% - Accent4 4 15" xfId="4945" xr:uid="{25103860-6C63-4F69-9FFA-0E6AB5A4E6BD}"/>
    <cellStyle name="20% - Accent4 4 2" xfId="4946" xr:uid="{DEDEA94F-A733-4264-BF58-A3544BC90BC8}"/>
    <cellStyle name="20% - Accent4 4 2 10" xfId="4947" xr:uid="{3BA2503B-E968-4045-9D29-69D1913BB319}"/>
    <cellStyle name="20% - Accent4 4 2 11" xfId="4948" xr:uid="{E3B8E98D-51D4-47DD-935B-4097EF4D9118}"/>
    <cellStyle name="20% - Accent4 4 2 12" xfId="4949" xr:uid="{24EB5AD9-60E2-4AE7-BE3A-9DACD5CF9868}"/>
    <cellStyle name="20% - Accent4 4 2 13" xfId="4950" xr:uid="{FB95FFD8-AF3F-4A7B-8CBD-4EAF362DC0C1}"/>
    <cellStyle name="20% - Accent4 4 2 2" xfId="4951" xr:uid="{1C16C680-D0F2-49BD-A486-B9B63B937FDE}"/>
    <cellStyle name="20% - Accent4 4 2 2 10" xfId="4952" xr:uid="{4958A6E2-1C73-4754-A547-4BAD303CAB23}"/>
    <cellStyle name="20% - Accent4 4 2 2 2" xfId="4953" xr:uid="{5313B0EE-827B-4511-A139-2D8FA98C1869}"/>
    <cellStyle name="20% - Accent4 4 2 2 2 2" xfId="4954" xr:uid="{1CA5E3E4-2D2A-478A-B5FF-F29F12998F64}"/>
    <cellStyle name="20% - Accent4 4 2 2 2 2 2" xfId="4955" xr:uid="{377633B8-95DF-4209-B189-075C34893252}"/>
    <cellStyle name="20% - Accent4 4 2 2 2 2 3" xfId="4956" xr:uid="{89DACF49-FDE1-4209-8151-9EC86754E6D8}"/>
    <cellStyle name="20% - Accent4 4 2 2 2 2 4" xfId="4957" xr:uid="{FBC89747-699C-4B3D-AD4C-8FF008CB1AC2}"/>
    <cellStyle name="20% - Accent4 4 2 2 2 3" xfId="4958" xr:uid="{B57FCCA7-05F8-4B1B-B442-4FCEA4572459}"/>
    <cellStyle name="20% - Accent4 4 2 2 2 4" xfId="4959" xr:uid="{1B79DDD5-1575-4E72-8BDD-8AC1293BB62C}"/>
    <cellStyle name="20% - Accent4 4 2 2 2 5" xfId="4960" xr:uid="{BEA6FAD7-8004-4E38-936A-745AD247649A}"/>
    <cellStyle name="20% - Accent4 4 2 2 2 6" xfId="4961" xr:uid="{40638CE6-E11B-4B22-990A-AE44ED43A0CF}"/>
    <cellStyle name="20% - Accent4 4 2 2 2 7" xfId="4962" xr:uid="{B9BC9DC5-A941-4726-A00F-9DC57059A78E}"/>
    <cellStyle name="20% - Accent4 4 2 2 3" xfId="4963" xr:uid="{51C6D529-F1CF-47C0-ABBA-029A7EB77413}"/>
    <cellStyle name="20% - Accent4 4 2 2 3 2" xfId="4964" xr:uid="{360F0543-8B41-4790-B786-94708ABC304B}"/>
    <cellStyle name="20% - Accent4 4 2 2 3 2 2" xfId="4965" xr:uid="{6D3865D3-5AAB-4B78-A3E2-57404715ACAB}"/>
    <cellStyle name="20% - Accent4 4 2 2 3 2 3" xfId="4966" xr:uid="{6651C293-CE22-4E99-8E49-6D4142299F1E}"/>
    <cellStyle name="20% - Accent4 4 2 2 3 3" xfId="4967" xr:uid="{1D827D22-DC66-46D0-8FC6-FF1F5C8A8329}"/>
    <cellStyle name="20% - Accent4 4 2 2 3 4" xfId="4968" xr:uid="{F4E04A53-CCE6-4253-8AAC-3E7B336CA9E7}"/>
    <cellStyle name="20% - Accent4 4 2 2 3 5" xfId="4969" xr:uid="{63D93D78-6ED4-4276-AFB5-1AA4614CD42C}"/>
    <cellStyle name="20% - Accent4 4 2 2 3 6" xfId="4970" xr:uid="{5B45BD3F-4E5F-4DFA-8FD0-D8FDC76719A0}"/>
    <cellStyle name="20% - Accent4 4 2 2 4" xfId="4971" xr:uid="{365E8D34-09E8-46F0-BAA7-E2A405589EAF}"/>
    <cellStyle name="20% - Accent4 4 2 2 4 2" xfId="4972" xr:uid="{0CCEFD51-804C-48B4-B7B1-3DEE444C1DED}"/>
    <cellStyle name="20% - Accent4 4 2 2 4 3" xfId="4973" xr:uid="{3DF235F2-E7D6-470B-A278-10F88957F70C}"/>
    <cellStyle name="20% - Accent4 4 2 2 5" xfId="4974" xr:uid="{C0B7460D-B28E-45EE-98EB-C6BFFB6F9975}"/>
    <cellStyle name="20% - Accent4 4 2 2 6" xfId="4975" xr:uid="{C0F7554E-13F6-4CF6-A1A7-0C9A0F0DFF7C}"/>
    <cellStyle name="20% - Accent4 4 2 2 7" xfId="4976" xr:uid="{060BA0F9-DEBF-46B7-A6E4-239B0309859C}"/>
    <cellStyle name="20% - Accent4 4 2 2 8" xfId="4977" xr:uid="{902563F5-BD7F-4888-A434-7A26B2AD7555}"/>
    <cellStyle name="20% - Accent4 4 2 2 9" xfId="4978" xr:uid="{C3DD375B-C85C-4AA7-8172-598DF9089F30}"/>
    <cellStyle name="20% - Accent4 4 2 3" xfId="4979" xr:uid="{509DFE46-D6F4-445C-807F-BFD2B32904F8}"/>
    <cellStyle name="20% - Accent4 4 2 3 2" xfId="4980" xr:uid="{2F4DE596-1DD4-431F-9194-63B7FE0A2FB2}"/>
    <cellStyle name="20% - Accent4 4 2 3 2 2" xfId="4981" xr:uid="{56A4AF51-8F18-45FC-8EEA-B94A4C92F32A}"/>
    <cellStyle name="20% - Accent4 4 2 3 2 2 2" xfId="4982" xr:uid="{1A32AFA9-ED76-4BA2-AE38-342037188464}"/>
    <cellStyle name="20% - Accent4 4 2 3 2 2 3" xfId="4983" xr:uid="{41C21428-F39B-4CAF-AE17-72CBFD9867E3}"/>
    <cellStyle name="20% - Accent4 4 2 3 2 3" xfId="4984" xr:uid="{8E6DFD03-6749-415D-8C0F-125639F43ED0}"/>
    <cellStyle name="20% - Accent4 4 2 3 2 4" xfId="4985" xr:uid="{6C730433-5882-464C-891F-0268A1D05C8A}"/>
    <cellStyle name="20% - Accent4 4 2 3 2 5" xfId="4986" xr:uid="{E20A920A-A5D0-4E9C-9F62-7D0E07625FA2}"/>
    <cellStyle name="20% - Accent4 4 2 3 2 6" xfId="4987" xr:uid="{0582C670-C0BA-4722-A91A-9FC0A1FF9469}"/>
    <cellStyle name="20% - Accent4 4 2 3 3" xfId="4988" xr:uid="{A6087754-F943-4BF9-AA86-74E98AC68C23}"/>
    <cellStyle name="20% - Accent4 4 2 3 3 2" xfId="4989" xr:uid="{3487C616-23C3-4AB0-A8D9-8BCFA062AF8D}"/>
    <cellStyle name="20% - Accent4 4 2 3 3 2 2" xfId="4990" xr:uid="{13AC97AA-9762-4BE5-944B-59BA9C307D10}"/>
    <cellStyle name="20% - Accent4 4 2 3 3 2 3" xfId="4991" xr:uid="{CC723425-2D0F-4F09-8170-F879AA84BFF5}"/>
    <cellStyle name="20% - Accent4 4 2 3 3 3" xfId="4992" xr:uid="{76F6E1FA-8CF0-4C97-B0FA-797F55427028}"/>
    <cellStyle name="20% - Accent4 4 2 3 3 4" xfId="4993" xr:uid="{A4C30DA1-BA28-43EB-8EBD-5045D2EBCE12}"/>
    <cellStyle name="20% - Accent4 4 2 3 3 5" xfId="4994" xr:uid="{1790F24F-0E66-48AB-B769-BC7A5FC9B5DB}"/>
    <cellStyle name="20% - Accent4 4 2 3 4" xfId="4995" xr:uid="{E7360A6E-BB49-4821-A614-6D44F9F7582A}"/>
    <cellStyle name="20% - Accent4 4 2 3 4 2" xfId="4996" xr:uid="{8DA0950A-0E81-4BE0-AF95-A9B8F51A3E9B}"/>
    <cellStyle name="20% - Accent4 4 2 3 4 3" xfId="4997" xr:uid="{4C1CEC77-46BA-412D-AD3F-75517770E338}"/>
    <cellStyle name="20% - Accent4 4 2 3 5" xfId="4998" xr:uid="{AFC8AF1B-0827-44E3-8FEE-4A6344EA9362}"/>
    <cellStyle name="20% - Accent4 4 2 3 6" xfId="4999" xr:uid="{339F5B19-9E8D-4B0C-8B19-DC5AC2FC07DA}"/>
    <cellStyle name="20% - Accent4 4 2 3 7" xfId="5000" xr:uid="{BB3BA3C4-EF61-4C0D-972C-E5A1F04DCC8B}"/>
    <cellStyle name="20% - Accent4 4 2 3 8" xfId="5001" xr:uid="{5800CE1B-FB8B-4C47-ABFF-DEB8ECAD9D4D}"/>
    <cellStyle name="20% - Accent4 4 2 3 9" xfId="5002" xr:uid="{69B049BB-B743-474E-A2E9-BB2C35F67657}"/>
    <cellStyle name="20% - Accent4 4 2 4" xfId="5003" xr:uid="{10052164-0256-496B-8669-E71E6BD52C10}"/>
    <cellStyle name="20% - Accent4 4 2 4 2" xfId="5004" xr:uid="{DA283332-33E0-412E-8281-4B5E0897F65E}"/>
    <cellStyle name="20% - Accent4 4 2 4 2 2" xfId="5005" xr:uid="{7602B705-ADB7-422F-9B6F-B4B8D4161360}"/>
    <cellStyle name="20% - Accent4 4 2 4 2 3" xfId="5006" xr:uid="{A2AC41EF-D54F-4608-AB74-34F4A6B0A1E1}"/>
    <cellStyle name="20% - Accent4 4 2 4 3" xfId="5007" xr:uid="{BAC53107-A27C-4786-A079-60499C87A429}"/>
    <cellStyle name="20% - Accent4 4 2 4 4" xfId="5008" xr:uid="{4C456887-B1EA-4C17-91C4-C715DD6C714E}"/>
    <cellStyle name="20% - Accent4 4 2 4 5" xfId="5009" xr:uid="{EA0D72C3-AD77-4B80-981D-09C0B2B0DE57}"/>
    <cellStyle name="20% - Accent4 4 2 4 6" xfId="5010" xr:uid="{A0D781ED-9501-4BB0-955E-E76EB4FF1999}"/>
    <cellStyle name="20% - Accent4 4 2 4 7" xfId="5011" xr:uid="{08F22470-4F14-4BEB-8415-0FD141565517}"/>
    <cellStyle name="20% - Accent4 4 2 5" xfId="5012" xr:uid="{CC5B216E-37A9-4D89-8540-28934F052ECF}"/>
    <cellStyle name="20% - Accent4 4 2 5 2" xfId="5013" xr:uid="{D4DF664E-3809-4AA6-8C92-169B462B6AAA}"/>
    <cellStyle name="20% - Accent4 4 2 5 2 2" xfId="5014" xr:uid="{01178E7B-5B79-4E66-B8F6-0CC9B69070AD}"/>
    <cellStyle name="20% - Accent4 4 2 5 2 3" xfId="5015" xr:uid="{23C52C63-50CC-4E2E-AA9A-2280DAC4A773}"/>
    <cellStyle name="20% - Accent4 4 2 5 3" xfId="5016" xr:uid="{EECBB9B3-BA00-47D2-A7C8-0CA51639652D}"/>
    <cellStyle name="20% - Accent4 4 2 5 4" xfId="5017" xr:uid="{4FDAF685-95B9-4763-831C-37C0952DEBCB}"/>
    <cellStyle name="20% - Accent4 4 2 5 5" xfId="5018" xr:uid="{E70701E1-1283-44A8-8729-DE65B84B83D7}"/>
    <cellStyle name="20% - Accent4 4 2 6" xfId="5019" xr:uid="{00FB71D7-7708-4B7B-95F7-62D352B8460C}"/>
    <cellStyle name="20% - Accent4 4 2 6 2" xfId="5020" xr:uid="{DFF7AA42-1AEC-40A1-8339-676A0C5CA2B4}"/>
    <cellStyle name="20% - Accent4 4 2 6 3" xfId="5021" xr:uid="{30B3E912-4C49-430C-94A5-044E48704FFD}"/>
    <cellStyle name="20% - Accent4 4 2 7" xfId="5022" xr:uid="{B2EEC92C-0714-4F7C-AE32-B32D51391269}"/>
    <cellStyle name="20% - Accent4 4 2 8" xfId="5023" xr:uid="{7295AD55-3624-4F2A-8380-910F1F21B665}"/>
    <cellStyle name="20% - Accent4 4 2 9" xfId="5024" xr:uid="{AADAE97A-943E-4E73-8285-B3DC43DFC800}"/>
    <cellStyle name="20% - Accent4 4 3" xfId="5025" xr:uid="{13729C59-CACE-4329-B986-9A819C49FCEE}"/>
    <cellStyle name="20% - Accent4 4 3 10" xfId="5026" xr:uid="{8A53F2A7-F681-4353-8D31-9D6164599B61}"/>
    <cellStyle name="20% - Accent4 4 3 2" xfId="5027" xr:uid="{F3049EA8-D38E-486B-A052-F28A57C5D28B}"/>
    <cellStyle name="20% - Accent4 4 3 2 2" xfId="5028" xr:uid="{58ED3ADB-3C00-49E2-9EC8-224E22B9C681}"/>
    <cellStyle name="20% - Accent4 4 3 2 2 2" xfId="5029" xr:uid="{0EDCF6B8-1310-4B5F-8168-DFB733C14549}"/>
    <cellStyle name="20% - Accent4 4 3 2 2 3" xfId="5030" xr:uid="{E99AA67F-5B83-469A-AFDF-56134858DBE6}"/>
    <cellStyle name="20% - Accent4 4 3 2 2 4" xfId="5031" xr:uid="{C52C8EB1-E763-4AB5-89A9-223CC9EDE61B}"/>
    <cellStyle name="20% - Accent4 4 3 2 2 5" xfId="5032" xr:uid="{67E0F471-110E-4F56-942E-712F2C4656DA}"/>
    <cellStyle name="20% - Accent4 4 3 2 3" xfId="5033" xr:uid="{F977D905-43A7-47CC-9666-6D401FB23660}"/>
    <cellStyle name="20% - Accent4 4 3 2 4" xfId="5034" xr:uid="{115BC1D8-3838-4459-B674-3E44194AFCCF}"/>
    <cellStyle name="20% - Accent4 4 3 2 5" xfId="5035" xr:uid="{7FD7403C-2EE1-4C3A-8262-B62EB17B70E2}"/>
    <cellStyle name="20% - Accent4 4 3 2 6" xfId="5036" xr:uid="{0EC71DCB-EA42-4BF2-9351-9E932595AC1F}"/>
    <cellStyle name="20% - Accent4 4 3 2 7" xfId="5037" xr:uid="{5D087FB6-2B33-4723-AC00-6E630B258D30}"/>
    <cellStyle name="20% - Accent4 4 3 2 8" xfId="5038" xr:uid="{17996C32-F701-4FF9-878F-23130DC08C19}"/>
    <cellStyle name="20% - Accent4 4 3 3" xfId="5039" xr:uid="{1A256340-3261-420C-BDE4-A9A6D95B0EA0}"/>
    <cellStyle name="20% - Accent4 4 3 3 2" xfId="5040" xr:uid="{59C5F7F9-CE03-4933-BF67-9A406B8AAD8B}"/>
    <cellStyle name="20% - Accent4 4 3 3 2 2" xfId="5041" xr:uid="{D7881B1A-A83F-426E-B519-83675C108158}"/>
    <cellStyle name="20% - Accent4 4 3 3 2 3" xfId="5042" xr:uid="{78800D65-34FB-4BF8-8144-E2AE762D25F3}"/>
    <cellStyle name="20% - Accent4 4 3 3 3" xfId="5043" xr:uid="{1D14DE10-219C-42B6-B9F2-A3F8EF86DF4C}"/>
    <cellStyle name="20% - Accent4 4 3 3 4" xfId="5044" xr:uid="{004EAC0F-4502-40C0-8479-8067905164FA}"/>
    <cellStyle name="20% - Accent4 4 3 3 5" xfId="5045" xr:uid="{C74BFB7F-037D-4950-A362-B0CFCD5BDD85}"/>
    <cellStyle name="20% - Accent4 4 3 3 6" xfId="5046" xr:uid="{EDF9C433-B0DC-443D-B6DB-1B1CCD6EE9DB}"/>
    <cellStyle name="20% - Accent4 4 3 3 7" xfId="5047" xr:uid="{821352B1-881D-401E-9DB4-E6ABD205A3A5}"/>
    <cellStyle name="20% - Accent4 4 3 4" xfId="5048" xr:uid="{17D5F569-5E40-4701-99AB-9DCC3A68916D}"/>
    <cellStyle name="20% - Accent4 4 3 4 2" xfId="5049" xr:uid="{57E010B6-86AF-4118-84CC-D4FE1CBB355A}"/>
    <cellStyle name="20% - Accent4 4 3 4 3" xfId="5050" xr:uid="{8B488FA5-0BFC-4FAD-8F9E-20E6FC129F0A}"/>
    <cellStyle name="20% - Accent4 4 3 4 4" xfId="5051" xr:uid="{DA16542F-17BB-4DE9-8B57-53AD76BD4B50}"/>
    <cellStyle name="20% - Accent4 4 3 5" xfId="5052" xr:uid="{9901E491-8712-4AE9-9A82-9A66F2122C20}"/>
    <cellStyle name="20% - Accent4 4 3 6" xfId="5053" xr:uid="{75AAE912-6FE2-4D4D-A943-98DF57222340}"/>
    <cellStyle name="20% - Accent4 4 3 7" xfId="5054" xr:uid="{735C88B1-FFC5-4D10-8F07-C145067A0BB2}"/>
    <cellStyle name="20% - Accent4 4 3 8" xfId="5055" xr:uid="{7261BE17-4387-47D1-86EE-ED9B2F470A10}"/>
    <cellStyle name="20% - Accent4 4 3 9" xfId="5056" xr:uid="{70550834-3B56-4640-8D0F-1BB9693DF479}"/>
    <cellStyle name="20% - Accent4 4 4" xfId="5057" xr:uid="{A060E9B1-72BB-4409-B17D-1D1567EEE752}"/>
    <cellStyle name="20% - Accent4 4 4 10" xfId="5058" xr:uid="{4F3586D0-4F78-4708-B8C7-3C6EFA4E83BB}"/>
    <cellStyle name="20% - Accent4 4 4 2" xfId="5059" xr:uid="{A2B6D187-3CFA-4045-84B4-FCCEA02D6956}"/>
    <cellStyle name="20% - Accent4 4 4 2 2" xfId="5060" xr:uid="{6FAA53AD-8D27-40F8-A2BE-B4BC9DDE4BDC}"/>
    <cellStyle name="20% - Accent4 4 4 2 2 2" xfId="5061" xr:uid="{40A2E5E9-4978-4AAD-B445-E2F1691A28E9}"/>
    <cellStyle name="20% - Accent4 4 4 2 2 3" xfId="5062" xr:uid="{293CCC47-8905-4E79-85AF-A4E67468D1A7}"/>
    <cellStyle name="20% - Accent4 4 4 2 2 4" xfId="5063" xr:uid="{FD7B0A5C-E270-4CE3-B10B-CAE90BD0ABA6}"/>
    <cellStyle name="20% - Accent4 4 4 2 3" xfId="5064" xr:uid="{AF8D8398-F935-4848-B26D-B3800FC879F5}"/>
    <cellStyle name="20% - Accent4 4 4 2 4" xfId="5065" xr:uid="{9FDA02D3-C432-42E0-BAB1-BCA3C13333E8}"/>
    <cellStyle name="20% - Accent4 4 4 2 5" xfId="5066" xr:uid="{D3D2E477-2EE7-472F-A60A-CB7C2AC49BA8}"/>
    <cellStyle name="20% - Accent4 4 4 2 6" xfId="5067" xr:uid="{4F90D711-D722-4D40-97F7-2183CA85F661}"/>
    <cellStyle name="20% - Accent4 4 4 2 7" xfId="5068" xr:uid="{D24F5F1B-6543-4FC9-A455-E5D9D18774AB}"/>
    <cellStyle name="20% - Accent4 4 4 3" xfId="5069" xr:uid="{3E8E6767-995E-428B-97E1-0D189E8F6D18}"/>
    <cellStyle name="20% - Accent4 4 4 3 2" xfId="5070" xr:uid="{CC285C3A-7DC2-4921-96C2-C975FC0AADCC}"/>
    <cellStyle name="20% - Accent4 4 4 3 2 2" xfId="5071" xr:uid="{BD0F0481-5FC7-4B9B-AB33-EC6315AD9520}"/>
    <cellStyle name="20% - Accent4 4 4 3 2 3" xfId="5072" xr:uid="{02023E1F-D306-4443-A53B-52B0026790C9}"/>
    <cellStyle name="20% - Accent4 4 4 3 3" xfId="5073" xr:uid="{C77FEF09-3A60-4D78-833B-BC5AD684CBF2}"/>
    <cellStyle name="20% - Accent4 4 4 3 4" xfId="5074" xr:uid="{3FF13959-FEEC-4D09-BA83-EBAD70415E85}"/>
    <cellStyle name="20% - Accent4 4 4 3 5" xfId="5075" xr:uid="{B7A18FB9-98C5-463C-90E9-46C191E159FA}"/>
    <cellStyle name="20% - Accent4 4 4 3 6" xfId="5076" xr:uid="{26679382-7BE6-4485-B180-F6E6577CE6D1}"/>
    <cellStyle name="20% - Accent4 4 4 4" xfId="5077" xr:uid="{7AD113F1-FF7C-42A2-A165-D41477B19D93}"/>
    <cellStyle name="20% - Accent4 4 4 4 2" xfId="5078" xr:uid="{94B96D06-B71E-498B-925E-E393E65898FB}"/>
    <cellStyle name="20% - Accent4 4 4 4 3" xfId="5079" xr:uid="{EF0C5B0A-B935-4593-8E25-CF47D2D89E29}"/>
    <cellStyle name="20% - Accent4 4 4 4 4" xfId="5080" xr:uid="{932FB757-76B0-4852-AA2E-D8A358150B6B}"/>
    <cellStyle name="20% - Accent4 4 4 5" xfId="5081" xr:uid="{3303897E-423D-471F-B37B-F0266A6358CC}"/>
    <cellStyle name="20% - Accent4 4 4 6" xfId="5082" xr:uid="{AC633F1B-2278-4E45-84D2-E02B09B2D5A9}"/>
    <cellStyle name="20% - Accent4 4 4 7" xfId="5083" xr:uid="{9B9F08A4-0DA9-44EF-8DFE-642AC10D464C}"/>
    <cellStyle name="20% - Accent4 4 4 8" xfId="5084" xr:uid="{288D5FF0-0EF1-43D4-B786-6E731CBF5F3B}"/>
    <cellStyle name="20% - Accent4 4 4 9" xfId="5085" xr:uid="{0B7FE967-7930-41F6-8CAB-C506E4578660}"/>
    <cellStyle name="20% - Accent4 4 5" xfId="5086" xr:uid="{5907386F-751A-42EE-B83D-C50DACCBB5BC}"/>
    <cellStyle name="20% - Accent4 4 5 2" xfId="5087" xr:uid="{B913AA78-F7E1-4AD5-8AB0-8B7DC5325B8E}"/>
    <cellStyle name="20% - Accent4 4 5 2 2" xfId="5088" xr:uid="{1E4437BA-BB9C-46FA-B4F9-FD53DE0321E9}"/>
    <cellStyle name="20% - Accent4 4 5 2 2 2" xfId="5089" xr:uid="{A6AC8B92-4455-4E90-9C3A-03CD7FAEC17F}"/>
    <cellStyle name="20% - Accent4 4 5 2 2 3" xfId="5090" xr:uid="{04C14EC6-E1C1-4FFD-9C46-0E5FEE9CFD10}"/>
    <cellStyle name="20% - Accent4 4 5 2 2 4" xfId="5091" xr:uid="{E1C06A42-5E28-4E9F-BD1B-50DD7404E4F3}"/>
    <cellStyle name="20% - Accent4 4 5 2 3" xfId="5092" xr:uid="{332587F4-AFC9-46DE-8321-C0CB21398EBD}"/>
    <cellStyle name="20% - Accent4 4 5 2 4" xfId="5093" xr:uid="{91FBE3CE-1DBC-4517-BB78-28ED1CAA1F97}"/>
    <cellStyle name="20% - Accent4 4 5 2 5" xfId="5094" xr:uid="{52E222F2-42D3-4124-9059-FEC7C8DF31EA}"/>
    <cellStyle name="20% - Accent4 4 5 2 6" xfId="5095" xr:uid="{8265A701-72F9-449B-8633-6645844616BB}"/>
    <cellStyle name="20% - Accent4 4 5 3" xfId="5096" xr:uid="{FD4FAE97-F89D-4694-AC67-1CFA0388406A}"/>
    <cellStyle name="20% - Accent4 4 5 3 2" xfId="5097" xr:uid="{29B74F2B-30A4-4F25-BAAC-BE1BFBCED127}"/>
    <cellStyle name="20% - Accent4 4 5 3 2 2" xfId="5098" xr:uid="{5F6ECFD3-F79A-473B-A09A-48E4C9CE3C34}"/>
    <cellStyle name="20% - Accent4 4 5 3 2 3" xfId="5099" xr:uid="{946C9065-BEDD-4D1D-B96D-1A0B94BEF536}"/>
    <cellStyle name="20% - Accent4 4 5 3 3" xfId="5100" xr:uid="{FD30C425-5162-48B2-8EBC-5CE81C1D3CBD}"/>
    <cellStyle name="20% - Accent4 4 5 3 4" xfId="5101" xr:uid="{892DDDD7-F8C4-433E-A0EF-E7C2BC9FF5A4}"/>
    <cellStyle name="20% - Accent4 4 5 3 5" xfId="5102" xr:uid="{F099929B-03BA-4A0B-840D-27DF2E2B2071}"/>
    <cellStyle name="20% - Accent4 4 5 3 6" xfId="5103" xr:uid="{04A7B63E-BDB0-4234-8F43-9E128555C666}"/>
    <cellStyle name="20% - Accent4 4 5 4" xfId="5104" xr:uid="{FFB3CC27-EE55-426E-A636-C3BAA8F2DE30}"/>
    <cellStyle name="20% - Accent4 4 5 4 2" xfId="5105" xr:uid="{11946C0B-0EE4-464F-8B7C-4D9B060FC25D}"/>
    <cellStyle name="20% - Accent4 4 5 4 3" xfId="5106" xr:uid="{6AB5E215-A6E3-4D50-B98D-80A3C77D7BEC}"/>
    <cellStyle name="20% - Accent4 4 5 4 4" xfId="5107" xr:uid="{7C38F7FD-4451-4584-9589-A75B903C3AAA}"/>
    <cellStyle name="20% - Accent4 4 5 5" xfId="5108" xr:uid="{FD48B769-3879-4390-9983-FDD1A055027A}"/>
    <cellStyle name="20% - Accent4 4 5 6" xfId="5109" xr:uid="{6CA84649-EDDC-43C5-872A-2DE04B002124}"/>
    <cellStyle name="20% - Accent4 4 5 7" xfId="5110" xr:uid="{FE9E601C-A6E3-4902-BD00-4F5DE1FD0143}"/>
    <cellStyle name="20% - Accent4 4 5 8" xfId="5111" xr:uid="{4E555FCB-1C34-44BD-8D5F-5EAFC45A559E}"/>
    <cellStyle name="20% - Accent4 4 5 9" xfId="5112" xr:uid="{B70952EB-43CA-43AB-8C58-64AA006ADB73}"/>
    <cellStyle name="20% - Accent4 4 6" xfId="5113" xr:uid="{4C50A582-D29C-4CBC-8ED0-4DEF82114D12}"/>
    <cellStyle name="20% - Accent4 4 6 2" xfId="5114" xr:uid="{3D4B3BDB-6C50-4731-A363-0E63EA750833}"/>
    <cellStyle name="20% - Accent4 4 6 2 2" xfId="5115" xr:uid="{0AD02B76-EE98-4B7E-AF65-1D17C2DFFA00}"/>
    <cellStyle name="20% - Accent4 4 6 2 3" xfId="5116" xr:uid="{A1F744A2-76B5-41E4-9623-8816C6A4B2E2}"/>
    <cellStyle name="20% - Accent4 4 6 2 4" xfId="5117" xr:uid="{EB678E26-82DA-42EE-B897-89D119145657}"/>
    <cellStyle name="20% - Accent4 4 6 3" xfId="5118" xr:uid="{4177443D-888B-4B46-B317-1FEE4F3C6EF8}"/>
    <cellStyle name="20% - Accent4 4 6 4" xfId="5119" xr:uid="{9908CBB9-EC12-4836-8155-EC0C05BE4652}"/>
    <cellStyle name="20% - Accent4 4 6 5" xfId="5120" xr:uid="{AAB7E798-C3A9-4B53-B2E6-D7F5B1FDC96A}"/>
    <cellStyle name="20% - Accent4 4 6 6" xfId="5121" xr:uid="{3617CBEA-2F63-4ABD-94A5-47C941718C4D}"/>
    <cellStyle name="20% - Accent4 4 7" xfId="5122" xr:uid="{5C956762-D9A1-430A-A42C-FF275B2640B7}"/>
    <cellStyle name="20% - Accent4 4 7 2" xfId="5123" xr:uid="{DE017992-6E57-425A-8367-259C0BC8ED6B}"/>
    <cellStyle name="20% - Accent4 4 7 2 2" xfId="5124" xr:uid="{6F8590AE-8222-4072-8BCC-83F666487482}"/>
    <cellStyle name="20% - Accent4 4 7 2 3" xfId="5125" xr:uid="{4DD5F5F4-2CAA-487E-A876-BF4C0ED5D9C6}"/>
    <cellStyle name="20% - Accent4 4 7 3" xfId="5126" xr:uid="{B7EAC359-BE3D-4389-92AB-62C2574C8438}"/>
    <cellStyle name="20% - Accent4 4 7 4" xfId="5127" xr:uid="{614D6B8D-1126-4BF4-94A0-5BC2A3B9475C}"/>
    <cellStyle name="20% - Accent4 4 7 5" xfId="5128" xr:uid="{54DC0CEB-6F29-4615-8D4F-45B32F8F592C}"/>
    <cellStyle name="20% - Accent4 4 7 6" xfId="5129" xr:uid="{4D32A8D1-1FA0-4432-B88A-CCAC432A5251}"/>
    <cellStyle name="20% - Accent4 4 8" xfId="5130" xr:uid="{4E7A21DA-983F-406E-8604-019A22379D07}"/>
    <cellStyle name="20% - Accent4 4 8 2" xfId="5131" xr:uid="{E9C32824-E409-4D8E-985D-A69352AC47A0}"/>
    <cellStyle name="20% - Accent4 4 8 3" xfId="5132" xr:uid="{0853FF43-E7B1-4EBA-8650-DB619843F3AF}"/>
    <cellStyle name="20% - Accent4 4 8 4" xfId="5133" xr:uid="{07AAD19C-87F7-4794-B9E0-1828039021A2}"/>
    <cellStyle name="20% - Accent4 4 9" xfId="5134" xr:uid="{B86419A9-7647-4EE7-8AEE-34A3F9CFBC33}"/>
    <cellStyle name="20% - Accent4 40" xfId="5135" xr:uid="{7121076D-58D9-4234-AF34-1852043B7A09}"/>
    <cellStyle name="20% - Accent4 41" xfId="5136" xr:uid="{D1973F4C-CCF7-4574-AB09-518C2560D804}"/>
    <cellStyle name="20% - Accent4 5" xfId="5137" xr:uid="{0C59989E-102D-420F-96C8-160D4245CC38}"/>
    <cellStyle name="20% - Accent4 5 10" xfId="5138" xr:uid="{E1861574-6648-4AF8-BB25-E0C68606F06E}"/>
    <cellStyle name="20% - Accent4 5 11" xfId="5139" xr:uid="{8B004235-42D9-45E1-B5E8-D68A96B95855}"/>
    <cellStyle name="20% - Accent4 5 12" xfId="5140" xr:uid="{9B619E5F-4A35-4EC3-B754-D67910A281D9}"/>
    <cellStyle name="20% - Accent4 5 13" xfId="5141" xr:uid="{7E042C18-7BDE-414C-96C1-E1B6E8B4D0FB}"/>
    <cellStyle name="20% - Accent4 5 14" xfId="5142" xr:uid="{CFB7E7C7-AD51-42FF-B631-BABC0EBF6B66}"/>
    <cellStyle name="20% - Accent4 5 15" xfId="5143" xr:uid="{8D989233-A34C-4EA0-8CA0-2E4A36258BE3}"/>
    <cellStyle name="20% - Accent4 5 2" xfId="5144" xr:uid="{DC381262-A930-434C-B451-2E375087DF90}"/>
    <cellStyle name="20% - Accent4 5 2 10" xfId="5145" xr:uid="{06B4C196-0C94-4840-B9CD-C45B2E38C335}"/>
    <cellStyle name="20% - Accent4 5 2 11" xfId="5146" xr:uid="{242304CB-2CAC-44E6-A3F6-262BB9935E7E}"/>
    <cellStyle name="20% - Accent4 5 2 12" xfId="5147" xr:uid="{71B6B7C1-C9BE-4BD4-AB6B-6AE5770D87E7}"/>
    <cellStyle name="20% - Accent4 5 2 13" xfId="5148" xr:uid="{17ECC875-3815-4223-BE82-3F1825A91DF7}"/>
    <cellStyle name="20% - Accent4 5 2 2" xfId="5149" xr:uid="{9A8128CD-83AB-4D7C-986E-30502AF3E87A}"/>
    <cellStyle name="20% - Accent4 5 2 2 10" xfId="5150" xr:uid="{35F96A27-0BE3-495A-8C2C-65CB2B55A75A}"/>
    <cellStyle name="20% - Accent4 5 2 2 2" xfId="5151" xr:uid="{86B89DFB-64C3-4B9D-A548-956A1203CF22}"/>
    <cellStyle name="20% - Accent4 5 2 2 2 2" xfId="5152" xr:uid="{31761644-7CEE-4CBF-8148-1B8444F7FEB4}"/>
    <cellStyle name="20% - Accent4 5 2 2 2 2 2" xfId="5153" xr:uid="{6B18242F-B634-4E09-989C-89BA10B18361}"/>
    <cellStyle name="20% - Accent4 5 2 2 2 2 3" xfId="5154" xr:uid="{29E3D8EC-C4CC-4640-9FA4-C0773C7F819E}"/>
    <cellStyle name="20% - Accent4 5 2 2 2 2 4" xfId="5155" xr:uid="{1E715D6C-B831-443C-8B78-020EB3865DFE}"/>
    <cellStyle name="20% - Accent4 5 2 2 2 3" xfId="5156" xr:uid="{396CBDD1-9D60-42B2-8AB1-3AB23F308DFD}"/>
    <cellStyle name="20% - Accent4 5 2 2 2 4" xfId="5157" xr:uid="{7F58B3F7-E991-4423-8F89-3E5D8E3ACEFF}"/>
    <cellStyle name="20% - Accent4 5 2 2 2 5" xfId="5158" xr:uid="{3277507A-80A0-44A7-8A2F-060149DA8D4E}"/>
    <cellStyle name="20% - Accent4 5 2 2 2 6" xfId="5159" xr:uid="{D2AB3902-2FB5-419D-A14F-0CDC193EA68C}"/>
    <cellStyle name="20% - Accent4 5 2 2 2 7" xfId="5160" xr:uid="{3AB13C51-E9E1-4DB8-9CC8-6D5B284DC465}"/>
    <cellStyle name="20% - Accent4 5 2 2 3" xfId="5161" xr:uid="{32D6369B-9625-40C6-95EE-F18C33E03E9D}"/>
    <cellStyle name="20% - Accent4 5 2 2 3 2" xfId="5162" xr:uid="{FF9B7664-DFDE-402F-965A-41D97C0B612C}"/>
    <cellStyle name="20% - Accent4 5 2 2 3 2 2" xfId="5163" xr:uid="{9B686CA2-127C-4E8D-B22A-72F37424A5E6}"/>
    <cellStyle name="20% - Accent4 5 2 2 3 2 3" xfId="5164" xr:uid="{3595F367-B25C-4660-B7E6-FC41789DD68B}"/>
    <cellStyle name="20% - Accent4 5 2 2 3 3" xfId="5165" xr:uid="{4A518737-4A1D-4230-9AA9-6913CB52FA33}"/>
    <cellStyle name="20% - Accent4 5 2 2 3 4" xfId="5166" xr:uid="{BD4C59DA-09F7-44B9-8FCA-568880A8AE9D}"/>
    <cellStyle name="20% - Accent4 5 2 2 3 5" xfId="5167" xr:uid="{AE699AD2-FFE2-4929-A711-751F4F9869F7}"/>
    <cellStyle name="20% - Accent4 5 2 2 3 6" xfId="5168" xr:uid="{76C0DDFF-9C43-45FA-AFD7-89085F9D0F63}"/>
    <cellStyle name="20% - Accent4 5 2 2 4" xfId="5169" xr:uid="{E2202416-C065-4621-A368-B6750000E160}"/>
    <cellStyle name="20% - Accent4 5 2 2 4 2" xfId="5170" xr:uid="{9960B0A1-BDE4-4A13-A3E2-61BCDCB0D183}"/>
    <cellStyle name="20% - Accent4 5 2 2 4 3" xfId="5171" xr:uid="{75351724-E472-415C-AC0D-C2812202A789}"/>
    <cellStyle name="20% - Accent4 5 2 2 5" xfId="5172" xr:uid="{F86DF79E-D0EC-4316-A719-454DBDEC9B5E}"/>
    <cellStyle name="20% - Accent4 5 2 2 6" xfId="5173" xr:uid="{CB7CEEF1-D70C-45B7-83F0-E25AECACDD31}"/>
    <cellStyle name="20% - Accent4 5 2 2 7" xfId="5174" xr:uid="{B3E07A89-E9A9-4038-BFCD-F8AD4194B32E}"/>
    <cellStyle name="20% - Accent4 5 2 2 8" xfId="5175" xr:uid="{1A505996-15D0-481A-99FC-570F8851324D}"/>
    <cellStyle name="20% - Accent4 5 2 2 9" xfId="5176" xr:uid="{156AF8BD-CBA1-4E6C-B587-5790B5CC8BF3}"/>
    <cellStyle name="20% - Accent4 5 2 3" xfId="5177" xr:uid="{6C1860F5-C46E-4128-8237-20F6675F110D}"/>
    <cellStyle name="20% - Accent4 5 2 3 2" xfId="5178" xr:uid="{5EB56038-AC74-44F9-BD06-6DC42ADC6D21}"/>
    <cellStyle name="20% - Accent4 5 2 3 2 2" xfId="5179" xr:uid="{F2468759-F5D7-499F-BEC3-FE00B8FCA1B7}"/>
    <cellStyle name="20% - Accent4 5 2 3 2 2 2" xfId="5180" xr:uid="{42189CE3-0DCD-4EA5-B33A-8D26A342EA77}"/>
    <cellStyle name="20% - Accent4 5 2 3 2 2 3" xfId="5181" xr:uid="{98083AC7-9CA7-42F9-BBA0-B9BE0955466B}"/>
    <cellStyle name="20% - Accent4 5 2 3 2 3" xfId="5182" xr:uid="{3BA9A122-7989-4836-9D2E-F69E2D1FDD60}"/>
    <cellStyle name="20% - Accent4 5 2 3 2 4" xfId="5183" xr:uid="{36B8A9AA-0BD9-4F77-B43A-FEADE8D8D45C}"/>
    <cellStyle name="20% - Accent4 5 2 3 2 5" xfId="5184" xr:uid="{EE46C3A4-4F63-4C21-8FEE-732BACFCFA84}"/>
    <cellStyle name="20% - Accent4 5 2 3 2 6" xfId="5185" xr:uid="{8D81B626-DAF4-439F-8C8A-B2F1277F8BDE}"/>
    <cellStyle name="20% - Accent4 5 2 3 3" xfId="5186" xr:uid="{27F84CBD-6A03-4222-8DDE-E5D0FD7AF3E0}"/>
    <cellStyle name="20% - Accent4 5 2 3 3 2" xfId="5187" xr:uid="{DD4F2C62-991D-475A-98BC-D89D01BD3F9D}"/>
    <cellStyle name="20% - Accent4 5 2 3 3 2 2" xfId="5188" xr:uid="{81637DD4-37C5-470E-A7E4-56258B0C64A7}"/>
    <cellStyle name="20% - Accent4 5 2 3 3 2 3" xfId="5189" xr:uid="{15047424-580A-47A4-914B-D3928B68CA02}"/>
    <cellStyle name="20% - Accent4 5 2 3 3 3" xfId="5190" xr:uid="{6F4EC2DE-5FE7-45EE-A560-751D9FE3CD0A}"/>
    <cellStyle name="20% - Accent4 5 2 3 3 4" xfId="5191" xr:uid="{0DCC78CE-A328-4639-8162-F778DB61E3A5}"/>
    <cellStyle name="20% - Accent4 5 2 3 3 5" xfId="5192" xr:uid="{C2DF3C8A-525A-4FA1-843A-81B51349632A}"/>
    <cellStyle name="20% - Accent4 5 2 3 4" xfId="5193" xr:uid="{0327A727-F15D-4750-80D2-15013B597D9B}"/>
    <cellStyle name="20% - Accent4 5 2 3 4 2" xfId="5194" xr:uid="{1F352A63-A606-4E5C-BC65-762EF55FB80D}"/>
    <cellStyle name="20% - Accent4 5 2 3 4 3" xfId="5195" xr:uid="{EA2EBDAA-A5D4-4CC0-96D5-1964F27AF9F2}"/>
    <cellStyle name="20% - Accent4 5 2 3 5" xfId="5196" xr:uid="{FB70187F-212A-4D34-913C-35057B203474}"/>
    <cellStyle name="20% - Accent4 5 2 3 6" xfId="5197" xr:uid="{9531B26F-E0E9-49D6-AD0E-929A801B1FB8}"/>
    <cellStyle name="20% - Accent4 5 2 3 7" xfId="5198" xr:uid="{8E43AE8D-5745-42B4-895D-14084BF841F1}"/>
    <cellStyle name="20% - Accent4 5 2 3 8" xfId="5199" xr:uid="{53218BEB-E6CA-4076-A652-3DDD4DE4E44C}"/>
    <cellStyle name="20% - Accent4 5 2 3 9" xfId="5200" xr:uid="{C7EC2C6A-AE19-432C-9AE5-75D8D5CCA3C8}"/>
    <cellStyle name="20% - Accent4 5 2 4" xfId="5201" xr:uid="{3ACB04B8-2D89-4E79-8219-9197061FA34F}"/>
    <cellStyle name="20% - Accent4 5 2 4 2" xfId="5202" xr:uid="{3DC05B92-C826-46A5-A5FE-3C74F1815490}"/>
    <cellStyle name="20% - Accent4 5 2 4 2 2" xfId="5203" xr:uid="{611B2F31-E56D-4BF1-A13B-0D400AC276BD}"/>
    <cellStyle name="20% - Accent4 5 2 4 2 3" xfId="5204" xr:uid="{1509152F-20A1-4738-8D63-EBB31CBABEE2}"/>
    <cellStyle name="20% - Accent4 5 2 4 3" xfId="5205" xr:uid="{10E9316B-5A0E-49A6-A90D-EEB1ABED3626}"/>
    <cellStyle name="20% - Accent4 5 2 4 4" xfId="5206" xr:uid="{5DD773B2-7E79-4E32-96CF-B5B56C7B7A7D}"/>
    <cellStyle name="20% - Accent4 5 2 4 5" xfId="5207" xr:uid="{1306A4C0-0A9F-4EC2-B0EE-7223A1461E70}"/>
    <cellStyle name="20% - Accent4 5 2 4 6" xfId="5208" xr:uid="{D326EE46-D25B-4279-B32A-748F951EDC2C}"/>
    <cellStyle name="20% - Accent4 5 2 4 7" xfId="5209" xr:uid="{23B69DF2-95DF-4B67-86AF-896BE57B5363}"/>
    <cellStyle name="20% - Accent4 5 2 5" xfId="5210" xr:uid="{DD560D2A-1D99-4768-95AF-D6FC7B750B0B}"/>
    <cellStyle name="20% - Accent4 5 2 5 2" xfId="5211" xr:uid="{26097582-4048-4C62-8C0E-893DCD64C87B}"/>
    <cellStyle name="20% - Accent4 5 2 5 2 2" xfId="5212" xr:uid="{9EE2E4F2-E76C-4DAA-9FDD-31C82D435682}"/>
    <cellStyle name="20% - Accent4 5 2 5 2 3" xfId="5213" xr:uid="{D254BFD1-4634-4754-9FF7-BCD74DDF1CB1}"/>
    <cellStyle name="20% - Accent4 5 2 5 3" xfId="5214" xr:uid="{BBD04559-F309-48A4-A70E-A4343AA07874}"/>
    <cellStyle name="20% - Accent4 5 2 5 4" xfId="5215" xr:uid="{F548E08D-25EE-4B1B-936F-30DD583F8AC6}"/>
    <cellStyle name="20% - Accent4 5 2 5 5" xfId="5216" xr:uid="{25BE761A-C4FA-4806-BA45-2CD0F4B8CC33}"/>
    <cellStyle name="20% - Accent4 5 2 6" xfId="5217" xr:uid="{BCD3421E-4FCE-4512-A463-709D0ECAED72}"/>
    <cellStyle name="20% - Accent4 5 2 6 2" xfId="5218" xr:uid="{7CEDEA69-FE2D-4E02-AE42-6DA281481235}"/>
    <cellStyle name="20% - Accent4 5 2 6 3" xfId="5219" xr:uid="{F9F6923B-0A01-448B-89B2-91ADEF3DBAD4}"/>
    <cellStyle name="20% - Accent4 5 2 7" xfId="5220" xr:uid="{6123016A-9854-4B95-84BD-8E626D561443}"/>
    <cellStyle name="20% - Accent4 5 2 8" xfId="5221" xr:uid="{E70EA4BA-A8DE-43CD-AAA4-677E8ECE3370}"/>
    <cellStyle name="20% - Accent4 5 2 9" xfId="5222" xr:uid="{BEE2ECA4-A11C-4C21-A74D-C27459670784}"/>
    <cellStyle name="20% - Accent4 5 3" xfId="5223" xr:uid="{CE2314AA-DF55-484C-B647-B2ECBDC467B7}"/>
    <cellStyle name="20% - Accent4 5 3 10" xfId="5224" xr:uid="{8399C3D6-3918-4DBE-8ED7-F20C62B5DC4A}"/>
    <cellStyle name="20% - Accent4 5 3 2" xfId="5225" xr:uid="{CCA60C26-9845-46EB-B681-18A64A1E5F02}"/>
    <cellStyle name="20% - Accent4 5 3 2 2" xfId="5226" xr:uid="{1CD156EC-8FEB-4303-800D-2FF1CD7FC003}"/>
    <cellStyle name="20% - Accent4 5 3 2 2 2" xfId="5227" xr:uid="{A6732DEA-B62E-470D-89FA-2E6C1C105ADF}"/>
    <cellStyle name="20% - Accent4 5 3 2 2 3" xfId="5228" xr:uid="{3B9F379B-E635-4A46-9975-75B2C1E41A1F}"/>
    <cellStyle name="20% - Accent4 5 3 2 2 4" xfId="5229" xr:uid="{3C320599-B7EF-4C16-98CF-30A055525A8B}"/>
    <cellStyle name="20% - Accent4 5 3 2 2 5" xfId="5230" xr:uid="{D3CC3729-52D6-4F1D-AFC9-E85FB57A9EFD}"/>
    <cellStyle name="20% - Accent4 5 3 2 3" xfId="5231" xr:uid="{9B3932D8-0D69-49DE-94F6-194867DE072F}"/>
    <cellStyle name="20% - Accent4 5 3 2 4" xfId="5232" xr:uid="{D3AE9172-B18E-4256-96BE-D4591B4CC646}"/>
    <cellStyle name="20% - Accent4 5 3 2 5" xfId="5233" xr:uid="{8F745564-4987-48F1-838F-795A5906DF61}"/>
    <cellStyle name="20% - Accent4 5 3 2 6" xfId="5234" xr:uid="{4554AF42-490C-4425-936D-BFAE1F8F7571}"/>
    <cellStyle name="20% - Accent4 5 3 2 7" xfId="5235" xr:uid="{D808EF94-0923-4770-BCF3-C6DAAB2472D0}"/>
    <cellStyle name="20% - Accent4 5 3 2 8" xfId="5236" xr:uid="{0BFA3962-5564-4AE1-BDF4-E63A48214939}"/>
    <cellStyle name="20% - Accent4 5 3 3" xfId="5237" xr:uid="{40F492C8-681A-4D90-BCEA-1607FA2EBBAB}"/>
    <cellStyle name="20% - Accent4 5 3 3 2" xfId="5238" xr:uid="{20A9382F-C703-43CB-9DFD-955AE445045C}"/>
    <cellStyle name="20% - Accent4 5 3 3 2 2" xfId="5239" xr:uid="{7CF9270E-AFDC-4A01-8369-54A5F1B966CC}"/>
    <cellStyle name="20% - Accent4 5 3 3 2 3" xfId="5240" xr:uid="{4BA94E77-D717-4D21-B21D-F9C377BEA87E}"/>
    <cellStyle name="20% - Accent4 5 3 3 3" xfId="5241" xr:uid="{4827B701-BDF8-44B7-A1C2-0F42DB1C819C}"/>
    <cellStyle name="20% - Accent4 5 3 3 4" xfId="5242" xr:uid="{F7E91FD2-29BF-4065-B6B6-5787113B5655}"/>
    <cellStyle name="20% - Accent4 5 3 3 5" xfId="5243" xr:uid="{82096C4F-89E5-495A-B8CE-285F1EB90413}"/>
    <cellStyle name="20% - Accent4 5 3 3 6" xfId="5244" xr:uid="{4CC39739-135F-44B0-B097-6170D63A0EE4}"/>
    <cellStyle name="20% - Accent4 5 3 3 7" xfId="5245" xr:uid="{55510ED1-31B8-49E2-9B05-E22FB4FC0EE9}"/>
    <cellStyle name="20% - Accent4 5 3 4" xfId="5246" xr:uid="{5017FA4D-2D2A-4FA6-BC6B-53C00279E2A6}"/>
    <cellStyle name="20% - Accent4 5 3 4 2" xfId="5247" xr:uid="{D1421275-7EEF-4892-A1E1-5D4F67BD2303}"/>
    <cellStyle name="20% - Accent4 5 3 4 3" xfId="5248" xr:uid="{2E7C116C-E386-4550-A479-365A4940524D}"/>
    <cellStyle name="20% - Accent4 5 3 4 4" xfId="5249" xr:uid="{2302DAF0-8057-4303-BE3C-EA935ED96CA5}"/>
    <cellStyle name="20% - Accent4 5 3 5" xfId="5250" xr:uid="{9F97C310-2E62-4624-A043-1FC3FDFA7250}"/>
    <cellStyle name="20% - Accent4 5 3 6" xfId="5251" xr:uid="{65BC85C8-F38B-4511-86FF-3540AF10CC8E}"/>
    <cellStyle name="20% - Accent4 5 3 7" xfId="5252" xr:uid="{80CE1F94-3FCB-452A-8286-82B1AC6CFA08}"/>
    <cellStyle name="20% - Accent4 5 3 8" xfId="5253" xr:uid="{7782B813-7B7E-4FFB-8F48-4E3A5638F0D7}"/>
    <cellStyle name="20% - Accent4 5 3 9" xfId="5254" xr:uid="{04EBD1F5-167D-4347-9D66-44D4B12DF281}"/>
    <cellStyle name="20% - Accent4 5 4" xfId="5255" xr:uid="{0B2D851B-B010-441F-A1A7-B3ED007F1A0D}"/>
    <cellStyle name="20% - Accent4 5 4 10" xfId="5256" xr:uid="{1115B802-F094-465E-A204-EB9BE6216684}"/>
    <cellStyle name="20% - Accent4 5 4 2" xfId="5257" xr:uid="{4594B266-6E67-4EE4-A864-FB31E594FAD1}"/>
    <cellStyle name="20% - Accent4 5 4 2 2" xfId="5258" xr:uid="{6FD2EF61-F41A-4E0E-A83A-0395C71BC199}"/>
    <cellStyle name="20% - Accent4 5 4 2 2 2" xfId="5259" xr:uid="{307CC09F-3764-477A-A426-CE3559BDCEAE}"/>
    <cellStyle name="20% - Accent4 5 4 2 2 3" xfId="5260" xr:uid="{C19437C4-2413-4EFB-A29F-D816E5720BB3}"/>
    <cellStyle name="20% - Accent4 5 4 2 2 4" xfId="5261" xr:uid="{D4F88C54-FA5B-4357-ABAE-58E291668B03}"/>
    <cellStyle name="20% - Accent4 5 4 2 3" xfId="5262" xr:uid="{BACC6F07-0FE4-46ED-9F02-875FBC261342}"/>
    <cellStyle name="20% - Accent4 5 4 2 4" xfId="5263" xr:uid="{781B9EAA-4216-44C8-B31F-4A8178B4E899}"/>
    <cellStyle name="20% - Accent4 5 4 2 5" xfId="5264" xr:uid="{BA95F383-CBE9-4746-A131-1E82D71FCBF2}"/>
    <cellStyle name="20% - Accent4 5 4 2 6" xfId="5265" xr:uid="{660E1046-1027-42CF-8280-575F8F5E8729}"/>
    <cellStyle name="20% - Accent4 5 4 2 7" xfId="5266" xr:uid="{CA5C3CAD-E587-4367-8959-468C1B55B3A4}"/>
    <cellStyle name="20% - Accent4 5 4 3" xfId="5267" xr:uid="{E5B8FAFE-E7E8-4F52-9774-4FCAFDF78A00}"/>
    <cellStyle name="20% - Accent4 5 4 3 2" xfId="5268" xr:uid="{AE2C4F2B-0D68-4D45-8DD3-62CD7BC9B1A4}"/>
    <cellStyle name="20% - Accent4 5 4 3 2 2" xfId="5269" xr:uid="{72E091A4-6AFD-4CB2-BC2F-51B3B0363ADA}"/>
    <cellStyle name="20% - Accent4 5 4 3 2 3" xfId="5270" xr:uid="{09392F54-12D4-4F4E-B47E-6B99DC3F41E6}"/>
    <cellStyle name="20% - Accent4 5 4 3 3" xfId="5271" xr:uid="{C9D741F4-8837-4FA6-8775-C4BB5DF7AF03}"/>
    <cellStyle name="20% - Accent4 5 4 3 4" xfId="5272" xr:uid="{9B143211-7788-47DA-BD61-46E83DAC0BA5}"/>
    <cellStyle name="20% - Accent4 5 4 3 5" xfId="5273" xr:uid="{7FB744CA-BA8C-419A-9196-2E6F03424D95}"/>
    <cellStyle name="20% - Accent4 5 4 3 6" xfId="5274" xr:uid="{F60A7DEF-18F6-409E-9D36-95CFBA189C72}"/>
    <cellStyle name="20% - Accent4 5 4 4" xfId="5275" xr:uid="{1F316633-3DB1-4E62-A9BE-20FF53106D70}"/>
    <cellStyle name="20% - Accent4 5 4 4 2" xfId="5276" xr:uid="{36F73087-60F5-45E2-A96E-8FC63FE7FE8D}"/>
    <cellStyle name="20% - Accent4 5 4 4 3" xfId="5277" xr:uid="{24C7FBA4-1923-421C-BC6D-069802036473}"/>
    <cellStyle name="20% - Accent4 5 4 4 4" xfId="5278" xr:uid="{7B154079-9D77-4E5D-90B7-50434AF31ED1}"/>
    <cellStyle name="20% - Accent4 5 4 5" xfId="5279" xr:uid="{23CE0C2B-AD90-41D7-BF56-FEAAFDF684E4}"/>
    <cellStyle name="20% - Accent4 5 4 6" xfId="5280" xr:uid="{7C8EB99F-32F8-4CDA-8849-19FF8E9C1826}"/>
    <cellStyle name="20% - Accent4 5 4 7" xfId="5281" xr:uid="{8C9CD4B0-3AC0-4064-AFD2-CDC6298E827F}"/>
    <cellStyle name="20% - Accent4 5 4 8" xfId="5282" xr:uid="{F58D766A-47F3-4F64-9CC8-B8F8001AC0A8}"/>
    <cellStyle name="20% - Accent4 5 4 9" xfId="5283" xr:uid="{49E2B434-0097-4B52-ABFB-3856C4034EC8}"/>
    <cellStyle name="20% - Accent4 5 5" xfId="5284" xr:uid="{0C8A8413-62E8-481F-BDCC-50BD2BDC3DB4}"/>
    <cellStyle name="20% - Accent4 5 5 2" xfId="5285" xr:uid="{6A465469-1D91-47FF-BFDF-AD72409974EA}"/>
    <cellStyle name="20% - Accent4 5 5 2 2" xfId="5286" xr:uid="{141649F3-2470-4296-8FFC-ACA33ED3C45F}"/>
    <cellStyle name="20% - Accent4 5 5 2 2 2" xfId="5287" xr:uid="{5C038086-6DA4-4A0A-B02A-4DDD491CF85F}"/>
    <cellStyle name="20% - Accent4 5 5 2 2 3" xfId="5288" xr:uid="{F248F393-12B9-4320-9824-8D35CD03EC2C}"/>
    <cellStyle name="20% - Accent4 5 5 2 2 4" xfId="5289" xr:uid="{F5C0E20C-7183-46C6-B5A2-C7DE772159B6}"/>
    <cellStyle name="20% - Accent4 5 5 2 3" xfId="5290" xr:uid="{8DFDAB1D-D0F9-4194-A600-115114ED5D54}"/>
    <cellStyle name="20% - Accent4 5 5 2 4" xfId="5291" xr:uid="{4DCBA97E-9B93-4D86-ABD7-D3008906EF32}"/>
    <cellStyle name="20% - Accent4 5 5 2 5" xfId="5292" xr:uid="{2E1A9885-C2A2-47BB-A7EC-E2EFE3191CA4}"/>
    <cellStyle name="20% - Accent4 5 5 2 6" xfId="5293" xr:uid="{EB0B9878-F554-4C5D-B077-F1E21B06E457}"/>
    <cellStyle name="20% - Accent4 5 5 3" xfId="5294" xr:uid="{A362026A-D04E-4EA6-816B-1C2EB37B7BFE}"/>
    <cellStyle name="20% - Accent4 5 5 3 2" xfId="5295" xr:uid="{BF78C20C-D744-418B-9508-F4CF28B843FF}"/>
    <cellStyle name="20% - Accent4 5 5 3 2 2" xfId="5296" xr:uid="{93E56EB9-E7DE-4094-99E0-069DA1E464D9}"/>
    <cellStyle name="20% - Accent4 5 5 3 2 3" xfId="5297" xr:uid="{2C837B87-3348-4FB0-995E-21B3ADF7918F}"/>
    <cellStyle name="20% - Accent4 5 5 3 3" xfId="5298" xr:uid="{5CC7C462-C4AE-4836-8959-48083604300E}"/>
    <cellStyle name="20% - Accent4 5 5 3 4" xfId="5299" xr:uid="{1B89C6E2-4468-4C59-AACA-FB95342FF7AA}"/>
    <cellStyle name="20% - Accent4 5 5 3 5" xfId="5300" xr:uid="{863F7C76-FF1B-4E1A-911A-C3DB184280BE}"/>
    <cellStyle name="20% - Accent4 5 5 3 6" xfId="5301" xr:uid="{7794B94C-9801-4F55-B71C-122EE274CF29}"/>
    <cellStyle name="20% - Accent4 5 5 4" xfId="5302" xr:uid="{DC902DED-8FEF-4B36-A80A-423DC7515519}"/>
    <cellStyle name="20% - Accent4 5 5 4 2" xfId="5303" xr:uid="{AF9943E9-7598-4114-B251-687B5AAC954F}"/>
    <cellStyle name="20% - Accent4 5 5 4 3" xfId="5304" xr:uid="{1DA45B9B-D651-45BD-8CFB-DF4A7C0CEF34}"/>
    <cellStyle name="20% - Accent4 5 5 4 4" xfId="5305" xr:uid="{DDC77E72-4595-48C5-A38F-25ED35F501B3}"/>
    <cellStyle name="20% - Accent4 5 5 5" xfId="5306" xr:uid="{0CFBDF72-2CCC-4A7A-9436-45019A729341}"/>
    <cellStyle name="20% - Accent4 5 5 6" xfId="5307" xr:uid="{602FA93D-963E-4E60-9888-1E13E3230F19}"/>
    <cellStyle name="20% - Accent4 5 5 7" xfId="5308" xr:uid="{55978CB6-A7FF-4FE7-8A54-D35B14094F37}"/>
    <cellStyle name="20% - Accent4 5 5 8" xfId="5309" xr:uid="{E7388DB5-D588-40DC-A106-CD18CBA97985}"/>
    <cellStyle name="20% - Accent4 5 5 9" xfId="5310" xr:uid="{727305CA-5D86-4DF4-9874-63771B620F9E}"/>
    <cellStyle name="20% - Accent4 5 6" xfId="5311" xr:uid="{2A278A9A-48CD-4CAB-BF3A-7224B7FB5355}"/>
    <cellStyle name="20% - Accent4 5 6 2" xfId="5312" xr:uid="{22911FAB-5AD8-4C8D-A934-EA913728C601}"/>
    <cellStyle name="20% - Accent4 5 6 2 2" xfId="5313" xr:uid="{EBFE5C50-BDBF-469B-B982-B688016D1C1E}"/>
    <cellStyle name="20% - Accent4 5 6 2 3" xfId="5314" xr:uid="{52F407B7-AE26-4357-9A96-58E91745F3E6}"/>
    <cellStyle name="20% - Accent4 5 6 2 4" xfId="5315" xr:uid="{FBB938D8-738A-4F54-AD44-56BE9B60A28D}"/>
    <cellStyle name="20% - Accent4 5 6 3" xfId="5316" xr:uid="{AE136424-2D06-4EBC-8FF3-185DCBECA925}"/>
    <cellStyle name="20% - Accent4 5 6 4" xfId="5317" xr:uid="{D3484B85-80E2-43CE-B00D-F21FCF24E3BF}"/>
    <cellStyle name="20% - Accent4 5 6 5" xfId="5318" xr:uid="{8310BB18-3D24-4195-AA3D-706692394730}"/>
    <cellStyle name="20% - Accent4 5 6 6" xfId="5319" xr:uid="{624DD719-119A-4888-A669-BC58F6C2EE7C}"/>
    <cellStyle name="20% - Accent4 5 7" xfId="5320" xr:uid="{D5044394-05F8-4D7A-AB55-BA6AF0C14AE4}"/>
    <cellStyle name="20% - Accent4 5 7 2" xfId="5321" xr:uid="{7D8B27A9-DA85-4CD3-80A2-306804EFFCA6}"/>
    <cellStyle name="20% - Accent4 5 7 2 2" xfId="5322" xr:uid="{5D24616E-3F60-429A-8A23-C723D5AB753A}"/>
    <cellStyle name="20% - Accent4 5 7 2 3" xfId="5323" xr:uid="{6703DCD7-3CA7-4F4B-B978-3A106A848EBB}"/>
    <cellStyle name="20% - Accent4 5 7 3" xfId="5324" xr:uid="{2D87A41B-8CD6-4DBB-998C-B5984A4ABAF8}"/>
    <cellStyle name="20% - Accent4 5 7 4" xfId="5325" xr:uid="{8489C899-2762-41AB-AA7B-C51C0CE88BA3}"/>
    <cellStyle name="20% - Accent4 5 7 5" xfId="5326" xr:uid="{89589220-A42F-48E0-BFFF-8CCFB3D098E5}"/>
    <cellStyle name="20% - Accent4 5 7 6" xfId="5327" xr:uid="{41B5DC7F-97BC-4123-9E8F-DB557389D4D8}"/>
    <cellStyle name="20% - Accent4 5 8" xfId="5328" xr:uid="{CA107B5B-3813-4C33-91E8-465788293A4E}"/>
    <cellStyle name="20% - Accent4 5 8 2" xfId="5329" xr:uid="{C079A691-28D1-474A-A7E2-7A462E898871}"/>
    <cellStyle name="20% - Accent4 5 8 3" xfId="5330" xr:uid="{75504E9F-B961-4C05-BC13-3C2244D05D19}"/>
    <cellStyle name="20% - Accent4 5 8 4" xfId="5331" xr:uid="{FDB1EE4C-D87A-4DB9-8DD8-FFAA8AD70068}"/>
    <cellStyle name="20% - Accent4 5 9" xfId="5332" xr:uid="{2EC83EAD-2114-4C9D-9B46-507A44A4758C}"/>
    <cellStyle name="20% - Accent4 6" xfId="5333" xr:uid="{86CE5A09-BFC3-4AA4-9864-B1B1478BA0C2}"/>
    <cellStyle name="20% - Accent4 6 10" xfId="5334" xr:uid="{E63864F2-A49D-48AE-9787-5A7A12152C75}"/>
    <cellStyle name="20% - Accent4 6 11" xfId="5335" xr:uid="{430F192A-7543-469D-BF4A-D18FA7E6471B}"/>
    <cellStyle name="20% - Accent4 6 12" xfId="5336" xr:uid="{29E14DB6-F182-469F-8FEB-5954EC012A7E}"/>
    <cellStyle name="20% - Accent4 6 13" xfId="5337" xr:uid="{91AEB303-FED9-407B-B2F1-B93D51113C54}"/>
    <cellStyle name="20% - Accent4 6 14" xfId="5338" xr:uid="{805B2A80-6F2D-45DB-ACFE-2DC0390AE789}"/>
    <cellStyle name="20% - Accent4 6 2" xfId="5339" xr:uid="{37D9C9C1-2F0B-47F1-ADF0-5F0BCA5B1273}"/>
    <cellStyle name="20% - Accent4 6 2 10" xfId="5340" xr:uid="{5AC680C1-938B-4080-B604-1C52E8E0D161}"/>
    <cellStyle name="20% - Accent4 6 2 11" xfId="5341" xr:uid="{865D1284-2C8D-4FEB-BFF4-1D0A6A2DF0DC}"/>
    <cellStyle name="20% - Accent4 6 2 2" xfId="5342" xr:uid="{6EC568C0-BEF6-46AC-90C3-37D9E5DCE4DC}"/>
    <cellStyle name="20% - Accent4 6 2 2 2" xfId="5343" xr:uid="{9F9D600F-A3D2-43EB-A823-EBCE3B3E7C1C}"/>
    <cellStyle name="20% - Accent4 6 2 2 2 2" xfId="5344" xr:uid="{4BE145AF-18A6-4D44-83CE-8389BBA26AC4}"/>
    <cellStyle name="20% - Accent4 6 2 2 2 3" xfId="5345" xr:uid="{C836BA63-0C5C-487F-8A17-631732261B65}"/>
    <cellStyle name="20% - Accent4 6 2 2 2 4" xfId="5346" xr:uid="{A024668B-1A57-4801-BC14-4F6BC1C1B375}"/>
    <cellStyle name="20% - Accent4 6 2 2 3" xfId="5347" xr:uid="{BD790780-A38B-480F-91F6-0781CF32C8A0}"/>
    <cellStyle name="20% - Accent4 6 2 2 4" xfId="5348" xr:uid="{CC00F730-00B1-43B7-9F18-A27D1F821422}"/>
    <cellStyle name="20% - Accent4 6 2 2 5" xfId="5349" xr:uid="{68874C72-1E2C-484C-9832-B1042FE40FB6}"/>
    <cellStyle name="20% - Accent4 6 2 2 6" xfId="5350" xr:uid="{310208B3-3BFE-4072-8764-07B15C58E92E}"/>
    <cellStyle name="20% - Accent4 6 2 2 7" xfId="5351" xr:uid="{908884AD-0497-4728-87C8-BA095AAE2726}"/>
    <cellStyle name="20% - Accent4 6 2 2 8" xfId="5352" xr:uid="{9B58BD2A-5285-48C8-A633-0ADFAA9DB96D}"/>
    <cellStyle name="20% - Accent4 6 2 3" xfId="5353" xr:uid="{CF544441-3468-4F7C-8955-240E177F74BD}"/>
    <cellStyle name="20% - Accent4 6 2 3 2" xfId="5354" xr:uid="{4699C17F-AD3C-4E58-B56A-A87B971E3D4A}"/>
    <cellStyle name="20% - Accent4 6 2 3 2 2" xfId="5355" xr:uid="{39EE5540-7200-40C8-9F06-3AE620F3EE34}"/>
    <cellStyle name="20% - Accent4 6 2 3 2 3" xfId="5356" xr:uid="{2CE139CA-D91E-40EA-956F-FF933CC45C0A}"/>
    <cellStyle name="20% - Accent4 6 2 3 3" xfId="5357" xr:uid="{9D453964-4023-4F15-B903-31FED775AFF8}"/>
    <cellStyle name="20% - Accent4 6 2 3 4" xfId="5358" xr:uid="{9D087535-EE06-45E8-B96A-65C194C6E5E3}"/>
    <cellStyle name="20% - Accent4 6 2 3 5" xfId="5359" xr:uid="{48703D7D-04EC-4C78-9124-373A402276BF}"/>
    <cellStyle name="20% - Accent4 6 2 3 6" xfId="5360" xr:uid="{01EF6A0A-B498-4CBB-BD4B-DCB1157B14B1}"/>
    <cellStyle name="20% - Accent4 6 2 4" xfId="5361" xr:uid="{88BB3474-71C0-4941-862D-6AFF4F2434B6}"/>
    <cellStyle name="20% - Accent4 6 2 4 2" xfId="5362" xr:uid="{4A80E676-C58B-4EA1-A0B6-74C426D9B165}"/>
    <cellStyle name="20% - Accent4 6 2 4 3" xfId="5363" xr:uid="{DCDA48CB-2F71-42CE-873C-0E0A40F49F54}"/>
    <cellStyle name="20% - Accent4 6 2 5" xfId="5364" xr:uid="{53F7D018-B28D-4AAA-B440-DB1AC3A5795E}"/>
    <cellStyle name="20% - Accent4 6 2 6" xfId="5365" xr:uid="{30B06D33-75C7-4F2B-AF16-417F497D1441}"/>
    <cellStyle name="20% - Accent4 6 2 7" xfId="5366" xr:uid="{67DCC824-2301-4635-A00C-D161445615D4}"/>
    <cellStyle name="20% - Accent4 6 2 8" xfId="5367" xr:uid="{5EB51FC0-5E3F-4653-BF63-B378E992D42A}"/>
    <cellStyle name="20% - Accent4 6 2 9" xfId="5368" xr:uid="{40CCC487-79F3-4CC3-87FA-3A7B9364C3A3}"/>
    <cellStyle name="20% - Accent4 6 3" xfId="5369" xr:uid="{D057BA88-BF43-4D2D-99DF-DCBDE312C19A}"/>
    <cellStyle name="20% - Accent4 6 3 10" xfId="5370" xr:uid="{2E1F7DBA-ECD0-431C-82B3-43916D7A7384}"/>
    <cellStyle name="20% - Accent4 6 3 2" xfId="5371" xr:uid="{EC049573-C7F8-41C5-8822-CB64416E7150}"/>
    <cellStyle name="20% - Accent4 6 3 2 2" xfId="5372" xr:uid="{99E9E11D-14A5-4399-BFE6-9B215614BEA2}"/>
    <cellStyle name="20% - Accent4 6 3 2 2 2" xfId="5373" xr:uid="{594B5D2C-DB83-4905-8FE8-A1C74B72F75D}"/>
    <cellStyle name="20% - Accent4 6 3 2 2 3" xfId="5374" xr:uid="{6E30343E-4D10-437B-8114-FE39827CF8A1}"/>
    <cellStyle name="20% - Accent4 6 3 2 3" xfId="5375" xr:uid="{A738F846-590E-4D33-80D7-CE31D306ADE7}"/>
    <cellStyle name="20% - Accent4 6 3 2 4" xfId="5376" xr:uid="{5F4A1B2A-E071-4B3C-BC4D-9CEE6DADE9CE}"/>
    <cellStyle name="20% - Accent4 6 3 2 5" xfId="5377" xr:uid="{F448D83D-65A4-4D9F-A76A-BC47F06F306B}"/>
    <cellStyle name="20% - Accent4 6 3 2 6" xfId="5378" xr:uid="{72382062-F86F-4FF0-A8E7-C1AC6617F7F2}"/>
    <cellStyle name="20% - Accent4 6 3 2 7" xfId="5379" xr:uid="{0EB82FB2-7A6C-474A-8BF7-C3EBA7BE7E1C}"/>
    <cellStyle name="20% - Accent4 6 3 3" xfId="5380" xr:uid="{AD52E58C-E2D1-459A-AD1D-F93F0127E4AD}"/>
    <cellStyle name="20% - Accent4 6 3 3 2" xfId="5381" xr:uid="{4C833BD6-AAA9-4771-8E29-4372D6C9787D}"/>
    <cellStyle name="20% - Accent4 6 3 3 2 2" xfId="5382" xr:uid="{828FCB08-12EE-4C2E-A44F-61DE944E7E83}"/>
    <cellStyle name="20% - Accent4 6 3 3 2 3" xfId="5383" xr:uid="{F76AD8E3-6884-4D36-BB7E-80E82EDCD06B}"/>
    <cellStyle name="20% - Accent4 6 3 3 3" xfId="5384" xr:uid="{DD544B81-8F08-4F3D-BB94-AE5865E5C919}"/>
    <cellStyle name="20% - Accent4 6 3 3 4" xfId="5385" xr:uid="{39F448D0-F815-4DE0-B958-9CACAFD49944}"/>
    <cellStyle name="20% - Accent4 6 3 3 5" xfId="5386" xr:uid="{9D54689B-3DF8-468F-82FE-0246DB759878}"/>
    <cellStyle name="20% - Accent4 6 3 4" xfId="5387" xr:uid="{B4FE6D7F-78F7-4460-BE41-E9C81D74A222}"/>
    <cellStyle name="20% - Accent4 6 3 4 2" xfId="5388" xr:uid="{C73D4645-4847-4343-9876-A78ED3CDA1B6}"/>
    <cellStyle name="20% - Accent4 6 3 4 3" xfId="5389" xr:uid="{BC4DCD5E-25EC-48A5-A6A2-01843ECE799D}"/>
    <cellStyle name="20% - Accent4 6 3 5" xfId="5390" xr:uid="{0020CE91-0428-4CD3-8C18-1C07E91ED2BF}"/>
    <cellStyle name="20% - Accent4 6 3 6" xfId="5391" xr:uid="{7566EEB1-461F-450A-9DCF-D2D8B9B1621E}"/>
    <cellStyle name="20% - Accent4 6 3 7" xfId="5392" xr:uid="{D325EDFE-C3F5-4AF2-957A-82447B03004A}"/>
    <cellStyle name="20% - Accent4 6 3 8" xfId="5393" xr:uid="{EF9B8A14-C19A-4D4F-BFD5-9E6B59CDEE7B}"/>
    <cellStyle name="20% - Accent4 6 3 9" xfId="5394" xr:uid="{0706A39A-C0FE-4A68-9EAC-A707DFB81BE5}"/>
    <cellStyle name="20% - Accent4 6 4" xfId="5395" xr:uid="{8A8EF3EB-5AED-4102-A6F6-3C330CBB5D6A}"/>
    <cellStyle name="20% - Accent4 6 4 10" xfId="5396" xr:uid="{A253DED7-9F53-4CB5-BACE-0D0E752B926E}"/>
    <cellStyle name="20% - Accent4 6 4 2" xfId="5397" xr:uid="{83EC5D94-7221-4F47-90C3-424C10D34502}"/>
    <cellStyle name="20% - Accent4 6 4 2 2" xfId="5398" xr:uid="{3DD01F2B-51D2-4B79-9351-CD2622DDF9B7}"/>
    <cellStyle name="20% - Accent4 6 4 2 2 2" xfId="5399" xr:uid="{3A515D05-79B9-4E97-8CFA-810809FABAEB}"/>
    <cellStyle name="20% - Accent4 6 4 2 2 3" xfId="5400" xr:uid="{24570EF3-8AC1-40D0-878D-F41DBE2AE219}"/>
    <cellStyle name="20% - Accent4 6 4 2 3" xfId="5401" xr:uid="{6036BFBA-1803-4ECC-B5D0-71A0673696E4}"/>
    <cellStyle name="20% - Accent4 6 4 2 4" xfId="5402" xr:uid="{3B311C98-3854-425D-A031-0D3752CA1499}"/>
    <cellStyle name="20% - Accent4 6 4 2 5" xfId="5403" xr:uid="{ABB9D472-F7A2-4910-AAD4-AED4193B0974}"/>
    <cellStyle name="20% - Accent4 6 4 3" xfId="5404" xr:uid="{AE7587A1-E854-48BB-AAFF-B86713BA6DBF}"/>
    <cellStyle name="20% - Accent4 6 4 3 2" xfId="5405" xr:uid="{3A539AC6-6F48-4161-A708-7AD1059A6D7E}"/>
    <cellStyle name="20% - Accent4 6 4 3 2 2" xfId="5406" xr:uid="{EB7A085D-3F4D-48D4-AFC5-A27F718C9C90}"/>
    <cellStyle name="20% - Accent4 6 4 3 2 3" xfId="5407" xr:uid="{5770B366-4335-4829-8BFF-AF55B2E28E37}"/>
    <cellStyle name="20% - Accent4 6 4 3 3" xfId="5408" xr:uid="{82BEB3F6-A4ED-49F1-B402-121E8229D346}"/>
    <cellStyle name="20% - Accent4 6 4 3 4" xfId="5409" xr:uid="{553D087D-5730-4F0C-B0FF-2F4AC66B8978}"/>
    <cellStyle name="20% - Accent4 6 4 3 5" xfId="5410" xr:uid="{D4FCDC76-819E-4EC7-857E-ADBD30B41D6D}"/>
    <cellStyle name="20% - Accent4 6 4 4" xfId="5411" xr:uid="{066AE1C7-200A-4438-B1F6-F4C7E89565E1}"/>
    <cellStyle name="20% - Accent4 6 4 4 2" xfId="5412" xr:uid="{230C66BC-716A-468F-8493-A614C62F77DD}"/>
    <cellStyle name="20% - Accent4 6 4 4 3" xfId="5413" xr:uid="{B09CEFD1-B2FC-408F-AC4F-4E0192B9C210}"/>
    <cellStyle name="20% - Accent4 6 4 5" xfId="5414" xr:uid="{9AA54B64-93EC-4325-AD99-0341681D5AEE}"/>
    <cellStyle name="20% - Accent4 6 4 6" xfId="5415" xr:uid="{FFB585AB-E52A-4775-952C-732A28A8507F}"/>
    <cellStyle name="20% - Accent4 6 4 7" xfId="5416" xr:uid="{BE134429-43C6-48C8-BDB3-F59B17878836}"/>
    <cellStyle name="20% - Accent4 6 4 8" xfId="5417" xr:uid="{D3C0BCBC-1B8F-4B9B-8543-E769227E33CE}"/>
    <cellStyle name="20% - Accent4 6 4 9" xfId="5418" xr:uid="{E2470976-3B8A-4A34-A682-B3992E408DBC}"/>
    <cellStyle name="20% - Accent4 6 5" xfId="5419" xr:uid="{57A4E64B-C066-4000-ABD8-F9CEC5354DC3}"/>
    <cellStyle name="20% - Accent4 6 5 2" xfId="5420" xr:uid="{2A8F8D59-9274-423D-B485-3E441DE1E3CC}"/>
    <cellStyle name="20% - Accent4 6 5 2 2" xfId="5421" xr:uid="{98C75CA0-949F-4B14-9971-8A2F7E54203A}"/>
    <cellStyle name="20% - Accent4 6 5 2 3" xfId="5422" xr:uid="{EC2FBF5B-8889-47A2-946A-3690B3F2B045}"/>
    <cellStyle name="20% - Accent4 6 5 3" xfId="5423" xr:uid="{F1C03513-8AE7-4ED0-8958-C82A7E3BFF1C}"/>
    <cellStyle name="20% - Accent4 6 5 4" xfId="5424" xr:uid="{DF38490A-8F32-42CB-8383-A649E7C71FFC}"/>
    <cellStyle name="20% - Accent4 6 5 5" xfId="5425" xr:uid="{56F2C7D7-859B-416C-ADE1-8D390A159E50}"/>
    <cellStyle name="20% - Accent4 6 6" xfId="5426" xr:uid="{3052F831-FC13-4D78-ACCF-3329E492D156}"/>
    <cellStyle name="20% - Accent4 6 6 2" xfId="5427" xr:uid="{7E2EFDD2-4A49-43CC-949C-7AA817C01D01}"/>
    <cellStyle name="20% - Accent4 6 6 2 2" xfId="5428" xr:uid="{49831D37-8E6C-470A-B9B8-668D142B8371}"/>
    <cellStyle name="20% - Accent4 6 6 2 3" xfId="5429" xr:uid="{68002A06-3EC2-4B87-9BF1-2F5BB487F3A1}"/>
    <cellStyle name="20% - Accent4 6 6 3" xfId="5430" xr:uid="{AF70492E-925D-435B-9E7F-0A3BAD27B053}"/>
    <cellStyle name="20% - Accent4 6 6 4" xfId="5431" xr:uid="{E3C5FA4F-8014-4D08-897F-DE3A53B26CA9}"/>
    <cellStyle name="20% - Accent4 6 6 5" xfId="5432" xr:uid="{DFCBDFBC-19EE-484E-A902-1B056993AFBB}"/>
    <cellStyle name="20% - Accent4 6 7" xfId="5433" xr:uid="{9B6F0B5F-C204-49EA-92C3-5598AC74AAC1}"/>
    <cellStyle name="20% - Accent4 6 7 2" xfId="5434" xr:uid="{E6A7356A-410F-4660-9EF9-B28907FFADF7}"/>
    <cellStyle name="20% - Accent4 6 7 3" xfId="5435" xr:uid="{BE22BAE3-3C09-44EA-B5B3-359DEC278795}"/>
    <cellStyle name="20% - Accent4 6 8" xfId="5436" xr:uid="{0CC15641-C065-4C81-8570-DD5477B78088}"/>
    <cellStyle name="20% - Accent4 6 9" xfId="5437" xr:uid="{CB965146-EFBD-4951-A590-37C89B949A22}"/>
    <cellStyle name="20% - Accent4 7" xfId="5438" xr:uid="{26EC75CB-7C97-4453-893E-DD4FF8E6F546}"/>
    <cellStyle name="20% - Accent4 7 10" xfId="5439" xr:uid="{1670B254-DC61-4CC8-9FC0-8065963E5A9D}"/>
    <cellStyle name="20% - Accent4 7 11" xfId="5440" xr:uid="{8DF4AAE5-390C-4428-92D2-6299CE27E1F0}"/>
    <cellStyle name="20% - Accent4 7 12" xfId="5441" xr:uid="{F139AAAD-7158-463C-B52E-9A3A907ADA8E}"/>
    <cellStyle name="20% - Accent4 7 13" xfId="5442" xr:uid="{A3AE568F-D253-4856-85F0-F2A530E39606}"/>
    <cellStyle name="20% - Accent4 7 2" xfId="5443" xr:uid="{7464C310-64FA-44A1-9CD5-6CC5C52444FC}"/>
    <cellStyle name="20% - Accent4 7 2 10" xfId="5444" xr:uid="{E02045A4-B6F7-47AA-92A7-4B5657E679A8}"/>
    <cellStyle name="20% - Accent4 7 2 2" xfId="5445" xr:uid="{8EC3982B-EA83-44B8-814F-907847F966A4}"/>
    <cellStyle name="20% - Accent4 7 2 2 2" xfId="5446" xr:uid="{EEC258E5-8625-4F98-9BBC-8DF290EAA779}"/>
    <cellStyle name="20% - Accent4 7 2 2 2 2" xfId="5447" xr:uid="{28CA3B4D-458E-466E-8231-BAFB2563F11A}"/>
    <cellStyle name="20% - Accent4 7 2 2 2 3" xfId="5448" xr:uid="{5A86C743-928D-42FE-AB6B-0C1B82A22B9F}"/>
    <cellStyle name="20% - Accent4 7 2 2 3" xfId="5449" xr:uid="{11F79398-4024-4DAF-A722-739CE8D9C2EB}"/>
    <cellStyle name="20% - Accent4 7 2 2 4" xfId="5450" xr:uid="{E62616C7-A7FE-4533-A321-187A57E56475}"/>
    <cellStyle name="20% - Accent4 7 2 2 5" xfId="5451" xr:uid="{2DB86134-BD4E-41A2-92B2-E467186C2806}"/>
    <cellStyle name="20% - Accent4 7 2 2 6" xfId="5452" xr:uid="{40B4C19F-2783-4A54-84E4-CA9ABA1F4153}"/>
    <cellStyle name="20% - Accent4 7 2 2 7" xfId="5453" xr:uid="{2F13D1F7-166A-41A0-8E96-0639597F36AD}"/>
    <cellStyle name="20% - Accent4 7 2 2 8" xfId="5454" xr:uid="{05016277-A477-44AB-9BA1-032C4CB1CCAD}"/>
    <cellStyle name="20% - Accent4 7 2 3" xfId="5455" xr:uid="{2C9161CC-40D2-4C23-9FC4-4CAD84B177F4}"/>
    <cellStyle name="20% - Accent4 7 2 3 2" xfId="5456" xr:uid="{66A4B1ED-C5F0-478E-B04C-3752061B578C}"/>
    <cellStyle name="20% - Accent4 7 2 3 2 2" xfId="5457" xr:uid="{CB7037C4-7770-4862-A571-6BDBD6691681}"/>
    <cellStyle name="20% - Accent4 7 2 3 2 3" xfId="5458" xr:uid="{4E554AD9-3DC2-4EA4-9E01-6D87D944F576}"/>
    <cellStyle name="20% - Accent4 7 2 3 3" xfId="5459" xr:uid="{9F1EEFB7-751A-45E7-AB64-1A38D0704823}"/>
    <cellStyle name="20% - Accent4 7 2 3 4" xfId="5460" xr:uid="{85FA2859-DC67-4C91-83E3-D257CA813605}"/>
    <cellStyle name="20% - Accent4 7 2 3 5" xfId="5461" xr:uid="{F243B123-5C4D-4ED7-95CC-235955699DB5}"/>
    <cellStyle name="20% - Accent4 7 2 4" xfId="5462" xr:uid="{D84A585A-A971-4584-8D6E-BF74D99B90DC}"/>
    <cellStyle name="20% - Accent4 7 2 4 2" xfId="5463" xr:uid="{6B77A45B-F026-4682-822F-C08CBF26CE89}"/>
    <cellStyle name="20% - Accent4 7 2 4 3" xfId="5464" xr:uid="{DEECE94A-57DE-4723-8323-D6805EB276E8}"/>
    <cellStyle name="20% - Accent4 7 2 5" xfId="5465" xr:uid="{4D38175F-1AD7-4311-8D19-562D09894EA0}"/>
    <cellStyle name="20% - Accent4 7 2 6" xfId="5466" xr:uid="{4B6BF814-468F-4C55-92A7-EB214388B489}"/>
    <cellStyle name="20% - Accent4 7 2 7" xfId="5467" xr:uid="{11063AA4-D8CC-4188-AF85-40075E063FDE}"/>
    <cellStyle name="20% - Accent4 7 2 8" xfId="5468" xr:uid="{ED3A4614-8A03-4897-92D2-9CD4CDBA005E}"/>
    <cellStyle name="20% - Accent4 7 2 9" xfId="5469" xr:uid="{582E5356-DDD6-441F-82A6-58CC490D5BAA}"/>
    <cellStyle name="20% - Accent4 7 3" xfId="5470" xr:uid="{324B2993-FEF3-4BEB-ABB2-977147DFE749}"/>
    <cellStyle name="20% - Accent4 7 3 10" xfId="5471" xr:uid="{7FF0ACF6-23DC-4C72-AD4A-FB67A6DD00E9}"/>
    <cellStyle name="20% - Accent4 7 3 2" xfId="5472" xr:uid="{4D93E4A2-2B5C-429D-B071-F92F03E593EF}"/>
    <cellStyle name="20% - Accent4 7 3 2 2" xfId="5473" xr:uid="{158D072A-6998-461F-B62E-A940C537DC6D}"/>
    <cellStyle name="20% - Accent4 7 3 2 2 2" xfId="5474" xr:uid="{D60C9197-56EC-48D9-B605-54EA411416AC}"/>
    <cellStyle name="20% - Accent4 7 3 2 2 3" xfId="5475" xr:uid="{13132F21-D7C1-4909-BE97-877B9EA088E9}"/>
    <cellStyle name="20% - Accent4 7 3 2 3" xfId="5476" xr:uid="{867FBCC4-A08B-4C8D-9159-18B17121F088}"/>
    <cellStyle name="20% - Accent4 7 3 2 4" xfId="5477" xr:uid="{7993ECCD-17FA-4AA2-8971-C245A5FF04E3}"/>
    <cellStyle name="20% - Accent4 7 3 2 5" xfId="5478" xr:uid="{68546F24-6C28-4962-AF8C-251767580170}"/>
    <cellStyle name="20% - Accent4 7 3 2 6" xfId="5479" xr:uid="{A8D18330-F357-485C-9FD8-D3C9BD335E12}"/>
    <cellStyle name="20% - Accent4 7 3 2 7" xfId="5480" xr:uid="{6A81D2BF-1F38-434B-8B91-653232A88434}"/>
    <cellStyle name="20% - Accent4 7 3 3" xfId="5481" xr:uid="{AE1861C4-C765-40BE-AE3F-7246ECE569CD}"/>
    <cellStyle name="20% - Accent4 7 3 3 2" xfId="5482" xr:uid="{61CA999F-C664-4418-970B-CDA809B462DA}"/>
    <cellStyle name="20% - Accent4 7 3 3 2 2" xfId="5483" xr:uid="{38ED544E-BEAE-4704-A535-98B993D7E827}"/>
    <cellStyle name="20% - Accent4 7 3 3 2 3" xfId="5484" xr:uid="{7260D7D8-77EE-45C3-9E0C-5C8BFB2E6447}"/>
    <cellStyle name="20% - Accent4 7 3 3 3" xfId="5485" xr:uid="{DA1451FC-0666-48E9-92CD-850D4DAD1D3D}"/>
    <cellStyle name="20% - Accent4 7 3 3 4" xfId="5486" xr:uid="{75F15D55-299F-48E7-9874-64C02C073421}"/>
    <cellStyle name="20% - Accent4 7 3 3 5" xfId="5487" xr:uid="{0672ED19-2CC6-435F-9783-4772AB74C34C}"/>
    <cellStyle name="20% - Accent4 7 3 4" xfId="5488" xr:uid="{B5E3727D-06C9-40E0-B6B6-1F7C17430BBA}"/>
    <cellStyle name="20% - Accent4 7 3 4 2" xfId="5489" xr:uid="{28AAB0EC-C29B-48D8-A09C-E6CA25C12BD4}"/>
    <cellStyle name="20% - Accent4 7 3 4 3" xfId="5490" xr:uid="{3A0BABEA-BF86-4F8A-B765-F2B353F83079}"/>
    <cellStyle name="20% - Accent4 7 3 5" xfId="5491" xr:uid="{6D6075F2-815A-44C8-B8B8-7A2F87C2C32E}"/>
    <cellStyle name="20% - Accent4 7 3 6" xfId="5492" xr:uid="{57D6E2F0-E60C-49AD-B45F-421EC5915E0C}"/>
    <cellStyle name="20% - Accent4 7 3 7" xfId="5493" xr:uid="{C5197AF4-FA70-437B-9E4B-114436FECFEA}"/>
    <cellStyle name="20% - Accent4 7 3 8" xfId="5494" xr:uid="{16D6FA56-EB86-43AE-98B3-A109C49D1EB5}"/>
    <cellStyle name="20% - Accent4 7 3 9" xfId="5495" xr:uid="{652BEACA-E8A6-41EB-8852-FD55319BA543}"/>
    <cellStyle name="20% - Accent4 7 4" xfId="5496" xr:uid="{310B6E5A-40D4-4EB0-B542-4D1D344607E4}"/>
    <cellStyle name="20% - Accent4 7 4 2" xfId="5497" xr:uid="{74006B53-C31D-44F5-97F9-7B5E46181BB0}"/>
    <cellStyle name="20% - Accent4 7 4 2 2" xfId="5498" xr:uid="{CCA7347E-3984-4577-9E6E-B958A7D9ED4B}"/>
    <cellStyle name="20% - Accent4 7 4 2 3" xfId="5499" xr:uid="{1C07E05C-F7F1-4481-8A7C-9C99F11BCD4D}"/>
    <cellStyle name="20% - Accent4 7 4 3" xfId="5500" xr:uid="{C622003C-5C5A-4721-8FCA-9D743E884640}"/>
    <cellStyle name="20% - Accent4 7 4 4" xfId="5501" xr:uid="{E371CB3E-1D48-4EFF-BD36-6A469EC188E3}"/>
    <cellStyle name="20% - Accent4 7 4 5" xfId="5502" xr:uid="{3842A2A1-C746-4A66-BD56-068940D90DAF}"/>
    <cellStyle name="20% - Accent4 7 4 6" xfId="5503" xr:uid="{27B1DDDB-EF37-4DED-994F-594045694EE3}"/>
    <cellStyle name="20% - Accent4 7 4 7" xfId="5504" xr:uid="{97F59FAE-407E-4C12-B6DD-11B228DA46AF}"/>
    <cellStyle name="20% - Accent4 7 4 8" xfId="5505" xr:uid="{61E33D2E-1B0E-4B8C-B4C8-39C81834E868}"/>
    <cellStyle name="20% - Accent4 7 5" xfId="5506" xr:uid="{E82DCDCA-CF3E-410C-A955-3CEFA35C74E6}"/>
    <cellStyle name="20% - Accent4 7 5 2" xfId="5507" xr:uid="{6833E7D5-941A-43F3-A508-296A4662430D}"/>
    <cellStyle name="20% - Accent4 7 5 2 2" xfId="5508" xr:uid="{82D99A78-C05F-4013-9058-A64C38BE02CE}"/>
    <cellStyle name="20% - Accent4 7 5 2 3" xfId="5509" xr:uid="{5E8F25CB-CD0F-4AD1-980C-0AC5BE6DDEFC}"/>
    <cellStyle name="20% - Accent4 7 5 3" xfId="5510" xr:uid="{8FAEE249-C3DC-4942-A35D-36E503A0A6C0}"/>
    <cellStyle name="20% - Accent4 7 5 4" xfId="5511" xr:uid="{FD3BA31A-62DA-496F-B7E0-5B4F0181BCDC}"/>
    <cellStyle name="20% - Accent4 7 5 5" xfId="5512" xr:uid="{FA6911A2-D85F-4653-A484-38715A55117C}"/>
    <cellStyle name="20% - Accent4 7 6" xfId="5513" xr:uid="{4126E80A-9653-477F-8669-050FF86C2CD9}"/>
    <cellStyle name="20% - Accent4 7 6 2" xfId="5514" xr:uid="{2CE61E3A-0280-4C75-A590-2CA288CC2BF6}"/>
    <cellStyle name="20% - Accent4 7 6 3" xfId="5515" xr:uid="{4972B1B8-F5A2-4337-85D6-A3566292F8C0}"/>
    <cellStyle name="20% - Accent4 7 7" xfId="5516" xr:uid="{DC8F4D5A-77E4-40EE-80C2-61B4C3986FF9}"/>
    <cellStyle name="20% - Accent4 7 8" xfId="5517" xr:uid="{D6D5BA26-642B-4784-9E85-EAF307134370}"/>
    <cellStyle name="20% - Accent4 7 9" xfId="5518" xr:uid="{1C0BA931-8947-49BB-B7B6-B4BDC4E04F32}"/>
    <cellStyle name="20% - Accent4 8" xfId="5519" xr:uid="{2D3662B8-0F99-4D9B-99DE-4431ED35B125}"/>
    <cellStyle name="20% - Accent4 8 10" xfId="5520" xr:uid="{548E4D7E-4699-4480-BF14-6F1D18D308FE}"/>
    <cellStyle name="20% - Accent4 8 11" xfId="5521" xr:uid="{A1973E52-ED7D-426C-AE41-434A0C021632}"/>
    <cellStyle name="20% - Accent4 8 2" xfId="5522" xr:uid="{BA19C607-34B9-453B-85DB-3E0DA76474DB}"/>
    <cellStyle name="20% - Accent4 8 2 2" xfId="5523" xr:uid="{25E9B0D5-85C6-4A6A-8781-199E481D6811}"/>
    <cellStyle name="20% - Accent4 8 2 2 2" xfId="5524" xr:uid="{5983DA0D-4A25-44B9-AE41-4B8BBE2090C8}"/>
    <cellStyle name="20% - Accent4 8 2 2 3" xfId="5525" xr:uid="{5095B986-3421-42BF-8205-A0B682F44FE0}"/>
    <cellStyle name="20% - Accent4 8 2 2 4" xfId="5526" xr:uid="{4C1B749E-485A-4B71-A7C0-C8880A52AD27}"/>
    <cellStyle name="20% - Accent4 8 2 2 5" xfId="5527" xr:uid="{80393EFB-44DF-4153-86A4-22207A7E1A5F}"/>
    <cellStyle name="20% - Accent4 8 2 2 6" xfId="5528" xr:uid="{6DCB22FA-11BA-4E93-8F67-EC4768C21FFA}"/>
    <cellStyle name="20% - Accent4 8 2 3" xfId="5529" xr:uid="{078AECDF-3031-4B31-8B79-209C1BD11888}"/>
    <cellStyle name="20% - Accent4 8 2 4" xfId="5530" xr:uid="{B60C089F-4DBA-4B70-B69D-C5D8FA4102DD}"/>
    <cellStyle name="20% - Accent4 8 2 5" xfId="5531" xr:uid="{D59D2A04-CF13-4BE1-81C2-6B927E321067}"/>
    <cellStyle name="20% - Accent4 8 2 6" xfId="5532" xr:uid="{A9AE3CB4-5E4A-47FC-8EF6-6254146263A5}"/>
    <cellStyle name="20% - Accent4 8 2 7" xfId="5533" xr:uid="{785798FC-79DA-417A-AA0F-C14531EAFEE3}"/>
    <cellStyle name="20% - Accent4 8 2 8" xfId="5534" xr:uid="{82E5C94D-3848-4565-A01F-E1EF12752767}"/>
    <cellStyle name="20% - Accent4 8 3" xfId="5535" xr:uid="{EBB1960F-C470-47A7-9891-F994B322AC73}"/>
    <cellStyle name="20% - Accent4 8 3 2" xfId="5536" xr:uid="{8B66B44C-81DC-4C00-8C30-1AB83AD32723}"/>
    <cellStyle name="20% - Accent4 8 3 2 2" xfId="5537" xr:uid="{5CC3CCB3-52CC-4D5F-AA6D-1EBF9FB4DD58}"/>
    <cellStyle name="20% - Accent4 8 3 2 3" xfId="5538" xr:uid="{D3108CED-0970-4383-A0FF-F5A931EF682E}"/>
    <cellStyle name="20% - Accent4 8 3 2 4" xfId="5539" xr:uid="{5DD149A1-B86F-4DA7-A64F-1190D65CF53A}"/>
    <cellStyle name="20% - Accent4 8 3 2 5" xfId="5540" xr:uid="{DB0E0292-749D-46A6-9702-171CC4888AB1}"/>
    <cellStyle name="20% - Accent4 8 3 3" xfId="5541" xr:uid="{AA1A5722-EA49-4E06-9008-A9FE93C37F30}"/>
    <cellStyle name="20% - Accent4 8 3 4" xfId="5542" xr:uid="{A66534AD-28F4-424B-9312-3BD2F9E85C8E}"/>
    <cellStyle name="20% - Accent4 8 3 5" xfId="5543" xr:uid="{61342A2F-0B83-44B9-9BFE-D7C17AB154C0}"/>
    <cellStyle name="20% - Accent4 8 3 6" xfId="5544" xr:uid="{E0C92459-0039-462E-8754-14C347F4BD00}"/>
    <cellStyle name="20% - Accent4 8 3 7" xfId="5545" xr:uid="{89139743-80DA-470E-96C2-82BBB05F5F31}"/>
    <cellStyle name="20% - Accent4 8 3 8" xfId="5546" xr:uid="{4EE76866-6ECE-4A74-A657-50532752BD8F}"/>
    <cellStyle name="20% - Accent4 8 4" xfId="5547" xr:uid="{8276AA1A-0895-4195-BC7D-226C0F74F92C}"/>
    <cellStyle name="20% - Accent4 8 4 2" xfId="5548" xr:uid="{A15B90BB-99EA-4EDA-BE8E-E95CFEF29437}"/>
    <cellStyle name="20% - Accent4 8 4 3" xfId="5549" xr:uid="{8CFA41DA-1074-4593-80B4-4424911AA5F8}"/>
    <cellStyle name="20% - Accent4 8 4 4" xfId="5550" xr:uid="{906C0DF9-1BD2-4618-BFA9-E24A5B273F75}"/>
    <cellStyle name="20% - Accent4 8 4 5" xfId="5551" xr:uid="{0A5DFB0E-458C-4B44-9D55-5F0BA501D3BA}"/>
    <cellStyle name="20% - Accent4 8 4 6" xfId="5552" xr:uid="{82CA8F71-E296-4C73-9264-471DA6AAD45B}"/>
    <cellStyle name="20% - Accent4 8 5" xfId="5553" xr:uid="{D216DFB0-8453-4645-9395-F1CBC8892A7A}"/>
    <cellStyle name="20% - Accent4 8 6" xfId="5554" xr:uid="{8F474BD8-2196-4853-8BE2-F3D36FBDFA45}"/>
    <cellStyle name="20% - Accent4 8 7" xfId="5555" xr:uid="{CFAEC88D-4099-4885-810E-A0D26BAFE109}"/>
    <cellStyle name="20% - Accent4 8 8" xfId="5556" xr:uid="{5E9FD9E0-557A-4859-97C0-23F58438F37C}"/>
    <cellStyle name="20% - Accent4 8 9" xfId="5557" xr:uid="{77E990EA-B99A-47A2-9076-2127092531DD}"/>
    <cellStyle name="20% - Accent4 9" xfId="5558" xr:uid="{D1EDFD1D-7A35-457D-9335-5A5BA1DE6685}"/>
    <cellStyle name="20% - Accent4 9 10" xfId="5559" xr:uid="{5AA6B946-AD58-4499-9C33-F8250B3C6A99}"/>
    <cellStyle name="20% - Accent4 9 11" xfId="5560" xr:uid="{2544DC79-62AA-4536-BC8C-C58CDBD33EF9}"/>
    <cellStyle name="20% - Accent4 9 2" xfId="5561" xr:uid="{49272AFC-AC4E-49D4-8725-82306E5A506B}"/>
    <cellStyle name="20% - Accent4 9 2 2" xfId="5562" xr:uid="{BF492F5D-B5AE-4B59-9F88-8D10EC57B62B}"/>
    <cellStyle name="20% - Accent4 9 2 2 2" xfId="5563" xr:uid="{82CD0F8D-CAE8-482F-84BA-152BD1955A4C}"/>
    <cellStyle name="20% - Accent4 9 2 2 3" xfId="5564" xr:uid="{DF923928-134B-49BE-9042-FA4604D12B56}"/>
    <cellStyle name="20% - Accent4 9 2 2 4" xfId="5565" xr:uid="{DB1F3229-5B06-4D86-8BA9-B64808D1E3CC}"/>
    <cellStyle name="20% - Accent4 9 2 2 5" xfId="5566" xr:uid="{D60C6B36-3841-412B-9E3C-21E71950BE1A}"/>
    <cellStyle name="20% - Accent4 9 2 2 6" xfId="5567" xr:uid="{41D8B1AB-0DA5-4CF6-A494-A057B7D32A68}"/>
    <cellStyle name="20% - Accent4 9 2 3" xfId="5568" xr:uid="{4B6C0B65-39BA-4582-87A1-31E330340484}"/>
    <cellStyle name="20% - Accent4 9 2 4" xfId="5569" xr:uid="{8C4C3D2C-BF57-44F8-B3C9-05F985628CA6}"/>
    <cellStyle name="20% - Accent4 9 2 5" xfId="5570" xr:uid="{0A213E6C-C82D-4D74-BEFA-F376BDAC9219}"/>
    <cellStyle name="20% - Accent4 9 2 6" xfId="5571" xr:uid="{0A59C945-B1F7-4738-AA1B-06E6E64CE891}"/>
    <cellStyle name="20% - Accent4 9 2 7" xfId="5572" xr:uid="{CE8A7154-E319-4EB3-9C95-213CE6373CB5}"/>
    <cellStyle name="20% - Accent4 9 2 8" xfId="5573" xr:uid="{69C908E2-783F-444A-84B8-0A990D9C72C3}"/>
    <cellStyle name="20% - Accent4 9 3" xfId="5574" xr:uid="{C00AC48C-D1F8-4E4D-B94A-363022992B1A}"/>
    <cellStyle name="20% - Accent4 9 3 2" xfId="5575" xr:uid="{31B2ADD2-54E3-4C02-A6D8-122C2F26F3E2}"/>
    <cellStyle name="20% - Accent4 9 3 2 2" xfId="5576" xr:uid="{33D6EEF0-BEF1-44E9-9BBB-7E7A3A450D68}"/>
    <cellStyle name="20% - Accent4 9 3 2 3" xfId="5577" xr:uid="{A7C6AD92-EF7D-4E97-A561-B5E9B77C332D}"/>
    <cellStyle name="20% - Accent4 9 3 2 4" xfId="5578" xr:uid="{2F8B5A38-CAB8-4E6F-B556-11D65EBB7D9A}"/>
    <cellStyle name="20% - Accent4 9 3 2 5" xfId="5579" xr:uid="{98F99A36-F433-4CDF-9321-037A731C68AA}"/>
    <cellStyle name="20% - Accent4 9 3 3" xfId="5580" xr:uid="{F6243FA1-4870-4439-81B9-22981C24677B}"/>
    <cellStyle name="20% - Accent4 9 3 4" xfId="5581" xr:uid="{8FC47EDF-4EF7-485D-AD6C-ACEB0CEFA924}"/>
    <cellStyle name="20% - Accent4 9 3 5" xfId="5582" xr:uid="{60864615-4BDB-41EF-A2A7-3A9F9CEAD9FD}"/>
    <cellStyle name="20% - Accent4 9 3 6" xfId="5583" xr:uid="{296F375A-5CF1-4BFA-B396-DF1AA4F527EB}"/>
    <cellStyle name="20% - Accent4 9 3 7" xfId="5584" xr:uid="{63317310-262B-4E49-B31C-59E4F2DA5F92}"/>
    <cellStyle name="20% - Accent4 9 3 8" xfId="5585" xr:uid="{8C51F09A-1663-49A1-9251-FDD5D11659FE}"/>
    <cellStyle name="20% - Accent4 9 4" xfId="5586" xr:uid="{0672662A-CCAF-4445-A6B1-25868B1B990F}"/>
    <cellStyle name="20% - Accent4 9 4 2" xfId="5587" xr:uid="{3205115C-F936-487D-BBD6-BC8318AB6A0F}"/>
    <cellStyle name="20% - Accent4 9 4 3" xfId="5588" xr:uid="{106BD0E7-1B87-4186-99B0-A80FB2329B53}"/>
    <cellStyle name="20% - Accent4 9 4 4" xfId="5589" xr:uid="{6C4A8BE5-6E51-4BAA-B708-339B3C28DE5D}"/>
    <cellStyle name="20% - Accent4 9 4 5" xfId="5590" xr:uid="{D6423CFA-A8A7-4F74-9C8F-D062CB7D2E08}"/>
    <cellStyle name="20% - Accent4 9 4 6" xfId="5591" xr:uid="{780FF298-301D-4EC1-B5D1-40DE1269C7DB}"/>
    <cellStyle name="20% - Accent4 9 5" xfId="5592" xr:uid="{153528B4-7BE9-408D-A7F3-DD24DB2A59F3}"/>
    <cellStyle name="20% - Accent4 9 6" xfId="5593" xr:uid="{F0C1B6B0-387D-49AB-B0A1-A203D5BF29D3}"/>
    <cellStyle name="20% - Accent4 9 7" xfId="5594" xr:uid="{17A78E44-FDEC-41C1-A03B-708B66BFF323}"/>
    <cellStyle name="20% - Accent4 9 8" xfId="5595" xr:uid="{EF2EEEC4-7C9A-4018-B015-557260150596}"/>
    <cellStyle name="20% - Accent4 9 9" xfId="5596" xr:uid="{01F4052E-0CDC-41A8-9297-E2C0D6133038}"/>
    <cellStyle name="20% - Accent5" xfId="5597" builtinId="46" customBuiltin="1"/>
    <cellStyle name="20% - Accent5 10" xfId="5598" xr:uid="{A322BE65-64FF-40EF-9F85-93CCBA02A045}"/>
    <cellStyle name="20% - Accent5 10 10" xfId="5599" xr:uid="{1F3E10A6-71E0-4DB7-A4D9-5BF640A9D722}"/>
    <cellStyle name="20% - Accent5 10 2" xfId="5600" xr:uid="{7F7DE103-FCEC-4E3D-A4F8-9DFDFBAFA5D3}"/>
    <cellStyle name="20% - Accent5 10 2 2" xfId="5601" xr:uid="{E1102B7B-1A6C-4D8D-A1FF-3D5B817E1E8C}"/>
    <cellStyle name="20% - Accent5 10 2 2 2" xfId="5602" xr:uid="{D3B34FA6-3013-46E8-A7E2-828C6739BCD2}"/>
    <cellStyle name="20% - Accent5 10 2 2 3" xfId="5603" xr:uid="{F490400F-E0FF-4048-B6E5-463740A7EF8C}"/>
    <cellStyle name="20% - Accent5 10 2 3" xfId="5604" xr:uid="{1CB45F38-29FE-436F-8B30-2960D2857C30}"/>
    <cellStyle name="20% - Accent5 10 2 4" xfId="5605" xr:uid="{E22045B4-9CE9-4F0A-98E8-1815FBA98269}"/>
    <cellStyle name="20% - Accent5 10 2 5" xfId="5606" xr:uid="{6774CA72-C732-480C-A698-CBF8131EC08B}"/>
    <cellStyle name="20% - Accent5 10 2 6" xfId="5607" xr:uid="{74A50CEF-8BD0-41BB-B0A1-6EFD36AC9685}"/>
    <cellStyle name="20% - Accent5 10 2 7" xfId="5608" xr:uid="{251A6EDE-F1A4-4B0B-AC4B-3EAEF1296CDC}"/>
    <cellStyle name="20% - Accent5 10 3" xfId="5609" xr:uid="{AF5ECFE0-751C-467E-9943-CB4358C0803A}"/>
    <cellStyle name="20% - Accent5 10 3 2" xfId="5610" xr:uid="{6B87F5BF-A1CA-43E5-AA5E-25717A0D80FB}"/>
    <cellStyle name="20% - Accent5 10 3 2 2" xfId="5611" xr:uid="{6F2834D6-F2BB-401A-AC7D-1DDEC6A07164}"/>
    <cellStyle name="20% - Accent5 10 3 2 3" xfId="5612" xr:uid="{ABF84DA9-72FE-4741-BEE5-5DE2AB43826A}"/>
    <cellStyle name="20% - Accent5 10 3 3" xfId="5613" xr:uid="{9386D0AC-4923-4D96-8D74-81B726DA9807}"/>
    <cellStyle name="20% - Accent5 10 3 4" xfId="5614" xr:uid="{ED58A80D-585E-4D33-A210-F910CBAA8E7E}"/>
    <cellStyle name="20% - Accent5 10 3 5" xfId="5615" xr:uid="{2818B9DF-309C-404E-BD0A-C31650C79668}"/>
    <cellStyle name="20% - Accent5 10 4" xfId="5616" xr:uid="{AE4A7FC1-FDB6-4C61-A86B-DD5F5993A0BB}"/>
    <cellStyle name="20% - Accent5 10 4 2" xfId="5617" xr:uid="{4654A041-5596-43FF-A057-0DE8E34AEA1C}"/>
    <cellStyle name="20% - Accent5 10 4 3" xfId="5618" xr:uid="{90E57DFD-4FEA-4590-8B8A-328151CBF43C}"/>
    <cellStyle name="20% - Accent5 10 5" xfId="5619" xr:uid="{F59D23C0-B1F6-40BD-B262-3EBE57F616E4}"/>
    <cellStyle name="20% - Accent5 10 6" xfId="5620" xr:uid="{20016908-D681-4A0E-8685-83BDA98C6271}"/>
    <cellStyle name="20% - Accent5 10 7" xfId="5621" xr:uid="{C3695487-1CFF-4275-AED9-45FBAEC171AE}"/>
    <cellStyle name="20% - Accent5 10 8" xfId="5622" xr:uid="{FDE1DB84-39E9-45FE-819D-6C30FC84E81D}"/>
    <cellStyle name="20% - Accent5 10 9" xfId="5623" xr:uid="{9B2906DD-1CB1-4AB4-AF0D-E5862C50ECF1}"/>
    <cellStyle name="20% - Accent5 11" xfId="5624" xr:uid="{7BEF271E-2EA6-4D01-8ACF-1B4F5DF7A8D2}"/>
    <cellStyle name="20% - Accent5 11 10" xfId="5625" xr:uid="{53CD317F-CEAB-4345-AE06-0D0F9BC88512}"/>
    <cellStyle name="20% - Accent5 11 2" xfId="5626" xr:uid="{42ECC72B-A06B-4799-8A30-34219DE9599A}"/>
    <cellStyle name="20% - Accent5 11 2 2" xfId="5627" xr:uid="{8D8E9CE4-52DD-4503-9555-36C26562A7D9}"/>
    <cellStyle name="20% - Accent5 11 2 2 2" xfId="5628" xr:uid="{98EA51F0-23BB-43DE-A645-D34A1938942F}"/>
    <cellStyle name="20% - Accent5 11 2 2 3" xfId="5629" xr:uid="{B20E5CEB-5AF0-42AD-BB6C-F576A6DEA4EE}"/>
    <cellStyle name="20% - Accent5 11 2 3" xfId="5630" xr:uid="{1713CDEE-06F8-4B19-A3BD-F99F78F51D79}"/>
    <cellStyle name="20% - Accent5 11 2 4" xfId="5631" xr:uid="{B5BA1C36-9542-45FF-ADE9-FD7658169C43}"/>
    <cellStyle name="20% - Accent5 11 2 5" xfId="5632" xr:uid="{A656E96D-B576-450E-9F80-A1CDAC981DCD}"/>
    <cellStyle name="20% - Accent5 11 2 6" xfId="5633" xr:uid="{20515B6D-77BF-41C5-8C3F-01A73D4AA60C}"/>
    <cellStyle name="20% - Accent5 11 2 7" xfId="5634" xr:uid="{0C26EA70-1703-4A33-8894-E7317CA8E81B}"/>
    <cellStyle name="20% - Accent5 11 3" xfId="5635" xr:uid="{40698E59-FD26-4C4B-BBD2-3FDC360DE6B2}"/>
    <cellStyle name="20% - Accent5 11 3 2" xfId="5636" xr:uid="{399CEA89-AD44-4104-B8F0-C2A18BEBA705}"/>
    <cellStyle name="20% - Accent5 11 3 2 2" xfId="5637" xr:uid="{81130B97-07CC-4AD1-A75B-7CA88B1E3CF3}"/>
    <cellStyle name="20% - Accent5 11 3 2 3" xfId="5638" xr:uid="{4ABC181F-EB55-405E-B7E7-0EB89B573DE8}"/>
    <cellStyle name="20% - Accent5 11 3 3" xfId="5639" xr:uid="{B1B3AB55-DD19-4B86-AD29-5E33B21E4082}"/>
    <cellStyle name="20% - Accent5 11 3 4" xfId="5640" xr:uid="{99062A30-90B6-413A-A833-2BDEC5BF9CF0}"/>
    <cellStyle name="20% - Accent5 11 3 5" xfId="5641" xr:uid="{7D96E41C-74A4-46D3-B5DB-A6A06801D8B1}"/>
    <cellStyle name="20% - Accent5 11 4" xfId="5642" xr:uid="{55DE5F43-C0CB-4198-87C0-ABEF37EC650A}"/>
    <cellStyle name="20% - Accent5 11 4 2" xfId="5643" xr:uid="{9A86629E-6E41-4D8C-9B32-E124CCA0F384}"/>
    <cellStyle name="20% - Accent5 11 4 3" xfId="5644" xr:uid="{E6EF8A18-E4D1-4582-A585-108A6AA19F62}"/>
    <cellStyle name="20% - Accent5 11 5" xfId="5645" xr:uid="{2D3CB368-3EEC-42CC-8B9F-6D7CA2742E88}"/>
    <cellStyle name="20% - Accent5 11 6" xfId="5646" xr:uid="{C22B34B5-C352-4DE6-B98C-707014D9BCE3}"/>
    <cellStyle name="20% - Accent5 11 7" xfId="5647" xr:uid="{AE7410CA-AEAE-4415-87D0-F757F81928D1}"/>
    <cellStyle name="20% - Accent5 11 8" xfId="5648" xr:uid="{6524A16A-F3ED-440F-9FBE-7F190EB043F1}"/>
    <cellStyle name="20% - Accent5 11 9" xfId="5649" xr:uid="{AFA163C4-B5C2-4FDF-A9B5-56A9F1440ADC}"/>
    <cellStyle name="20% - Accent5 12" xfId="5650" xr:uid="{D3ACD34B-2745-487B-9058-27C56FCBF86E}"/>
    <cellStyle name="20% - Accent5 12 10" xfId="5651" xr:uid="{B5E68E32-7035-43A7-A87F-9235953A8CB3}"/>
    <cellStyle name="20% - Accent5 12 2" xfId="5652" xr:uid="{4044E425-5FE1-4DE7-8E24-6B906757EDA8}"/>
    <cellStyle name="20% - Accent5 12 2 2" xfId="5653" xr:uid="{54E59EB6-3462-4E65-8555-58544DADDA49}"/>
    <cellStyle name="20% - Accent5 12 2 2 2" xfId="5654" xr:uid="{1CEC9685-E9F8-4803-8DAC-4A656A49C5E8}"/>
    <cellStyle name="20% - Accent5 12 2 2 3" xfId="5655" xr:uid="{46A7904B-176F-4EAB-89A3-E30EFEDB52C2}"/>
    <cellStyle name="20% - Accent5 12 2 3" xfId="5656" xr:uid="{35C8F546-451E-4612-A29B-F299EDFED6B0}"/>
    <cellStyle name="20% - Accent5 12 2 4" xfId="5657" xr:uid="{60C8EE2B-DF80-4CDD-8AC4-56AA331424BA}"/>
    <cellStyle name="20% - Accent5 12 2 5" xfId="5658" xr:uid="{7C701A02-83A2-484D-A22E-019043035887}"/>
    <cellStyle name="20% - Accent5 12 2 6" xfId="5659" xr:uid="{5706EC96-4388-46AD-BCE2-CC34EAEA99F2}"/>
    <cellStyle name="20% - Accent5 12 3" xfId="5660" xr:uid="{2D5D7C64-AAD0-4EA8-9E9C-9EEFC3CB6DEC}"/>
    <cellStyle name="20% - Accent5 12 3 2" xfId="5661" xr:uid="{81F4FFB2-479B-4F72-BFCF-5B3C3BE2ABAF}"/>
    <cellStyle name="20% - Accent5 12 3 2 2" xfId="5662" xr:uid="{CBB10A2C-99E2-40A6-8CEB-08098F75FFA7}"/>
    <cellStyle name="20% - Accent5 12 3 2 3" xfId="5663" xr:uid="{FCE0E4F1-AF4D-49F4-9DEE-4138CB34BDA6}"/>
    <cellStyle name="20% - Accent5 12 3 3" xfId="5664" xr:uid="{46D70E16-9987-4D68-9BAD-70641C22EA7C}"/>
    <cellStyle name="20% - Accent5 12 3 4" xfId="5665" xr:uid="{16280B63-9F82-4A61-A8B6-1CE433C3C6F9}"/>
    <cellStyle name="20% - Accent5 12 3 5" xfId="5666" xr:uid="{22BA9587-59A3-45A2-A492-E75AED0A7548}"/>
    <cellStyle name="20% - Accent5 12 4" xfId="5667" xr:uid="{91B6FE4D-52E5-45F4-933C-5AED90CD648A}"/>
    <cellStyle name="20% - Accent5 12 4 2" xfId="5668" xr:uid="{FAFBD96D-3DA1-4F30-8D96-E8279A9EBFEE}"/>
    <cellStyle name="20% - Accent5 12 4 3" xfId="5669" xr:uid="{9BC49D76-CF75-4FF8-AAF7-24075B84A9D3}"/>
    <cellStyle name="20% - Accent5 12 5" xfId="5670" xr:uid="{156CBBE6-903F-442A-8AEA-7A82C8F7DF2E}"/>
    <cellStyle name="20% - Accent5 12 6" xfId="5671" xr:uid="{2C681AE7-DFBE-41C6-A74F-DD030990B51A}"/>
    <cellStyle name="20% - Accent5 12 7" xfId="5672" xr:uid="{347B96E7-E51C-43C7-9A78-3709FA344591}"/>
    <cellStyle name="20% - Accent5 12 8" xfId="5673" xr:uid="{63CBC3BE-660C-4067-9AAD-2162A88CA072}"/>
    <cellStyle name="20% - Accent5 12 9" xfId="5674" xr:uid="{ED2F6662-92D0-4B3E-8429-BFBF2C45CCEB}"/>
    <cellStyle name="20% - Accent5 13" xfId="5675" xr:uid="{1DF192C6-9047-4252-A1D2-2B8528AF96C2}"/>
    <cellStyle name="20% - Accent5 13 2" xfId="5676" xr:uid="{7D425545-E126-4AF2-84D9-F1F63FB241FA}"/>
    <cellStyle name="20% - Accent5 13 2 2" xfId="5677" xr:uid="{6EE492B4-301E-4B5F-981E-A2353A0B784D}"/>
    <cellStyle name="20% - Accent5 13 2 2 2" xfId="5678" xr:uid="{B1E0A287-6DB3-4585-91C3-D715FE0E5136}"/>
    <cellStyle name="20% - Accent5 13 2 2 3" xfId="5679" xr:uid="{AA4418CB-0A65-4A16-8C01-25E530DAB7DE}"/>
    <cellStyle name="20% - Accent5 13 2 3" xfId="5680" xr:uid="{637AC3D5-D7D9-4FAD-80B9-A9AB04E4ED8A}"/>
    <cellStyle name="20% - Accent5 13 2 4" xfId="5681" xr:uid="{9CB64705-ADDB-4833-A9A9-1E7ABB738EB8}"/>
    <cellStyle name="20% - Accent5 13 2 5" xfId="5682" xr:uid="{45236328-9EB0-4CF1-934A-30569037ECBB}"/>
    <cellStyle name="20% - Accent5 13 2 6" xfId="5683" xr:uid="{DC2059F2-4CB4-4AB9-ABEE-FEC9D8B93B75}"/>
    <cellStyle name="20% - Accent5 13 2 7" xfId="5684" xr:uid="{18700C36-59C7-4F21-9407-97105D80C5F2}"/>
    <cellStyle name="20% - Accent5 13 3" xfId="5685" xr:uid="{B53AB0AA-4249-43AA-A849-4671E4D48168}"/>
    <cellStyle name="20% - Accent5 13 3 2" xfId="5686" xr:uid="{16C48DBB-D3CF-4897-8C24-50C02FD7ECF3}"/>
    <cellStyle name="20% - Accent5 13 3 2 2" xfId="5687" xr:uid="{CACFEDF4-7666-4F3F-9D8A-C4923AE88BDE}"/>
    <cellStyle name="20% - Accent5 13 3 2 3" xfId="5688" xr:uid="{FE40E61E-6122-474B-AA92-7310F704926E}"/>
    <cellStyle name="20% - Accent5 13 3 3" xfId="5689" xr:uid="{BBBCA2FA-B102-4EE4-A555-29C38843CE73}"/>
    <cellStyle name="20% - Accent5 13 3 4" xfId="5690" xr:uid="{384C5705-A68D-4001-AEEB-E552275746E8}"/>
    <cellStyle name="20% - Accent5 13 3 5" xfId="5691" xr:uid="{CB94209D-0F1E-4E9B-B594-B4E8CE8CF426}"/>
    <cellStyle name="20% - Accent5 13 4" xfId="5692" xr:uid="{261EDD87-6B07-40DC-890F-14D5C1D0B63A}"/>
    <cellStyle name="20% - Accent5 13 4 2" xfId="5693" xr:uid="{A22F075B-7615-4FDF-ADB2-A11E3B2663B7}"/>
    <cellStyle name="20% - Accent5 13 4 3" xfId="5694" xr:uid="{8212E35E-C34B-44A4-93DE-91736B1D3E8E}"/>
    <cellStyle name="20% - Accent5 13 5" xfId="5695" xr:uid="{D76EBCAF-5F7A-46FA-85D7-3D9542C1E041}"/>
    <cellStyle name="20% - Accent5 13 6" xfId="5696" xr:uid="{5039A3FE-7813-4140-AE92-7693C7386BD0}"/>
    <cellStyle name="20% - Accent5 13 7" xfId="5697" xr:uid="{76CE348A-3565-4A46-B6AA-C47759C3A69E}"/>
    <cellStyle name="20% - Accent5 13 8" xfId="5698" xr:uid="{D1E84F12-FE80-4329-9DF3-2F097A825583}"/>
    <cellStyle name="20% - Accent5 13 9" xfId="5699" xr:uid="{F7688FA7-25E2-4C6B-8B30-0EA354973BF4}"/>
    <cellStyle name="20% - Accent5 14" xfId="5700" xr:uid="{AEC2BE0D-EA2C-43F9-BD46-C967076FA996}"/>
    <cellStyle name="20% - Accent5 14 2" xfId="5701" xr:uid="{356CE319-0FF7-496E-9025-6190B2BA3C43}"/>
    <cellStyle name="20% - Accent5 14 2 2" xfId="5702" xr:uid="{0D80CAC9-90F9-4B64-8971-41E17951026A}"/>
    <cellStyle name="20% - Accent5 14 2 2 2" xfId="5703" xr:uid="{AB879FDB-DAC7-439A-AE7D-220D9C0FE9E5}"/>
    <cellStyle name="20% - Accent5 14 2 2 3" xfId="5704" xr:uid="{8487F520-DAA6-4444-B417-CECD19507E79}"/>
    <cellStyle name="20% - Accent5 14 2 3" xfId="5705" xr:uid="{A9A6CB4D-CCED-44DA-9533-84CC4FB80191}"/>
    <cellStyle name="20% - Accent5 14 2 4" xfId="5706" xr:uid="{81CEBC7F-8794-4609-959B-8C7530F693E5}"/>
    <cellStyle name="20% - Accent5 14 2 5" xfId="5707" xr:uid="{64EC660A-82E8-46B4-BC04-34F371ECFCBA}"/>
    <cellStyle name="20% - Accent5 14 2 6" xfId="5708" xr:uid="{5157429D-824B-4BAB-83B4-54B3A5A7CF95}"/>
    <cellStyle name="20% - Accent5 14 3" xfId="5709" xr:uid="{957D6563-89FC-47AA-B3F1-370FE911BD5C}"/>
    <cellStyle name="20% - Accent5 14 3 2" xfId="5710" xr:uid="{CA69A810-C7F2-40F8-B512-A79EEB1B7BFB}"/>
    <cellStyle name="20% - Accent5 14 3 2 2" xfId="5711" xr:uid="{51E6ED0C-1433-4149-A3E6-33E81669B3C5}"/>
    <cellStyle name="20% - Accent5 14 3 2 3" xfId="5712" xr:uid="{84E6AC75-246C-49C0-BD61-E792CFCED845}"/>
    <cellStyle name="20% - Accent5 14 3 3" xfId="5713" xr:uid="{3F935E29-89B9-49EE-80BB-7E861D000ECA}"/>
    <cellStyle name="20% - Accent5 14 3 4" xfId="5714" xr:uid="{0094F598-6C79-499A-91B4-F8DD893E7A1B}"/>
    <cellStyle name="20% - Accent5 14 3 5" xfId="5715" xr:uid="{9A79B636-A219-423E-85C9-366EA686F939}"/>
    <cellStyle name="20% - Accent5 14 4" xfId="5716" xr:uid="{74301260-A7CF-4298-A5B8-73B7BF2CFA59}"/>
    <cellStyle name="20% - Accent5 14 4 2" xfId="5717" xr:uid="{9913BDA8-2D0D-48F1-9851-EEA40D2823F5}"/>
    <cellStyle name="20% - Accent5 14 4 3" xfId="5718" xr:uid="{31827ACE-245A-430A-9874-27653A51CECE}"/>
    <cellStyle name="20% - Accent5 14 5" xfId="5719" xr:uid="{4A014A66-2564-40A7-88DD-BEE6447F8278}"/>
    <cellStyle name="20% - Accent5 14 6" xfId="5720" xr:uid="{AEBE4325-4091-4218-98F8-4CF70A4FDE0B}"/>
    <cellStyle name="20% - Accent5 14 7" xfId="5721" xr:uid="{BDC639B4-28A9-474D-8BC1-64E5DBFBE543}"/>
    <cellStyle name="20% - Accent5 14 8" xfId="5722" xr:uid="{BA25750F-041D-4B41-9544-841F7E7CF200}"/>
    <cellStyle name="20% - Accent5 15" xfId="5723" xr:uid="{87C18C67-5470-4F63-A58D-DFCFC4D62279}"/>
    <cellStyle name="20% - Accent5 15 2" xfId="5724" xr:uid="{4E3E5423-826B-4300-B342-238E95475A79}"/>
    <cellStyle name="20% - Accent5 15 2 2" xfId="5725" xr:uid="{14730356-EC81-44BC-BFAB-205D46225727}"/>
    <cellStyle name="20% - Accent5 15 2 2 2" xfId="5726" xr:uid="{4C006330-DC7A-44F6-89D6-CE3C5D011270}"/>
    <cellStyle name="20% - Accent5 15 2 2 3" xfId="5727" xr:uid="{6CC0E64C-D659-461E-B90B-E6F552C6FBE2}"/>
    <cellStyle name="20% - Accent5 15 2 3" xfId="5728" xr:uid="{F3E6112F-EA1E-4146-AE0A-C4F3A4C8B27E}"/>
    <cellStyle name="20% - Accent5 15 2 4" xfId="5729" xr:uid="{B8249EA3-041C-45EA-A4D2-B96C0A1B847C}"/>
    <cellStyle name="20% - Accent5 15 2 5" xfId="5730" xr:uid="{64098460-18FA-4057-B226-8BE882DF84C9}"/>
    <cellStyle name="20% - Accent5 15 2 6" xfId="5731" xr:uid="{C17076D2-E38E-4770-B780-095C40E04126}"/>
    <cellStyle name="20% - Accent5 15 3" xfId="5732" xr:uid="{2EE6E9D0-8936-4021-A6EF-BC32CFF70868}"/>
    <cellStyle name="20% - Accent5 15 3 2" xfId="5733" xr:uid="{0956F405-AE19-4AA2-ABB5-FF6ABBA82952}"/>
    <cellStyle name="20% - Accent5 15 3 2 2" xfId="5734" xr:uid="{1A349734-63D4-476A-BE3F-A148D6C97AEE}"/>
    <cellStyle name="20% - Accent5 15 3 2 3" xfId="5735" xr:uid="{D09212D6-E6ED-4065-B11A-21FFB0476DE0}"/>
    <cellStyle name="20% - Accent5 15 3 3" xfId="5736" xr:uid="{AB6F90FE-544A-44E7-92E4-CFEBD43C54BF}"/>
    <cellStyle name="20% - Accent5 15 3 4" xfId="5737" xr:uid="{37723603-ACF0-4668-8864-1D74FD90E933}"/>
    <cellStyle name="20% - Accent5 15 3 5" xfId="5738" xr:uid="{1A2C6A9B-C924-401C-B6BA-B0A95B9A3E3F}"/>
    <cellStyle name="20% - Accent5 15 4" xfId="5739" xr:uid="{2A66D793-5F2B-4CA6-B2BE-0CC3933D1D80}"/>
    <cellStyle name="20% - Accent5 15 4 2" xfId="5740" xr:uid="{C1C617B8-CF2D-4F87-98C5-17A3ED23D883}"/>
    <cellStyle name="20% - Accent5 15 4 3" xfId="5741" xr:uid="{606C1BFA-127A-408D-9649-57F8CBD5CEB9}"/>
    <cellStyle name="20% - Accent5 15 5" xfId="5742" xr:uid="{050C72E1-6BC8-4E6F-8D46-9814B596026F}"/>
    <cellStyle name="20% - Accent5 15 6" xfId="5743" xr:uid="{3349BA2F-5408-4899-AF6C-62B535A63462}"/>
    <cellStyle name="20% - Accent5 15 7" xfId="5744" xr:uid="{C2765548-D6CE-437C-9660-6457C934C0ED}"/>
    <cellStyle name="20% - Accent5 15 8" xfId="5745" xr:uid="{7B7C64A0-F650-4632-8D5A-F2E485D8D640}"/>
    <cellStyle name="20% - Accent5 16" xfId="5746" xr:uid="{D96068CC-30F8-453A-9987-CD543203EAC7}"/>
    <cellStyle name="20% - Accent5 16 2" xfId="5747" xr:uid="{D0AAD6C8-B3A4-45F6-9FA6-A3759AE12356}"/>
    <cellStyle name="20% - Accent5 16 2 2" xfId="5748" xr:uid="{E0B09167-47F9-452B-9464-9A3FDC63AF0D}"/>
    <cellStyle name="20% - Accent5 16 2 2 2" xfId="5749" xr:uid="{D0EB96F3-2F5D-4274-87DE-0D6959E4D4D2}"/>
    <cellStyle name="20% - Accent5 16 2 2 3" xfId="5750" xr:uid="{D0C45CE1-184B-416E-B38C-D98953529D76}"/>
    <cellStyle name="20% - Accent5 16 2 3" xfId="5751" xr:uid="{ED8173DB-C3C5-4999-9C3C-93FE8B1B4982}"/>
    <cellStyle name="20% - Accent5 16 2 4" xfId="5752" xr:uid="{4710FFC6-2460-4CA8-8BB5-B6A0C6CCA60D}"/>
    <cellStyle name="20% - Accent5 16 2 5" xfId="5753" xr:uid="{D767251D-4906-42C1-8AC7-3EFFDD927FA6}"/>
    <cellStyle name="20% - Accent5 16 2 6" xfId="5754" xr:uid="{E0BE5D0C-B191-4F78-B164-E5C85E65667A}"/>
    <cellStyle name="20% - Accent5 16 3" xfId="5755" xr:uid="{07382BF6-F441-44F2-ACE4-3841C264A7BB}"/>
    <cellStyle name="20% - Accent5 16 3 2" xfId="5756" xr:uid="{B920C174-EF47-45A8-8E6A-902EEE9E3CCD}"/>
    <cellStyle name="20% - Accent5 16 3 2 2" xfId="5757" xr:uid="{AEF77E24-01FD-48E7-A8AB-F594D9B9719E}"/>
    <cellStyle name="20% - Accent5 16 3 2 3" xfId="5758" xr:uid="{DE14D263-8044-4AD7-AD6A-9F2A33F1618C}"/>
    <cellStyle name="20% - Accent5 16 3 3" xfId="5759" xr:uid="{9C5ABFA1-E0F1-421E-8348-9E4ADBCD4890}"/>
    <cellStyle name="20% - Accent5 16 3 4" xfId="5760" xr:uid="{4EE2914A-A75D-4D4F-9751-23213B60A71D}"/>
    <cellStyle name="20% - Accent5 16 3 5" xfId="5761" xr:uid="{2852CF70-292A-4FCC-9296-DBFD7E0E38DC}"/>
    <cellStyle name="20% - Accent5 16 4" xfId="5762" xr:uid="{A5D33B56-098D-4347-8F8A-5A92260A95F5}"/>
    <cellStyle name="20% - Accent5 16 4 2" xfId="5763" xr:uid="{746524F6-BFD3-4680-BF47-D1D29C439066}"/>
    <cellStyle name="20% - Accent5 16 4 3" xfId="5764" xr:uid="{7D6691FA-6C6F-48B6-A817-020EEA520069}"/>
    <cellStyle name="20% - Accent5 16 5" xfId="5765" xr:uid="{B18F5B75-0345-4B16-9F59-8F458106D802}"/>
    <cellStyle name="20% - Accent5 16 6" xfId="5766" xr:uid="{15B04CCA-C5EC-4934-8CA2-BECBBF9DD2CF}"/>
    <cellStyle name="20% - Accent5 16 7" xfId="5767" xr:uid="{AF1E4257-B7B1-46A0-9D42-A40C259D52BD}"/>
    <cellStyle name="20% - Accent5 16 8" xfId="5768" xr:uid="{2F1F2C37-8BE0-46D3-A3A4-7C04969606EF}"/>
    <cellStyle name="20% - Accent5 17" xfId="5769" xr:uid="{28B15D77-6200-4E1D-9116-0DF3DD972CFD}"/>
    <cellStyle name="20% - Accent5 17 2" xfId="5770" xr:uid="{31D4BC0C-E4DD-4892-B9A3-68E1BF5BF404}"/>
    <cellStyle name="20% - Accent5 17 2 2" xfId="5771" xr:uid="{5CA52B39-88D7-4EAA-8FF3-5239830B15E5}"/>
    <cellStyle name="20% - Accent5 17 2 3" xfId="5772" xr:uid="{4CF5D4AF-C92E-4B79-A92B-C35DB0FCFA85}"/>
    <cellStyle name="20% - Accent5 17 2 4" xfId="5773" xr:uid="{24B83DF3-F7F1-4C0F-88BE-1C6E09A6A656}"/>
    <cellStyle name="20% - Accent5 17 3" xfId="5774" xr:uid="{81E2A1AF-0D5E-45C7-BDD0-58105BC8B6A9}"/>
    <cellStyle name="20% - Accent5 17 4" xfId="5775" xr:uid="{EE17FACA-960E-49DA-A20D-C6AE88AFA419}"/>
    <cellStyle name="20% - Accent5 17 5" xfId="5776" xr:uid="{CA56F31E-0F13-4DA3-9ACC-CBE78CF74948}"/>
    <cellStyle name="20% - Accent5 17 6" xfId="5777" xr:uid="{EBA38F8F-5E81-4619-8924-6523A1E0ED00}"/>
    <cellStyle name="20% - Accent5 18" xfId="5778" xr:uid="{7F10E22A-FFDB-4969-B978-7BC6F1DEF519}"/>
    <cellStyle name="20% - Accent5 18 2" xfId="5779" xr:uid="{6B6D6044-0E95-4E34-B7C4-2BBFB77D94BD}"/>
    <cellStyle name="20% - Accent5 18 2 2" xfId="5780" xr:uid="{9CFB2258-9BAF-4E4D-9733-C968223F5F78}"/>
    <cellStyle name="20% - Accent5 18 2 3" xfId="5781" xr:uid="{0D6BDD39-CD5E-4491-9EF2-FB6D245F5B5C}"/>
    <cellStyle name="20% - Accent5 18 3" xfId="5782" xr:uid="{56705692-DE9B-497D-BC7C-29C06AC2CB38}"/>
    <cellStyle name="20% - Accent5 18 4" xfId="5783" xr:uid="{39068E77-5FEF-4E6C-9AB0-1CF7FFB24AC0}"/>
    <cellStyle name="20% - Accent5 18 5" xfId="5784" xr:uid="{B05B8D68-914C-4969-A4B8-4F7CDEF022FA}"/>
    <cellStyle name="20% - Accent5 18 6" xfId="5785" xr:uid="{7E58FBFE-FE97-4A4B-91F3-0639B5E7B908}"/>
    <cellStyle name="20% - Accent5 19" xfId="5786" xr:uid="{AB7F3209-1CFB-491C-A3FB-4ADC0339FE20}"/>
    <cellStyle name="20% - Accent5 19 2" xfId="5787" xr:uid="{FCC6BE0A-5194-4602-BBD8-E0FF9A313E36}"/>
    <cellStyle name="20% - Accent5 19 3" xfId="5788" xr:uid="{B8F24B79-B0FC-4424-B2BD-3A5E0A31FD68}"/>
    <cellStyle name="20% - Accent5 19 4" xfId="5789" xr:uid="{9CE4E34A-F17C-40F2-8A71-EFBF14EECE7B}"/>
    <cellStyle name="20% - Accent5 19 5" xfId="5790" xr:uid="{E5477D4D-F50C-402E-820F-C7953D18A37D}"/>
    <cellStyle name="20% - Accent5 2" xfId="5791" xr:uid="{B7405399-0BB9-468F-ABD7-1CC1F9CDBDB8}"/>
    <cellStyle name="20% - Accent5 2 10" xfId="5792" xr:uid="{B1B12CDC-E5E3-411D-A305-2387638D2C7B}"/>
    <cellStyle name="20% - Accent5 2 11" xfId="5793" xr:uid="{58D09492-AF11-46CB-AA55-5C5F25A1E8B0}"/>
    <cellStyle name="20% - Accent5 2 12" xfId="5794" xr:uid="{D307BA07-C844-4567-9704-3487D3191B43}"/>
    <cellStyle name="20% - Accent5 2 13" xfId="5795" xr:uid="{1EE5376D-00F9-4BF0-B0D4-A6CFBACEE624}"/>
    <cellStyle name="20% - Accent5 2 14" xfId="5796" xr:uid="{2B2DA756-EC74-4DC0-906F-15046D650B83}"/>
    <cellStyle name="20% - Accent5 2 15" xfId="5797" xr:uid="{A5BC77E7-6CA3-4B24-8D67-83128BC4DCC0}"/>
    <cellStyle name="20% - Accent5 2 16" xfId="5798" xr:uid="{D34DAD28-0F6F-4239-A446-EF6AA658C77A}"/>
    <cellStyle name="20% - Accent5 2 2" xfId="5799" xr:uid="{520248F7-6397-498F-A423-35A5D7D1FE12}"/>
    <cellStyle name="20% - Accent5 2 2 10" xfId="5800" xr:uid="{0507CB05-EC63-4D54-B67D-58110531E2B7}"/>
    <cellStyle name="20% - Accent5 2 2 11" xfId="5801" xr:uid="{F527450D-5BC7-4A76-9E1E-8B2BBB7BF415}"/>
    <cellStyle name="20% - Accent5 2 2 12" xfId="5802" xr:uid="{19014278-7712-439E-9915-562785DAD5BD}"/>
    <cellStyle name="20% - Accent5 2 2 2" xfId="5803" xr:uid="{45D058C5-188E-42D2-BE61-5308B6C74E17}"/>
    <cellStyle name="20% - Accent5 2 2 2 2" xfId="5804" xr:uid="{31B56A07-4B7F-4A8B-B92F-B2F2432F3A51}"/>
    <cellStyle name="20% - Accent5 2 2 2 2 2" xfId="5805" xr:uid="{AF0A245C-8957-4612-B3BF-55C9D8AF6E28}"/>
    <cellStyle name="20% - Accent5 2 2 2 2 2 2" xfId="5806" xr:uid="{C95C9371-BDEF-43D5-B2DE-CDDDF80D388C}"/>
    <cellStyle name="20% - Accent5 2 2 2 2 2 2 2" xfId="5807" xr:uid="{4E2A0054-10A8-4EE2-A3EB-67FF7367F26D}"/>
    <cellStyle name="20% - Accent5 2 2 2 2 2 3" xfId="5808" xr:uid="{28FA8570-D4A9-4A75-9843-BAC17ED28ED2}"/>
    <cellStyle name="20% - Accent5 2 2 2 2 3" xfId="5809" xr:uid="{39C132B9-FE31-4CD4-A3A8-0B7794F25902}"/>
    <cellStyle name="20% - Accent5 2 2 2 2 3 2" xfId="5810" xr:uid="{A2793C47-3229-4CE1-95F7-0E4401861249}"/>
    <cellStyle name="20% - Accent5 2 2 2 2 4" xfId="5811" xr:uid="{8ABE1B5D-465C-48D8-B1E3-9273954F0BCF}"/>
    <cellStyle name="20% - Accent5 2 2 2 2 5" xfId="5812" xr:uid="{2AC1A403-228C-4CEF-99EB-7DF146411B3A}"/>
    <cellStyle name="20% - Accent5 2 2 2 3" xfId="5813" xr:uid="{2D9250E9-3091-4FF6-B92C-D9EC163028A9}"/>
    <cellStyle name="20% - Accent5 2 2 2 3 2" xfId="5814" xr:uid="{2F67970F-CB05-42D2-9CAF-0A869305C366}"/>
    <cellStyle name="20% - Accent5 2 2 2 3 2 2" xfId="5815" xr:uid="{5F8214E4-3971-4E04-B32A-A4387AE658FB}"/>
    <cellStyle name="20% - Accent5 2 2 2 3 2 3" xfId="5816" xr:uid="{A4B77166-CA9E-4A3E-A317-9AA49F9F77F7}"/>
    <cellStyle name="20% - Accent5 2 2 2 3 3" xfId="5817" xr:uid="{00795EE3-C386-4364-A4FB-08F71F6CC46F}"/>
    <cellStyle name="20% - Accent5 2 2 2 3 4" xfId="5818" xr:uid="{47D53BA0-46CD-4FD7-B9FE-E573E768E244}"/>
    <cellStyle name="20% - Accent5 2 2 2 3 5" xfId="5819" xr:uid="{689272E5-E212-4A03-BAD3-FA5DCDF30BED}"/>
    <cellStyle name="20% - Accent5 2 2 2 4" xfId="5820" xr:uid="{74822932-9D09-4CF0-9AE6-8F0003C2B65E}"/>
    <cellStyle name="20% - Accent5 2 2 2 4 2" xfId="5821" xr:uid="{53F6EB1B-BFBD-4A4E-9D36-1E1E129CF2D4}"/>
    <cellStyle name="20% - Accent5 2 2 2 4 2 2" xfId="5822" xr:uid="{813C639B-458D-431D-91B3-1E7B7336DC99}"/>
    <cellStyle name="20% - Accent5 2 2 2 4 3" xfId="5823" xr:uid="{EE175918-3612-474E-9FE1-2568E88C7846}"/>
    <cellStyle name="20% - Accent5 2 2 2 4 4" xfId="5824" xr:uid="{51187979-90C8-47C8-8125-511E00E2A778}"/>
    <cellStyle name="20% - Accent5 2 2 2 5" xfId="5825" xr:uid="{D68EC7E3-2ABA-44D8-8195-C0CFAC6D7D05}"/>
    <cellStyle name="20% - Accent5 2 2 2 5 2" xfId="5826" xr:uid="{8F587E85-5368-40E3-A6F3-40445E2A2269}"/>
    <cellStyle name="20% - Accent5 2 2 2 6" xfId="5827" xr:uid="{958265B3-9DE7-494F-9735-5A76C8B7606E}"/>
    <cellStyle name="20% - Accent5 2 2 2 7" xfId="5828" xr:uid="{295ADBD6-97B1-4742-A228-41BBFD1DBDCE}"/>
    <cellStyle name="20% - Accent5 2 2 2 8" xfId="5829" xr:uid="{406F6982-8AA6-43BF-B2CB-90F72B4C8637}"/>
    <cellStyle name="20% - Accent5 2 2 2 9" xfId="5830" xr:uid="{07027F9D-6F4C-4029-9AD9-D5ADEB82BC1A}"/>
    <cellStyle name="20% - Accent5 2 2 3" xfId="5831" xr:uid="{18D08F18-4AFE-49DF-A7E0-F5A1ECB385B7}"/>
    <cellStyle name="20% - Accent5 2 2 3 2" xfId="5832" xr:uid="{FF3C51B1-BB1C-4D53-A748-761A038A4F46}"/>
    <cellStyle name="20% - Accent5 2 2 3 2 2" xfId="5833" xr:uid="{FC1CDC49-810E-4D67-9677-D2D389EF16D2}"/>
    <cellStyle name="20% - Accent5 2 2 3 2 2 2" xfId="5834" xr:uid="{DBF77166-DD15-4EF3-9D92-AAF500924751}"/>
    <cellStyle name="20% - Accent5 2 2 3 2 2 2 2" xfId="5835" xr:uid="{BC950935-84D5-49A0-8F6F-6EF73EC24CE1}"/>
    <cellStyle name="20% - Accent5 2 2 3 2 2 3" xfId="5836" xr:uid="{79C1AFE1-BA88-4238-A220-28C2E949A742}"/>
    <cellStyle name="20% - Accent5 2 2 3 2 2 4" xfId="5837" xr:uid="{4FB07498-BD2B-4499-9526-81E6319B1151}"/>
    <cellStyle name="20% - Accent5 2 2 3 2 3" xfId="5838" xr:uid="{43C8901E-0C96-49D4-B9E1-3BB4FF9768DA}"/>
    <cellStyle name="20% - Accent5 2 2 3 2 3 2" xfId="5839" xr:uid="{82E16BDE-E698-4492-9C1B-2B1F77AD876C}"/>
    <cellStyle name="20% - Accent5 2 2 3 2 4" xfId="5840" xr:uid="{477AF1FB-7B9E-44D1-9E02-556FD02A2D03}"/>
    <cellStyle name="20% - Accent5 2 2 3 2 5" xfId="5841" xr:uid="{6BC56590-0373-44B8-8AD9-135F35B962A1}"/>
    <cellStyle name="20% - Accent5 2 2 3 2 6" xfId="5842" xr:uid="{9B595E65-25A0-4FBA-9629-CAF19C7D1128}"/>
    <cellStyle name="20% - Accent5 2 2 3 3" xfId="5843" xr:uid="{21D2A095-4B95-44A8-B4DF-547C6B36DFC3}"/>
    <cellStyle name="20% - Accent5 2 2 3 3 2" xfId="5844" xr:uid="{3FD4BF6C-4CAE-446E-951C-37E6F2E97DF6}"/>
    <cellStyle name="20% - Accent5 2 2 3 3 2 2" xfId="5845" xr:uid="{6E5DC42B-A517-4FEA-9B8C-A595496D050C}"/>
    <cellStyle name="20% - Accent5 2 2 3 3 2 3" xfId="5846" xr:uid="{5EBE2FB4-88E5-4A5C-BDD4-E3357DE7C6FD}"/>
    <cellStyle name="20% - Accent5 2 2 3 3 2 4" xfId="5847" xr:uid="{E4DC0258-5908-4643-8248-3A7438ABAE00}"/>
    <cellStyle name="20% - Accent5 2 2 3 3 3" xfId="5848" xr:uid="{F799E2D5-AFEA-4628-9580-3C63C26D6F43}"/>
    <cellStyle name="20% - Accent5 2 2 3 3 4" xfId="5849" xr:uid="{816D9934-BC30-497C-9527-643A17F1C025}"/>
    <cellStyle name="20% - Accent5 2 2 3 3 5" xfId="5850" xr:uid="{6F711E66-CECB-482B-BE73-A0F17ABB0926}"/>
    <cellStyle name="20% - Accent5 2 2 3 3 6" xfId="5851" xr:uid="{AC71CEB2-D4E8-4AC8-A06E-DB6561A14BFE}"/>
    <cellStyle name="20% - Accent5 2 2 3 4" xfId="5852" xr:uid="{FF7C34C5-7AEF-4113-87A7-13DCD4107079}"/>
    <cellStyle name="20% - Accent5 2 2 3 4 2" xfId="5853" xr:uid="{5A800679-32F9-437C-B0D0-3032C25EF1E3}"/>
    <cellStyle name="20% - Accent5 2 2 3 4 3" xfId="5854" xr:uid="{2364D613-2C51-4B7F-8A87-A29D98FBD2EA}"/>
    <cellStyle name="20% - Accent5 2 2 3 4 4" xfId="5855" xr:uid="{AC3008A2-51F2-4734-BEA7-74B8F58EE0B3}"/>
    <cellStyle name="20% - Accent5 2 2 3 5" xfId="5856" xr:uid="{843FBB07-CFE3-45B2-A1CD-193D7828198A}"/>
    <cellStyle name="20% - Accent5 2 2 3 6" xfId="5857" xr:uid="{F1BAA200-77BB-4D65-B092-A32BBC8E966E}"/>
    <cellStyle name="20% - Accent5 2 2 3 7" xfId="5858" xr:uid="{CA7374C7-405E-4938-9220-BCCE6DE7A93C}"/>
    <cellStyle name="20% - Accent5 2 2 3 8" xfId="5859" xr:uid="{E434A8A0-997A-4464-BE01-9D13100F8D92}"/>
    <cellStyle name="20% - Accent5 2 2 4" xfId="5860" xr:uid="{F70A2CFE-E0A2-4406-BB3B-C1ABB5F259ED}"/>
    <cellStyle name="20% - Accent5 2 2 4 2" xfId="5861" xr:uid="{E010498A-9C5E-479A-A0EE-E365E731139A}"/>
    <cellStyle name="20% - Accent5 2 2 4 2 2" xfId="5862" xr:uid="{6603D033-4479-441D-9701-C394C13022B1}"/>
    <cellStyle name="20% - Accent5 2 2 4 2 2 2" xfId="5863" xr:uid="{FEF0A828-F708-45F1-BCF1-04AC49707A91}"/>
    <cellStyle name="20% - Accent5 2 2 4 2 2 3" xfId="5864" xr:uid="{DD818DE1-A077-4BED-ACCF-39D7BE1AE7E1}"/>
    <cellStyle name="20% - Accent5 2 2 4 2 3" xfId="5865" xr:uid="{FCCA4842-A4FA-4012-96D2-4C39E7C2DD20}"/>
    <cellStyle name="20% - Accent5 2 2 4 2 3 2" xfId="5866" xr:uid="{C7CFC0F0-A802-4F9A-8C6A-08D91F9D275D}"/>
    <cellStyle name="20% - Accent5 2 2 4 2 4" xfId="5867" xr:uid="{97EDCC3F-F222-4754-97F2-F6C12124C3FC}"/>
    <cellStyle name="20% - Accent5 2 2 4 3" xfId="5868" xr:uid="{BA91F469-4E0C-48B0-8886-C7A4C234693B}"/>
    <cellStyle name="20% - Accent5 2 2 4 3 2" xfId="5869" xr:uid="{EB591130-3BF6-49C3-92B8-118D82F21D8B}"/>
    <cellStyle name="20% - Accent5 2 2 4 3 3" xfId="5870" xr:uid="{1BE8F6C7-73D4-4A65-8AEF-685696D693A2}"/>
    <cellStyle name="20% - Accent5 2 2 4 4" xfId="5871" xr:uid="{5F2A3DAA-5547-4F69-8F8D-067C087291B1}"/>
    <cellStyle name="20% - Accent5 2 2 4 4 2" xfId="5872" xr:uid="{02D2617C-E8F6-4F0F-87EB-151B6DA31DCD}"/>
    <cellStyle name="20% - Accent5 2 2 4 5" xfId="5873" xr:uid="{23F95DB1-8EB9-41A6-9B00-013251AE64E9}"/>
    <cellStyle name="20% - Accent5 2 2 4 6" xfId="5874" xr:uid="{B263D564-0AD2-4D7C-BC7F-D58162C4EF7F}"/>
    <cellStyle name="20% - Accent5 2 2 5" xfId="5875" xr:uid="{0FD07926-10A1-41DC-81CC-DEC379D1F8DA}"/>
    <cellStyle name="20% - Accent5 2 2 5 2" xfId="5876" xr:uid="{261A618E-8B51-4DF5-87C5-B819E8FC31CE}"/>
    <cellStyle name="20% - Accent5 2 2 5 2 2" xfId="5877" xr:uid="{9EC640AA-FCD0-407F-84AA-7F4166F9FDDF}"/>
    <cellStyle name="20% - Accent5 2 2 5 2 2 2" xfId="5878" xr:uid="{DA1C3CAE-ED99-4A68-8891-6C1F840CA972}"/>
    <cellStyle name="20% - Accent5 2 2 5 2 3" xfId="5879" xr:uid="{696E4CCA-61C0-4140-9C2B-B54C664FCCD9}"/>
    <cellStyle name="20% - Accent5 2 2 5 2 4" xfId="5880" xr:uid="{A496EACB-1C18-4698-8F2B-805CCFCB0F01}"/>
    <cellStyle name="20% - Accent5 2 2 5 3" xfId="5881" xr:uid="{0134523B-E269-43C2-8DD9-232068FC2212}"/>
    <cellStyle name="20% - Accent5 2 2 5 3 2" xfId="5882" xr:uid="{A2A2C1A7-5FE6-455B-90F0-736D5466037C}"/>
    <cellStyle name="20% - Accent5 2 2 5 4" xfId="5883" xr:uid="{6184C781-00DF-40FF-9BAF-AE9C1064377E}"/>
    <cellStyle name="20% - Accent5 2 2 5 5" xfId="5884" xr:uid="{BA75188D-6538-4D30-8205-1A3EBFA48047}"/>
    <cellStyle name="20% - Accent5 2 2 5 6" xfId="5885" xr:uid="{786258BC-5BAB-4327-9857-36E745B2E08D}"/>
    <cellStyle name="20% - Accent5 2 2 6" xfId="5886" xr:uid="{2B99FA33-8218-4C4F-8DC7-5C60CCE78961}"/>
    <cellStyle name="20% - Accent5 2 2 6 2" xfId="5887" xr:uid="{31046403-FB09-423F-9F34-5AD7057A6D84}"/>
    <cellStyle name="20% - Accent5 2 2 6 2 2" xfId="5888" xr:uid="{BD668F7E-8EE7-49C1-9C53-B173FB3121FE}"/>
    <cellStyle name="20% - Accent5 2 2 6 3" xfId="5889" xr:uid="{8AE77972-98F9-4450-9FD2-93A7218AD206}"/>
    <cellStyle name="20% - Accent5 2 2 6 4" xfId="5890" xr:uid="{80FD69F3-A8E7-4A89-8C96-8763A7B87215}"/>
    <cellStyle name="20% - Accent5 2 2 7" xfId="5891" xr:uid="{A1A11B56-79FC-4DAC-965F-81CE49F027E6}"/>
    <cellStyle name="20% - Accent5 2 2 7 2" xfId="5892" xr:uid="{B6ED0748-B03E-42F8-8C06-1F4C23273C9B}"/>
    <cellStyle name="20% - Accent5 2 2 8" xfId="5893" xr:uid="{27F2DD54-5198-489A-B319-5895AF55650F}"/>
    <cellStyle name="20% - Accent5 2 2 9" xfId="5894" xr:uid="{BE6C2078-85F3-4E4F-B7B4-8CE404C9CCDF}"/>
    <cellStyle name="20% - Accent5 2 3" xfId="5895" xr:uid="{918067AC-1C97-44FA-907A-E826A54D9A24}"/>
    <cellStyle name="20% - Accent5 2 3 10" xfId="5896" xr:uid="{90783F00-7B16-4798-8F42-B221773BE79E}"/>
    <cellStyle name="20% - Accent5 2 3 2" xfId="5897" xr:uid="{12CC1DAB-996D-4BCC-8293-9A5270CF3399}"/>
    <cellStyle name="20% - Accent5 2 3 2 2" xfId="5898" xr:uid="{23A431B0-5884-440E-BBC8-8ADDCBA47AC2}"/>
    <cellStyle name="20% - Accent5 2 3 2 2 2" xfId="5899" xr:uid="{7E957F02-3399-4787-8ACA-1AA766CD6D25}"/>
    <cellStyle name="20% - Accent5 2 3 2 2 2 2" xfId="5900" xr:uid="{E9241B4F-234F-46E0-9C8C-7EE14E97A09C}"/>
    <cellStyle name="20% - Accent5 2 3 2 2 2 3" xfId="5901" xr:uid="{B26FEC3D-5365-4ACE-A947-10A8F4A0BD08}"/>
    <cellStyle name="20% - Accent5 2 3 2 2 3" xfId="5902" xr:uid="{DF652FD9-524D-4344-8DE4-E81E2F709721}"/>
    <cellStyle name="20% - Accent5 2 3 2 2 3 2" xfId="5903" xr:uid="{5BA148A1-7B8F-4891-B1F2-0E84EE769821}"/>
    <cellStyle name="20% - Accent5 2 3 2 2 4" xfId="5904" xr:uid="{14D2E055-F158-43E6-BAA8-42CE2803B834}"/>
    <cellStyle name="20% - Accent5 2 3 2 3" xfId="5905" xr:uid="{CFAF369D-EFB4-41A6-B02D-DE5E7EB17E5B}"/>
    <cellStyle name="20% - Accent5 2 3 2 3 2" xfId="5906" xr:uid="{F14D774F-7798-4A16-B4C5-D6A3F90E748E}"/>
    <cellStyle name="20% - Accent5 2 3 2 3 3" xfId="5907" xr:uid="{F3C49B3B-C253-442D-A90E-09ADE649A39C}"/>
    <cellStyle name="20% - Accent5 2 3 2 4" xfId="5908" xr:uid="{5E7FE62C-357E-4029-A4A0-53447CC189E7}"/>
    <cellStyle name="20% - Accent5 2 3 2 4 2" xfId="5909" xr:uid="{8DD51666-20AB-43CB-85DF-D3CB7A88A654}"/>
    <cellStyle name="20% - Accent5 2 3 2 5" xfId="5910" xr:uid="{7D81A32C-D10E-4D4E-87A7-8B636C6DBEA0}"/>
    <cellStyle name="20% - Accent5 2 3 2 6" xfId="5911" xr:uid="{E45149BD-4A9E-4025-ADBF-76711572CC9B}"/>
    <cellStyle name="20% - Accent5 2 3 2 7" xfId="5912" xr:uid="{F19982A0-DCE8-4971-8AD9-DED994265601}"/>
    <cellStyle name="20% - Accent5 2 3 3" xfId="5913" xr:uid="{985DEFFC-9697-452A-A17B-27F8909CB07E}"/>
    <cellStyle name="20% - Accent5 2 3 3 2" xfId="5914" xr:uid="{8A13753B-6A61-4A99-A0F9-3205D7FC1E52}"/>
    <cellStyle name="20% - Accent5 2 3 3 2 2" xfId="5915" xr:uid="{2D1E8B32-3509-4665-BEA3-1FD825930683}"/>
    <cellStyle name="20% - Accent5 2 3 3 2 2 2" xfId="5916" xr:uid="{D4290450-6E73-4ECA-9686-E39C50DF90B8}"/>
    <cellStyle name="20% - Accent5 2 3 3 2 3" xfId="5917" xr:uid="{3F072A9D-4B59-49AD-B72D-75BB87747369}"/>
    <cellStyle name="20% - Accent5 2 3 3 2 4" xfId="5918" xr:uid="{D10BA81F-B597-4743-BE04-57899E1B26C5}"/>
    <cellStyle name="20% - Accent5 2 3 3 3" xfId="5919" xr:uid="{99943D1A-49D7-4FCE-B462-45E8F3C6830D}"/>
    <cellStyle name="20% - Accent5 2 3 3 3 2" xfId="5920" xr:uid="{38845AED-F876-4091-94B7-F6D4D401CE84}"/>
    <cellStyle name="20% - Accent5 2 3 3 4" xfId="5921" xr:uid="{854E9601-DBDB-49E7-8635-5B66B34F8F1E}"/>
    <cellStyle name="20% - Accent5 2 3 3 5" xfId="5922" xr:uid="{8B78B4E0-F227-466F-9830-D177448E0F62}"/>
    <cellStyle name="20% - Accent5 2 3 3 6" xfId="5923" xr:uid="{8ED460D2-BB24-4A5C-B191-69C67006FF38}"/>
    <cellStyle name="20% - Accent5 2 3 4" xfId="5924" xr:uid="{BCD11CA2-09A4-4F0D-94AE-A640CA153788}"/>
    <cellStyle name="20% - Accent5 2 3 4 2" xfId="5925" xr:uid="{FCF0C04C-8119-4FCA-9A6C-3523F614787F}"/>
    <cellStyle name="20% - Accent5 2 3 4 2 2" xfId="5926" xr:uid="{BC0C775A-F184-49A2-8323-A9F1E8458FFB}"/>
    <cellStyle name="20% - Accent5 2 3 4 3" xfId="5927" xr:uid="{446C3621-6560-4BB5-A8F2-C46AB09AAB74}"/>
    <cellStyle name="20% - Accent5 2 3 4 4" xfId="5928" xr:uid="{4E20EDE5-0BEF-4C78-8803-208605DC5E89}"/>
    <cellStyle name="20% - Accent5 2 3 5" xfId="5929" xr:uid="{7BC02EFB-DC83-4916-B6E1-9BDA74AC77A2}"/>
    <cellStyle name="20% - Accent5 2 3 5 2" xfId="5930" xr:uid="{ABAC73A3-1E40-43B0-B510-3261CFDD7B67}"/>
    <cellStyle name="20% - Accent5 2 3 6" xfId="5931" xr:uid="{49A889DD-8BF8-48C1-BAE3-6DC1D0C4795D}"/>
    <cellStyle name="20% - Accent5 2 3 7" xfId="5932" xr:uid="{53D6924F-F2CD-4DEC-9B96-0EDDD5EA9B93}"/>
    <cellStyle name="20% - Accent5 2 3 8" xfId="5933" xr:uid="{D6CF86F7-75A6-4186-8770-5B9D390D4890}"/>
    <cellStyle name="20% - Accent5 2 3 9" xfId="5934" xr:uid="{0E92CBE1-35C3-44ED-B868-C5ED1A245ADA}"/>
    <cellStyle name="20% - Accent5 2 4" xfId="5935" xr:uid="{1087A39B-1D5E-42EE-B464-958115F41C81}"/>
    <cellStyle name="20% - Accent5 2 4 10" xfId="5936" xr:uid="{B743A56E-6856-47F2-B03D-749FCE189BB2}"/>
    <cellStyle name="20% - Accent5 2 4 2" xfId="5937" xr:uid="{0F1A3E73-0CED-4522-9E0D-57C5F8129BF7}"/>
    <cellStyle name="20% - Accent5 2 4 2 2" xfId="5938" xr:uid="{0E536325-7C8E-43FB-8B6A-54A926EE41D7}"/>
    <cellStyle name="20% - Accent5 2 4 2 2 2" xfId="5939" xr:uid="{1910EDAB-6748-4C03-A4DF-76E3AFC614DD}"/>
    <cellStyle name="20% - Accent5 2 4 2 2 2 2" xfId="5940" xr:uid="{E3AD24F8-3D70-4810-A5E5-C689C3967BEA}"/>
    <cellStyle name="20% - Accent5 2 4 2 2 3" xfId="5941" xr:uid="{8DF09009-97C5-4CA5-B31A-F1E0E8544F57}"/>
    <cellStyle name="20% - Accent5 2 4 2 2 4" xfId="5942" xr:uid="{D5B96F5B-C0DE-45F5-B687-04C8CF20B2E1}"/>
    <cellStyle name="20% - Accent5 2 4 2 3" xfId="5943" xr:uid="{2EC67B8E-6FEF-416D-BAB4-12DDBA963B6E}"/>
    <cellStyle name="20% - Accent5 2 4 2 3 2" xfId="5944" xr:uid="{E7EBCF08-CCA1-49BB-A778-A2AD2813494A}"/>
    <cellStyle name="20% - Accent5 2 4 2 4" xfId="5945" xr:uid="{C93CBA54-1791-4FBD-A34F-82A5D3167D6C}"/>
    <cellStyle name="20% - Accent5 2 4 2 5" xfId="5946" xr:uid="{D705AF36-55AA-46E3-8AED-FFD0A027814A}"/>
    <cellStyle name="20% - Accent5 2 4 2 6" xfId="5947" xr:uid="{80EF6433-6F6A-4E6B-BA2B-8BD13BB6062C}"/>
    <cellStyle name="20% - Accent5 2 4 3" xfId="5948" xr:uid="{3911ECAA-E135-4AC6-929C-F965EDDB2656}"/>
    <cellStyle name="20% - Accent5 2 4 3 2" xfId="5949" xr:uid="{E04D603D-B27B-4900-BD1F-CAFE1F89EE7F}"/>
    <cellStyle name="20% - Accent5 2 4 3 2 2" xfId="5950" xr:uid="{0D1D8EB5-462E-4ADA-B194-FEB1D953A59D}"/>
    <cellStyle name="20% - Accent5 2 4 3 2 3" xfId="5951" xr:uid="{B194BCA0-6A93-40C7-B88A-B310B50A5625}"/>
    <cellStyle name="20% - Accent5 2 4 3 2 4" xfId="5952" xr:uid="{3ACE52FF-AD93-4B9D-9B2F-BC72B3201C72}"/>
    <cellStyle name="20% - Accent5 2 4 3 3" xfId="5953" xr:uid="{2B9D9C5D-C964-428A-B1C5-20C85C8E3BD6}"/>
    <cellStyle name="20% - Accent5 2 4 3 4" xfId="5954" xr:uid="{DCC8AB71-20CF-465C-B8B5-C9F314C76119}"/>
    <cellStyle name="20% - Accent5 2 4 3 5" xfId="5955" xr:uid="{EDAE9D66-CF49-4D43-A0B2-3A8AE2BEC893}"/>
    <cellStyle name="20% - Accent5 2 4 3 6" xfId="5956" xr:uid="{6C4224D4-4AA9-4A13-A3EF-A72E179C463C}"/>
    <cellStyle name="20% - Accent5 2 4 4" xfId="5957" xr:uid="{B7099B43-EE0E-4551-BFB7-E37BBF77B1F6}"/>
    <cellStyle name="20% - Accent5 2 4 4 2" xfId="5958" xr:uid="{62D172E8-4FE5-461D-871D-98C61B56220C}"/>
    <cellStyle name="20% - Accent5 2 4 4 3" xfId="5959" xr:uid="{EF8476EB-F188-4ED1-BEB4-CB405B37AAC3}"/>
    <cellStyle name="20% - Accent5 2 4 4 4" xfId="5960" xr:uid="{24F8A154-A8EB-4BC1-9234-D97382C795C7}"/>
    <cellStyle name="20% - Accent5 2 4 5" xfId="5961" xr:uid="{2FB8C606-E4F2-4B70-B33C-F6B73BA93E6C}"/>
    <cellStyle name="20% - Accent5 2 4 6" xfId="5962" xr:uid="{7D829564-8F08-4808-8E18-7F77395D03F8}"/>
    <cellStyle name="20% - Accent5 2 4 7" xfId="5963" xr:uid="{41D55F37-5D8A-4705-9BEE-54BA4B657CAA}"/>
    <cellStyle name="20% - Accent5 2 4 8" xfId="5964" xr:uid="{8AA4EAC3-1024-4E10-AB57-D75126698F9D}"/>
    <cellStyle name="20% - Accent5 2 4 9" xfId="5965" xr:uid="{284B16C8-3269-472B-808B-C2DFE6BDF3F3}"/>
    <cellStyle name="20% - Accent5 2 5" xfId="5966" xr:uid="{EE42298E-DA8A-4F22-8B1D-6C946CEB4AD7}"/>
    <cellStyle name="20% - Accent5 2 5 2" xfId="5967" xr:uid="{D9ED590A-CC6B-451D-B3BA-166FDCA815D5}"/>
    <cellStyle name="20% - Accent5 2 5 2 2" xfId="5968" xr:uid="{BF684820-5D35-4F10-9EE5-037CFA5649C3}"/>
    <cellStyle name="20% - Accent5 2 5 2 2 2" xfId="5969" xr:uid="{479D0D69-E7FD-4CCD-8C61-7E9F91AB0510}"/>
    <cellStyle name="20% - Accent5 2 5 2 2 2 2" xfId="5970" xr:uid="{CAAD4EB4-4881-442B-99EE-01FD06492EB7}"/>
    <cellStyle name="20% - Accent5 2 5 2 2 3" xfId="5971" xr:uid="{E7E302B4-2AC2-4B1C-8429-A7FC4F4BDEE9}"/>
    <cellStyle name="20% - Accent5 2 5 2 2 4" xfId="5972" xr:uid="{0372BC08-240E-432C-8376-F6F60E2D1F80}"/>
    <cellStyle name="20% - Accent5 2 5 2 3" xfId="5973" xr:uid="{98B67DD6-6093-4340-AA05-961D532638B4}"/>
    <cellStyle name="20% - Accent5 2 5 2 3 2" xfId="5974" xr:uid="{35712E30-B072-46BD-BE9F-9E92EE76B297}"/>
    <cellStyle name="20% - Accent5 2 5 2 4" xfId="5975" xr:uid="{90A47080-5D91-4DF4-A612-3BFFAC4E11A1}"/>
    <cellStyle name="20% - Accent5 2 5 2 5" xfId="5976" xr:uid="{A39DE5A6-FF7F-40F9-999D-E0D44D3F4157}"/>
    <cellStyle name="20% - Accent5 2 5 2 6" xfId="5977" xr:uid="{4B699769-389C-4A62-81AE-777DCB4DAA46}"/>
    <cellStyle name="20% - Accent5 2 5 3" xfId="5978" xr:uid="{AA30C41F-76C6-40C7-87F0-2E3D7C933D60}"/>
    <cellStyle name="20% - Accent5 2 5 3 2" xfId="5979" xr:uid="{6C5277F8-FE26-43DA-97F8-0356CA8062A8}"/>
    <cellStyle name="20% - Accent5 2 5 3 2 2" xfId="5980" xr:uid="{655DAF34-E642-4E3A-98CC-ECAAD07A9971}"/>
    <cellStyle name="20% - Accent5 2 5 3 2 3" xfId="5981" xr:uid="{1B090FE0-4E35-4D47-81F4-156DC738FE1C}"/>
    <cellStyle name="20% - Accent5 2 5 3 2 4" xfId="5982" xr:uid="{2758E3D1-DCE8-4E60-9C0F-0B7B3AF2F2A0}"/>
    <cellStyle name="20% - Accent5 2 5 3 3" xfId="5983" xr:uid="{77F4D455-2920-4EB4-9C1C-99488D72DCC5}"/>
    <cellStyle name="20% - Accent5 2 5 3 4" xfId="5984" xr:uid="{038FF2F2-D7F2-4AD2-98CB-442F5EA78511}"/>
    <cellStyle name="20% - Accent5 2 5 3 5" xfId="5985" xr:uid="{A5C67BEA-0888-47C8-8340-88A25B0B7EF8}"/>
    <cellStyle name="20% - Accent5 2 5 3 6" xfId="5986" xr:uid="{94DF8E5B-A577-4A56-AF27-BE5CE1FCDE17}"/>
    <cellStyle name="20% - Accent5 2 5 4" xfId="5987" xr:uid="{B7A24CC2-C4E0-4028-A9A7-F629EA296662}"/>
    <cellStyle name="20% - Accent5 2 5 4 2" xfId="5988" xr:uid="{E2122ABA-FE57-47F9-A04D-65957426EB9A}"/>
    <cellStyle name="20% - Accent5 2 5 4 3" xfId="5989" xr:uid="{8D09F48C-9A64-4D8B-AE95-B302D7F13F1E}"/>
    <cellStyle name="20% - Accent5 2 5 4 4" xfId="5990" xr:uid="{B3971709-73A6-4864-89B7-6240922629F4}"/>
    <cellStyle name="20% - Accent5 2 5 5" xfId="5991" xr:uid="{5FFD0B58-B717-4126-B3CD-DFB68AA2B1B2}"/>
    <cellStyle name="20% - Accent5 2 5 6" xfId="5992" xr:uid="{EB32594E-5A0C-4681-A631-A297FED3EDEF}"/>
    <cellStyle name="20% - Accent5 2 5 7" xfId="5993" xr:uid="{49050417-0994-4B56-A975-3278937DA770}"/>
    <cellStyle name="20% - Accent5 2 5 8" xfId="5994" xr:uid="{8D88944D-6656-4104-BAD6-12DE09BA736C}"/>
    <cellStyle name="20% - Accent5 2 6" xfId="5995" xr:uid="{F14234A4-0858-4C8F-84A6-3AEDAC6B286B}"/>
    <cellStyle name="20% - Accent5 2 6 2" xfId="5996" xr:uid="{43A1AB8F-9A41-4E9E-ACD4-EF3E4FCB6ECE}"/>
    <cellStyle name="20% - Accent5 2 6 2 2" xfId="5997" xr:uid="{B0F4B7F5-546A-403E-89C2-FFDA8949A92D}"/>
    <cellStyle name="20% - Accent5 2 6 2 2 2" xfId="5998" xr:uid="{059B8F5D-49CE-44EA-921B-36E93F2AF1A1}"/>
    <cellStyle name="20% - Accent5 2 6 2 3" xfId="5999" xr:uid="{4740747D-8924-4587-AA09-66DF628E429F}"/>
    <cellStyle name="20% - Accent5 2 6 2 4" xfId="6000" xr:uid="{38946F35-F9E8-4DFB-BFD4-06FACA90AC7E}"/>
    <cellStyle name="20% - Accent5 2 6 3" xfId="6001" xr:uid="{C8A5DD8C-AB84-44DF-9A93-BE976E96A209}"/>
    <cellStyle name="20% - Accent5 2 6 3 2" xfId="6002" xr:uid="{B04817C2-4B2A-418E-8296-75D4541E6E98}"/>
    <cellStyle name="20% - Accent5 2 6 4" xfId="6003" xr:uid="{2E743019-6AC4-4C68-A9BF-BA797A29B4A1}"/>
    <cellStyle name="20% - Accent5 2 6 5" xfId="6004" xr:uid="{0B005136-2561-48AE-A487-71AC5DAFD112}"/>
    <cellStyle name="20% - Accent5 2 6 6" xfId="6005" xr:uid="{9D5A2ED9-BD59-4BA8-9BEC-7AA6B4D790DC}"/>
    <cellStyle name="20% - Accent5 2 7" xfId="6006" xr:uid="{D2811D80-11E9-4F39-AA85-6F6627ADBDAD}"/>
    <cellStyle name="20% - Accent5 2 7 2" xfId="6007" xr:uid="{D9849F95-1379-4E63-A462-C66F3F3AD8BC}"/>
    <cellStyle name="20% - Accent5 2 7 2 2" xfId="6008" xr:uid="{7460B23C-7D06-4858-B9CD-1B4436BA3420}"/>
    <cellStyle name="20% - Accent5 2 7 2 3" xfId="6009" xr:uid="{7C170D81-5C66-4C88-B05C-CC7E9E5D724E}"/>
    <cellStyle name="20% - Accent5 2 7 2 4" xfId="6010" xr:uid="{087C1770-4B3A-4318-B3D0-98D53B7A045A}"/>
    <cellStyle name="20% - Accent5 2 7 3" xfId="6011" xr:uid="{B1D1D17C-3646-4087-853F-C4E1DFE094D9}"/>
    <cellStyle name="20% - Accent5 2 7 4" xfId="6012" xr:uid="{3F23F639-4662-455C-8F78-951D2529528D}"/>
    <cellStyle name="20% - Accent5 2 7 5" xfId="6013" xr:uid="{096104CA-BD97-4492-A80D-19E38298118F}"/>
    <cellStyle name="20% - Accent5 2 7 6" xfId="6014" xr:uid="{266B5D96-689D-4EC9-9629-9DF3D8AEBDD3}"/>
    <cellStyle name="20% - Accent5 2 8" xfId="6015" xr:uid="{498602A1-EBB1-4AAD-8CE8-1F9D90854167}"/>
    <cellStyle name="20% - Accent5 2 8 2" xfId="6016" xr:uid="{1D2C4E5F-DEA1-4C3D-91BF-686FB8B12E89}"/>
    <cellStyle name="20% - Accent5 2 8 3" xfId="6017" xr:uid="{D3F126C3-1CDC-4C34-8BE0-38D5F19FE9A2}"/>
    <cellStyle name="20% - Accent5 2 8 4" xfId="6018" xr:uid="{FC00184F-DF77-4A04-9BCD-0E56241573EC}"/>
    <cellStyle name="20% - Accent5 2 9" xfId="6019" xr:uid="{EB931C3E-790D-4507-AF16-60FDC5DE9DBC}"/>
    <cellStyle name="20% - Accent5 20" xfId="6020" xr:uid="{64FAE0E6-4480-4E01-84B9-D634F8C3D42D}"/>
    <cellStyle name="20% - Accent5 20 2" xfId="6021" xr:uid="{AB425161-B345-4BA5-8425-E4D59AA80989}"/>
    <cellStyle name="20% - Accent5 20 3" xfId="6022" xr:uid="{F5F74A2B-B4CD-49A8-8988-EA7EF55BC7E2}"/>
    <cellStyle name="20% - Accent5 21" xfId="6023" xr:uid="{5E089F6D-19F8-4C79-B542-6EA33A11B96E}"/>
    <cellStyle name="20% - Accent5 21 2" xfId="6024" xr:uid="{E180ADBA-3B6F-492E-AD46-6A0AA42F55CA}"/>
    <cellStyle name="20% - Accent5 21 3" xfId="6025" xr:uid="{D7A99882-4879-48F4-B9C9-BF2C209EC240}"/>
    <cellStyle name="20% - Accent5 22" xfId="6026" xr:uid="{F9ED63D1-1CAC-4E5A-8298-69B091C0C7F6}"/>
    <cellStyle name="20% - Accent5 22 2" xfId="6027" xr:uid="{EBA47B26-9AAF-45FC-8B51-213217ECB783}"/>
    <cellStyle name="20% - Accent5 22 3" xfId="6028" xr:uid="{43D2348C-F382-43B3-8740-53FAF39A34E3}"/>
    <cellStyle name="20% - Accent5 23" xfId="6029" xr:uid="{34C3E863-382E-462E-B2D5-94EEF1666797}"/>
    <cellStyle name="20% - Accent5 23 2" xfId="6030" xr:uid="{645AEAA1-78BC-4FAB-A4B0-F97718C0498E}"/>
    <cellStyle name="20% - Accent5 24" xfId="6031" xr:uid="{075C7E2D-4441-4AAD-A1F2-1775F6817613}"/>
    <cellStyle name="20% - Accent5 25" xfId="6032" xr:uid="{5B714653-2A29-421E-8700-A67344DA9464}"/>
    <cellStyle name="20% - Accent5 26" xfId="6033" xr:uid="{308974CD-203B-4D08-B2DD-E6740A1D7247}"/>
    <cellStyle name="20% - Accent5 27" xfId="6034" xr:uid="{9D5ACBB9-44F0-4728-A12C-DC04C5FFE7DF}"/>
    <cellStyle name="20% - Accent5 28" xfId="6035" xr:uid="{7F69C62C-BB90-4E1F-B43E-678F68077D6C}"/>
    <cellStyle name="20% - Accent5 29" xfId="6036" xr:uid="{4682A7C8-5B46-4289-B0EE-8B1B0FDCBF59}"/>
    <cellStyle name="20% - Accent5 3" xfId="6037" xr:uid="{5FB3ED77-3BFD-44FE-AC11-A7EA7EFB43D0}"/>
    <cellStyle name="20% - Accent5 3 10" xfId="6038" xr:uid="{841F1112-5839-4612-854C-972E2526DB0F}"/>
    <cellStyle name="20% - Accent5 3 10 2" xfId="6039" xr:uid="{4D3FA327-C4F3-4C04-8DCB-A9CCA16AC772}"/>
    <cellStyle name="20% - Accent5 3 11" xfId="6040" xr:uid="{560CF0B3-DC1D-4326-956C-E4672029804F}"/>
    <cellStyle name="20% - Accent5 3 12" xfId="6041" xr:uid="{499C0A42-D919-411F-B9FC-3D3BA31C44E0}"/>
    <cellStyle name="20% - Accent5 3 13" xfId="6042" xr:uid="{80FFD580-91D4-4B4E-ADAF-C390946DC154}"/>
    <cellStyle name="20% - Accent5 3 14" xfId="6043" xr:uid="{06FEFB79-F68B-4FF2-9995-7E1F463454D5}"/>
    <cellStyle name="20% - Accent5 3 15" xfId="6044" xr:uid="{D0FEE255-095A-4566-B55D-B95F034EDFCE}"/>
    <cellStyle name="20% - Accent5 3 16" xfId="6045" xr:uid="{476042D6-8D12-493A-AEA9-8D7E7DDED013}"/>
    <cellStyle name="20% - Accent5 3 17" xfId="6046" xr:uid="{06FF29F9-038E-44BB-BBEC-2398E4730D7F}"/>
    <cellStyle name="20% - Accent5 3 2" xfId="6047" xr:uid="{EA58DC32-44FD-4023-BDD1-DDCBD2D9D14D}"/>
    <cellStyle name="20% - Accent5 3 2 10" xfId="6048" xr:uid="{D4BC17AD-DE57-4D31-8145-5DBFBF9D1DBB}"/>
    <cellStyle name="20% - Accent5 3 2 11" xfId="6049" xr:uid="{2546E2A9-DED9-4CAD-935D-E57C531C39A5}"/>
    <cellStyle name="20% - Accent5 3 2 12" xfId="6050" xr:uid="{1991613C-8309-4B87-8E41-58943DDF2E64}"/>
    <cellStyle name="20% - Accent5 3 2 13" xfId="6051" xr:uid="{FA63C6E1-C240-4DBA-9CBF-FF3D6614E32C}"/>
    <cellStyle name="20% - Accent5 3 2 2" xfId="6052" xr:uid="{B43B2E0D-2322-4EC3-9EEC-1CFA5B2E3E85}"/>
    <cellStyle name="20% - Accent5 3 2 2 10" xfId="6053" xr:uid="{23782F63-BBC9-4604-B8FE-0B99F761E057}"/>
    <cellStyle name="20% - Accent5 3 2 2 2" xfId="6054" xr:uid="{A1DA81E2-9D96-478C-B9D2-C201FC3EB5A9}"/>
    <cellStyle name="20% - Accent5 3 2 2 2 2" xfId="6055" xr:uid="{533070B1-F609-4A15-AE3F-77654BAD4ACA}"/>
    <cellStyle name="20% - Accent5 3 2 2 2 2 2" xfId="6056" xr:uid="{E640A852-C132-4D6F-9CF1-B598E4508110}"/>
    <cellStyle name="20% - Accent5 3 2 2 2 2 2 2" xfId="6057" xr:uid="{46EBDDCC-1738-4EDF-883C-6F57C95FB935}"/>
    <cellStyle name="20% - Accent5 3 2 2 2 2 3" xfId="6058" xr:uid="{85F0F011-7AB1-4ACC-8E3A-B2EAFF4FFFB5}"/>
    <cellStyle name="20% - Accent5 3 2 2 2 2 4" xfId="6059" xr:uid="{FBFAB55E-854F-473B-B357-188A2CFE4E18}"/>
    <cellStyle name="20% - Accent5 3 2 2 2 2 5" xfId="6060" xr:uid="{E9F8EBAC-0B07-4124-BF74-3DF721693932}"/>
    <cellStyle name="20% - Accent5 3 2 2 2 3" xfId="6061" xr:uid="{F79C1FD8-71EF-48BB-A350-E0EF1B97240C}"/>
    <cellStyle name="20% - Accent5 3 2 2 2 3 2" xfId="6062" xr:uid="{CFEA77B7-0670-49E8-BF4D-ED44ACE62E52}"/>
    <cellStyle name="20% - Accent5 3 2 2 2 4" xfId="6063" xr:uid="{3220BC87-7331-4D5A-BB49-729B7573E216}"/>
    <cellStyle name="20% - Accent5 3 2 2 2 5" xfId="6064" xr:uid="{B858B218-1156-4DE1-BAC5-CFAE927BA676}"/>
    <cellStyle name="20% - Accent5 3 2 2 2 6" xfId="6065" xr:uid="{B7B5F2F8-D122-4AC5-A9C7-ECC57E4F5814}"/>
    <cellStyle name="20% - Accent5 3 2 2 2 7" xfId="6066" xr:uid="{E86A554A-9A3B-4EC6-9139-F4CD0BEE592F}"/>
    <cellStyle name="20% - Accent5 3 2 2 3" xfId="6067" xr:uid="{3F94D3DE-C79B-45EA-9049-BD53A600B497}"/>
    <cellStyle name="20% - Accent5 3 2 2 3 2" xfId="6068" xr:uid="{1533D993-3CBB-4C8A-8061-250729A328F7}"/>
    <cellStyle name="20% - Accent5 3 2 2 3 2 2" xfId="6069" xr:uid="{6ADD506D-25D2-464A-809B-56F65FC0C74B}"/>
    <cellStyle name="20% - Accent5 3 2 2 3 2 3" xfId="6070" xr:uid="{5D4B505C-238A-492C-B37E-27038E1D6EE3}"/>
    <cellStyle name="20% - Accent5 3 2 2 3 2 4" xfId="6071" xr:uid="{ECE77220-F161-4B10-A003-6E6DB03E8FBB}"/>
    <cellStyle name="20% - Accent5 3 2 2 3 3" xfId="6072" xr:uid="{AFA3AF45-4E8C-4245-9281-90A0BDD8E1A4}"/>
    <cellStyle name="20% - Accent5 3 2 2 3 4" xfId="6073" xr:uid="{B6FB18AD-2470-416D-85FB-94E4BAB17299}"/>
    <cellStyle name="20% - Accent5 3 2 2 3 5" xfId="6074" xr:uid="{1E12BD0C-A45F-4080-8A86-C2A9198FB1BC}"/>
    <cellStyle name="20% - Accent5 3 2 2 3 6" xfId="6075" xr:uid="{7DD3D103-0529-434B-9605-DC5592002C49}"/>
    <cellStyle name="20% - Accent5 3 2 2 3 7" xfId="6076" xr:uid="{EF1EF547-87B2-47CE-B5CD-39E8E82134ED}"/>
    <cellStyle name="20% - Accent5 3 2 2 4" xfId="6077" xr:uid="{8490E5F1-A7C1-48EB-9810-722983614668}"/>
    <cellStyle name="20% - Accent5 3 2 2 4 2" xfId="6078" xr:uid="{6FC72D16-A4D8-4161-B9FC-37694C409BFA}"/>
    <cellStyle name="20% - Accent5 3 2 2 4 3" xfId="6079" xr:uid="{BE867916-C024-4431-BB91-2A54271EF0E7}"/>
    <cellStyle name="20% - Accent5 3 2 2 4 4" xfId="6080" xr:uid="{45C4EB9E-F6A8-4F30-ACA2-774276417758}"/>
    <cellStyle name="20% - Accent5 3 2 2 4 5" xfId="6081" xr:uid="{6D56BF3C-1919-4334-BF8E-42950B28204C}"/>
    <cellStyle name="20% - Accent5 3 2 2 5" xfId="6082" xr:uid="{9E98613C-26DE-437A-A9AC-94D3F2266B0A}"/>
    <cellStyle name="20% - Accent5 3 2 2 6" xfId="6083" xr:uid="{CE2B0A56-139E-456C-8995-9B5AA69BCAD9}"/>
    <cellStyle name="20% - Accent5 3 2 2 7" xfId="6084" xr:uid="{DEEEC454-649C-4090-964F-11C45E12FECE}"/>
    <cellStyle name="20% - Accent5 3 2 2 8" xfId="6085" xr:uid="{4F06D6A9-CD53-4930-ADD9-FD00EEC1BC47}"/>
    <cellStyle name="20% - Accent5 3 2 2 9" xfId="6086" xr:uid="{4FD676BD-F30A-414E-A8A5-147C81FA5F6D}"/>
    <cellStyle name="20% - Accent5 3 2 3" xfId="6087" xr:uid="{F57EC7C6-B594-4E02-A130-81081C792F72}"/>
    <cellStyle name="20% - Accent5 3 2 3 2" xfId="6088" xr:uid="{DF3FB0F7-18FD-4920-99A9-38FDF9108A9C}"/>
    <cellStyle name="20% - Accent5 3 2 3 2 2" xfId="6089" xr:uid="{B6BAEB0B-CC00-461A-BC80-86B43F523179}"/>
    <cellStyle name="20% - Accent5 3 2 3 2 2 2" xfId="6090" xr:uid="{FFD18067-5577-4592-9C38-DDAAB7103BC0}"/>
    <cellStyle name="20% - Accent5 3 2 3 2 2 3" xfId="6091" xr:uid="{D3F3974B-4751-4C61-8CC5-365B72F366FC}"/>
    <cellStyle name="20% - Accent5 3 2 3 2 2 4" xfId="6092" xr:uid="{E60DDABE-6D4D-4B2F-8C6E-60B027706FAE}"/>
    <cellStyle name="20% - Accent5 3 2 3 2 2 5" xfId="6093" xr:uid="{B02D933E-29EA-4411-A4D8-E0B6C88F25B0}"/>
    <cellStyle name="20% - Accent5 3 2 3 2 3" xfId="6094" xr:uid="{55AFC649-7777-459B-8D64-AE00296DD673}"/>
    <cellStyle name="20% - Accent5 3 2 3 2 4" xfId="6095" xr:uid="{E898CADB-CC06-45DB-80A1-3A76F7E06880}"/>
    <cellStyle name="20% - Accent5 3 2 3 2 5" xfId="6096" xr:uid="{46E4D543-EA45-47E0-9032-76B11D80AC4A}"/>
    <cellStyle name="20% - Accent5 3 2 3 2 6" xfId="6097" xr:uid="{BAFE739A-985A-4423-8E92-CB1046A8199A}"/>
    <cellStyle name="20% - Accent5 3 2 3 2 7" xfId="6098" xr:uid="{07B50235-2EFA-4E94-B0CA-E4E925E54774}"/>
    <cellStyle name="20% - Accent5 3 2 3 3" xfId="6099" xr:uid="{D9E538BE-C1E7-4F75-A90C-04B8E61C5122}"/>
    <cellStyle name="20% - Accent5 3 2 3 3 2" xfId="6100" xr:uid="{C50DA1FF-3B28-4455-980B-5C935CBEA72B}"/>
    <cellStyle name="20% - Accent5 3 2 3 3 2 2" xfId="6101" xr:uid="{EA5D0BF0-2562-409D-8AA4-06B10E25C8FF}"/>
    <cellStyle name="20% - Accent5 3 2 3 3 2 3" xfId="6102" xr:uid="{34337B70-4400-4EF8-B10D-DA9C0FF0FD93}"/>
    <cellStyle name="20% - Accent5 3 2 3 3 3" xfId="6103" xr:uid="{3518B3A6-88E2-4206-A6EB-D268AAF79956}"/>
    <cellStyle name="20% - Accent5 3 2 3 3 4" xfId="6104" xr:uid="{E3CC6E1B-158E-453E-900D-0EBDB34E13C2}"/>
    <cellStyle name="20% - Accent5 3 2 3 3 5" xfId="6105" xr:uid="{011C9B00-A99E-4E54-AB1A-F5C52338BA1A}"/>
    <cellStyle name="20% - Accent5 3 2 3 3 6" xfId="6106" xr:uid="{DA5F15BF-48A5-4FA5-AB1C-8617FF60F0E6}"/>
    <cellStyle name="20% - Accent5 3 2 3 3 7" xfId="6107" xr:uid="{45AC173F-9D60-4E90-92A7-32B9C7454C5E}"/>
    <cellStyle name="20% - Accent5 3 2 3 4" xfId="6108" xr:uid="{A1064590-094E-40A3-BED7-12953F0B58E4}"/>
    <cellStyle name="20% - Accent5 3 2 3 4 2" xfId="6109" xr:uid="{C406A2CE-5471-48A4-9BDE-A500699D012B}"/>
    <cellStyle name="20% - Accent5 3 2 3 4 3" xfId="6110" xr:uid="{4311FA2E-4B6E-4613-9835-186C04195C81}"/>
    <cellStyle name="20% - Accent5 3 2 3 4 4" xfId="6111" xr:uid="{5039157D-8B2D-48D6-8D9D-0C86D7506360}"/>
    <cellStyle name="20% - Accent5 3 2 3 5" xfId="6112" xr:uid="{3E0F8765-28D9-44B7-BAD2-6C46E114FB7A}"/>
    <cellStyle name="20% - Accent5 3 2 3 6" xfId="6113" xr:uid="{C2A928F1-DAA5-408C-9976-F068A4BC840E}"/>
    <cellStyle name="20% - Accent5 3 2 3 7" xfId="6114" xr:uid="{9192D134-ACD1-4679-8976-3AE98A237F0D}"/>
    <cellStyle name="20% - Accent5 3 2 3 8" xfId="6115" xr:uid="{5798085B-06BA-4B08-9B78-F173CA175B5E}"/>
    <cellStyle name="20% - Accent5 3 2 3 9" xfId="6116" xr:uid="{CB4F687D-A2EC-42C8-BC0B-B74E988B53C0}"/>
    <cellStyle name="20% - Accent5 3 2 4" xfId="6117" xr:uid="{075E0BAA-01F1-481D-9E2C-43CBB42FAC06}"/>
    <cellStyle name="20% - Accent5 3 2 4 2" xfId="6118" xr:uid="{AB2B6AE9-A00E-4C5E-8FCD-18226F700C21}"/>
    <cellStyle name="20% - Accent5 3 2 4 2 2" xfId="6119" xr:uid="{03F82D35-000A-4B1C-8FDF-765D1515777E}"/>
    <cellStyle name="20% - Accent5 3 2 4 2 2 2" xfId="6120" xr:uid="{4F931B1A-A6A1-40AD-BC06-66B8A7887D4E}"/>
    <cellStyle name="20% - Accent5 3 2 4 2 3" xfId="6121" xr:uid="{2E93D5DD-6552-430A-B431-887C0F26A529}"/>
    <cellStyle name="20% - Accent5 3 2 4 2 4" xfId="6122" xr:uid="{E7DCB10C-94AE-4D09-B589-6A8B7B4359CB}"/>
    <cellStyle name="20% - Accent5 3 2 4 2 5" xfId="6123" xr:uid="{E8E6DA1A-D12C-447F-9858-7847D35DEB5B}"/>
    <cellStyle name="20% - Accent5 3 2 4 3" xfId="6124" xr:uid="{07D1F46D-1F31-4849-A3FA-D328F6E234C4}"/>
    <cellStyle name="20% - Accent5 3 2 4 3 2" xfId="6125" xr:uid="{C4531749-2462-4AA6-906E-9428491AE67B}"/>
    <cellStyle name="20% - Accent5 3 2 4 4" xfId="6126" xr:uid="{5A7F0F63-72B1-4B52-B1DF-AAF977FA3AE3}"/>
    <cellStyle name="20% - Accent5 3 2 4 4 2" xfId="6127" xr:uid="{C4ABB885-8616-404A-9AE2-6C6B297861B9}"/>
    <cellStyle name="20% - Accent5 3 2 4 5" xfId="6128" xr:uid="{96FE2A32-FCB6-4874-872F-E5EC4D2A30C0}"/>
    <cellStyle name="20% - Accent5 3 2 4 6" xfId="6129" xr:uid="{0B06C853-C393-469E-AEC8-6ACEE455832D}"/>
    <cellStyle name="20% - Accent5 3 2 4 7" xfId="6130" xr:uid="{8819F6EB-3A00-4B40-B390-C48A27F6F35D}"/>
    <cellStyle name="20% - Accent5 3 2 5" xfId="6131" xr:uid="{0FC4DA5C-4997-4125-A825-18DCE0E96112}"/>
    <cellStyle name="20% - Accent5 3 2 5 2" xfId="6132" xr:uid="{120F9D32-CAAE-44F6-AE15-F71CE532C6F3}"/>
    <cellStyle name="20% - Accent5 3 2 5 2 2" xfId="6133" xr:uid="{A0912B40-D25C-40CA-819F-4972C7F98080}"/>
    <cellStyle name="20% - Accent5 3 2 5 2 2 2" xfId="6134" xr:uid="{26C72D1C-8E2A-41B6-A381-7573EA17EDB1}"/>
    <cellStyle name="20% - Accent5 3 2 5 2 3" xfId="6135" xr:uid="{0800F9DA-6B3A-4592-8DB6-982810569D89}"/>
    <cellStyle name="20% - Accent5 3 2 5 2 4" xfId="6136" xr:uid="{1BC4954C-10B2-4349-8782-E1ED3C41C758}"/>
    <cellStyle name="20% - Accent5 3 2 5 3" xfId="6137" xr:uid="{32955FA8-4F40-4DE3-8D78-F701FD34FF4D}"/>
    <cellStyle name="20% - Accent5 3 2 5 3 2" xfId="6138" xr:uid="{E023036D-E7B1-4586-AA91-D1BD66EAE970}"/>
    <cellStyle name="20% - Accent5 3 2 5 4" xfId="6139" xr:uid="{0613E42F-10D4-40E1-843C-EA5A44F3D26D}"/>
    <cellStyle name="20% - Accent5 3 2 5 4 2" xfId="6140" xr:uid="{0D0F8934-FE5D-4D8E-834A-2FBE4DE58E81}"/>
    <cellStyle name="20% - Accent5 3 2 5 5" xfId="6141" xr:uid="{AC77A942-905E-478F-838C-7E6BBF587BAA}"/>
    <cellStyle name="20% - Accent5 3 2 5 6" xfId="6142" xr:uid="{0FF42412-848D-480A-904A-028C1736AA9D}"/>
    <cellStyle name="20% - Accent5 3 2 5 7" xfId="6143" xr:uid="{8C6E7D8A-00F5-4B62-B823-5E24BAE434D5}"/>
    <cellStyle name="20% - Accent5 3 2 6" xfId="6144" xr:uid="{77F80E75-3683-4B86-AE75-A09A7A931D17}"/>
    <cellStyle name="20% - Accent5 3 2 6 2" xfId="6145" xr:uid="{92F9F145-1FE2-4DB5-B4E3-18D4BC1B20E6}"/>
    <cellStyle name="20% - Accent5 3 2 6 2 2" xfId="6146" xr:uid="{29315822-6998-43AA-A958-9419066ECE24}"/>
    <cellStyle name="20% - Accent5 3 2 6 3" xfId="6147" xr:uid="{65EFFB41-9E80-4936-BC85-050DE4CA3CE3}"/>
    <cellStyle name="20% - Accent5 3 2 6 4" xfId="6148" xr:uid="{52C2C43B-E90D-450F-8EBF-9E78135E45F1}"/>
    <cellStyle name="20% - Accent5 3 2 7" xfId="6149" xr:uid="{68810C84-DFBF-440E-BB80-FC09479740DF}"/>
    <cellStyle name="20% - Accent5 3 2 7 2" xfId="6150" xr:uid="{8203DB7B-C101-4E67-9D39-E0B71C885907}"/>
    <cellStyle name="20% - Accent5 3 2 8" xfId="6151" xr:uid="{58C1E886-BE0F-4138-9A98-7CC76B6477E4}"/>
    <cellStyle name="20% - Accent5 3 2 8 2" xfId="6152" xr:uid="{2D87C5EC-D991-44D6-9BAB-47456E802BF3}"/>
    <cellStyle name="20% - Accent5 3 2 9" xfId="6153" xr:uid="{EB987E87-5BEC-4EC4-902F-FB4CD0E48F37}"/>
    <cellStyle name="20% - Accent5 3 3" xfId="6154" xr:uid="{0FD99BF7-E330-44C1-B57A-808DF477C548}"/>
    <cellStyle name="20% - Accent5 3 3 10" xfId="6155" xr:uid="{91964B17-B6E5-499D-9310-9F2FA884FF9D}"/>
    <cellStyle name="20% - Accent5 3 3 2" xfId="6156" xr:uid="{8A1496C8-6C33-4C5F-82F7-6FD6C7127EDC}"/>
    <cellStyle name="20% - Accent5 3 3 2 2" xfId="6157" xr:uid="{A6CA3A74-353F-4B89-856D-70271DA55E4A}"/>
    <cellStyle name="20% - Accent5 3 3 2 2 2" xfId="6158" xr:uid="{C3EB30F1-EEE9-4322-A348-DD1317352C3A}"/>
    <cellStyle name="20% - Accent5 3 3 2 2 2 2" xfId="6159" xr:uid="{097CF4CD-4A28-4EC9-8E89-B2F18EA22326}"/>
    <cellStyle name="20% - Accent5 3 3 2 2 3" xfId="6160" xr:uid="{E4AFE895-13D1-4FE4-8358-A94DBCEBD674}"/>
    <cellStyle name="20% - Accent5 3 3 2 2 4" xfId="6161" xr:uid="{98374CE0-33F5-4F4C-A097-F7688226C54C}"/>
    <cellStyle name="20% - Accent5 3 3 2 3" xfId="6162" xr:uid="{8709762F-AB04-43F8-ABDA-817112CC9EA0}"/>
    <cellStyle name="20% - Accent5 3 3 2 3 2" xfId="6163" xr:uid="{D67D5613-C9A9-4683-B81B-DA62FA4A8FF1}"/>
    <cellStyle name="20% - Accent5 3 3 2 4" xfId="6164" xr:uid="{4BB94286-F4DD-4C53-B580-AE33B99DBF36}"/>
    <cellStyle name="20% - Accent5 3 3 2 5" xfId="6165" xr:uid="{0D03C21B-6A86-4459-8529-8D798C262289}"/>
    <cellStyle name="20% - Accent5 3 3 2 6" xfId="6166" xr:uid="{5E8C638F-6529-425D-9A8E-3319F930E215}"/>
    <cellStyle name="20% - Accent5 3 3 2 7" xfId="6167" xr:uid="{C2C091B6-2A37-42C1-BDAF-A23236BC43CA}"/>
    <cellStyle name="20% - Accent5 3 3 2 8" xfId="6168" xr:uid="{AE35A48A-ED33-46B4-A5F7-335E9622E139}"/>
    <cellStyle name="20% - Accent5 3 3 3" xfId="6169" xr:uid="{CFD2E6B4-3853-489E-BB5D-2188A8CF56DB}"/>
    <cellStyle name="20% - Accent5 3 3 3 2" xfId="6170" xr:uid="{32DD653A-1859-4D76-84FD-5758BEB1ED1D}"/>
    <cellStyle name="20% - Accent5 3 3 3 2 2" xfId="6171" xr:uid="{43A41CEB-3A1A-473F-BC54-BBAF0B1EC87F}"/>
    <cellStyle name="20% - Accent5 3 3 3 2 3" xfId="6172" xr:uid="{1200DC84-D710-4927-8679-4BFF384F8F24}"/>
    <cellStyle name="20% - Accent5 3 3 3 2 4" xfId="6173" xr:uid="{C7E3ACB7-4A34-4F80-B8A9-0B92295677BD}"/>
    <cellStyle name="20% - Accent5 3 3 3 3" xfId="6174" xr:uid="{9181D631-A2E4-4C0E-8430-E8A32E5E1080}"/>
    <cellStyle name="20% - Accent5 3 3 3 4" xfId="6175" xr:uid="{57C31322-82EA-441A-AAC7-2C5DDBC737E4}"/>
    <cellStyle name="20% - Accent5 3 3 3 5" xfId="6176" xr:uid="{3227A308-0FAF-4361-9FBE-4987DC2F4BEC}"/>
    <cellStyle name="20% - Accent5 3 3 3 6" xfId="6177" xr:uid="{46574633-574A-4815-8AFD-6C89B9CE4964}"/>
    <cellStyle name="20% - Accent5 3 3 3 7" xfId="6178" xr:uid="{EBDAD644-F098-40B4-8680-A44D75BD4948}"/>
    <cellStyle name="20% - Accent5 3 3 4" xfId="6179" xr:uid="{C43C34A3-12B3-4FB2-B645-0AC5615FF6D1}"/>
    <cellStyle name="20% - Accent5 3 3 4 2" xfId="6180" xr:uid="{A1B8BC0C-0B5A-4E87-ADF7-BE9CF03969D8}"/>
    <cellStyle name="20% - Accent5 3 3 4 3" xfId="6181" xr:uid="{2D885516-E572-41C4-85B5-83866ABE9B30}"/>
    <cellStyle name="20% - Accent5 3 3 4 4" xfId="6182" xr:uid="{C9C82B3C-73B3-4CDE-BFD7-61957451F405}"/>
    <cellStyle name="20% - Accent5 3 3 5" xfId="6183" xr:uid="{F8EB550A-C770-4A17-BA06-62E2239BAB17}"/>
    <cellStyle name="20% - Accent5 3 3 6" xfId="6184" xr:uid="{C5E2B1CD-6481-4B02-A5C0-53412724BFBC}"/>
    <cellStyle name="20% - Accent5 3 3 7" xfId="6185" xr:uid="{240BE3D5-7B36-4E1A-81AD-59A16A722183}"/>
    <cellStyle name="20% - Accent5 3 3 8" xfId="6186" xr:uid="{FFD2957A-A276-4B95-BE38-8B32D14CA3EE}"/>
    <cellStyle name="20% - Accent5 3 3 9" xfId="6187" xr:uid="{31887551-F415-4DAA-8422-2C7ACEB41BE7}"/>
    <cellStyle name="20% - Accent5 3 4" xfId="6188" xr:uid="{43AB3047-B213-4102-8D37-58DD175609C6}"/>
    <cellStyle name="20% - Accent5 3 4 10" xfId="6189" xr:uid="{621360DA-45C5-4F1C-8D66-74A884CAD44A}"/>
    <cellStyle name="20% - Accent5 3 4 2" xfId="6190" xr:uid="{8EDC1C77-8912-4CD2-8531-3AB6F869B453}"/>
    <cellStyle name="20% - Accent5 3 4 2 2" xfId="6191" xr:uid="{C46EA45D-CF83-4D59-BB5D-1D65692A835B}"/>
    <cellStyle name="20% - Accent5 3 4 2 2 2" xfId="6192" xr:uid="{AF5C1375-022D-49A2-B3B6-4F110502C526}"/>
    <cellStyle name="20% - Accent5 3 4 2 2 2 2" xfId="6193" xr:uid="{D52815EE-3BCC-4EAA-9B38-C3CC37532C9E}"/>
    <cellStyle name="20% - Accent5 3 4 2 2 3" xfId="6194" xr:uid="{25569337-F93B-4E30-95A2-8504ED61C042}"/>
    <cellStyle name="20% - Accent5 3 4 2 2 4" xfId="6195" xr:uid="{3C58589F-90CA-49D8-9559-7293C5531657}"/>
    <cellStyle name="20% - Accent5 3 4 2 2 5" xfId="6196" xr:uid="{192F5403-8DC2-4408-A28B-2135FA8DF720}"/>
    <cellStyle name="20% - Accent5 3 4 2 3" xfId="6197" xr:uid="{B6F8BE75-9429-4FE8-B9CD-2953C859109D}"/>
    <cellStyle name="20% - Accent5 3 4 2 3 2" xfId="6198" xr:uid="{A151D6AC-9DE1-42AB-968A-4EECE5BEFD3E}"/>
    <cellStyle name="20% - Accent5 3 4 2 4" xfId="6199" xr:uid="{9B14FA88-3265-413D-A064-1C3E72A6BB6B}"/>
    <cellStyle name="20% - Accent5 3 4 2 5" xfId="6200" xr:uid="{20182A22-C464-4B47-9E27-29D4A6C9D333}"/>
    <cellStyle name="20% - Accent5 3 4 2 6" xfId="6201" xr:uid="{CABBAEA1-6E7F-494E-AD29-4C51BD68C7C0}"/>
    <cellStyle name="20% - Accent5 3 4 2 7" xfId="6202" xr:uid="{4A4568A6-86D7-44E6-9889-F63A8CB3AD87}"/>
    <cellStyle name="20% - Accent5 3 4 3" xfId="6203" xr:uid="{664DDFAB-7EC6-4DE2-9A43-03EC34D37A19}"/>
    <cellStyle name="20% - Accent5 3 4 3 2" xfId="6204" xr:uid="{303F16E6-FC76-42A2-A6E1-616E5264794E}"/>
    <cellStyle name="20% - Accent5 3 4 3 2 2" xfId="6205" xr:uid="{609A8128-FCF4-4767-BE97-644957876EC4}"/>
    <cellStyle name="20% - Accent5 3 4 3 2 3" xfId="6206" xr:uid="{317C8917-6E6B-43F0-A4A6-E9AF7786FA00}"/>
    <cellStyle name="20% - Accent5 3 4 3 2 4" xfId="6207" xr:uid="{1C7CD027-3945-4B6B-ACCA-16C01B8A0B83}"/>
    <cellStyle name="20% - Accent5 3 4 3 3" xfId="6208" xr:uid="{6CEABE91-F53E-4314-8D28-F7BB028A8F80}"/>
    <cellStyle name="20% - Accent5 3 4 3 4" xfId="6209" xr:uid="{3ACA20CF-141E-48B6-BB76-8F2111F2B380}"/>
    <cellStyle name="20% - Accent5 3 4 3 5" xfId="6210" xr:uid="{5140CE4F-5483-418A-90BE-D27F11CABB09}"/>
    <cellStyle name="20% - Accent5 3 4 3 6" xfId="6211" xr:uid="{5B9404F6-FC9B-48D5-AEA0-E2A9ED343519}"/>
    <cellStyle name="20% - Accent5 3 4 3 7" xfId="6212" xr:uid="{C76801AC-70AB-434E-A854-2CFB73139C30}"/>
    <cellStyle name="20% - Accent5 3 4 4" xfId="6213" xr:uid="{CC9DF96D-0805-4EC5-9C08-B4C11CE67ACC}"/>
    <cellStyle name="20% - Accent5 3 4 4 2" xfId="6214" xr:uid="{8A377949-3E0F-439D-BDB5-D7FFA25FD8F1}"/>
    <cellStyle name="20% - Accent5 3 4 4 3" xfId="6215" xr:uid="{66746429-2C0E-418C-AEEA-B81D92D0BDD4}"/>
    <cellStyle name="20% - Accent5 3 4 4 4" xfId="6216" xr:uid="{EDD088BC-AC4D-4364-8471-063A417AED98}"/>
    <cellStyle name="20% - Accent5 3 4 4 5" xfId="6217" xr:uid="{25D4E1BC-89FC-45EE-A664-86AC894EAF56}"/>
    <cellStyle name="20% - Accent5 3 4 5" xfId="6218" xr:uid="{F325AEBB-54C2-4D64-BC6C-85E4D17F41F8}"/>
    <cellStyle name="20% - Accent5 3 4 6" xfId="6219" xr:uid="{55C4FEAB-D161-43C3-B65A-AA01665728DA}"/>
    <cellStyle name="20% - Accent5 3 4 7" xfId="6220" xr:uid="{3B931408-6B41-4652-A361-AD37FED73C7C}"/>
    <cellStyle name="20% - Accent5 3 4 8" xfId="6221" xr:uid="{87426047-96D6-4453-9435-61E83331D8EB}"/>
    <cellStyle name="20% - Accent5 3 4 9" xfId="6222" xr:uid="{A23F2142-1CD8-4664-A89C-534977B9026D}"/>
    <cellStyle name="20% - Accent5 3 5" xfId="6223" xr:uid="{9BCA8B70-E68E-4B76-BB92-60E076B761B1}"/>
    <cellStyle name="20% - Accent5 3 5 2" xfId="6224" xr:uid="{5D174BDE-586D-4716-98BA-0EF72DA7C485}"/>
    <cellStyle name="20% - Accent5 3 5 2 2" xfId="6225" xr:uid="{737296B2-2A35-4E13-B368-047C49E34C56}"/>
    <cellStyle name="20% - Accent5 3 5 2 2 2" xfId="6226" xr:uid="{6BDAF793-0E9B-42B9-B66D-7C7E442DA077}"/>
    <cellStyle name="20% - Accent5 3 5 2 2 3" xfId="6227" xr:uid="{B6223579-235F-4449-AC80-CE2077BF48C7}"/>
    <cellStyle name="20% - Accent5 3 5 2 2 4" xfId="6228" xr:uid="{F901E257-CA20-4B8D-88CE-172ED5A353C5}"/>
    <cellStyle name="20% - Accent5 3 5 2 2 5" xfId="6229" xr:uid="{58DC525E-005B-4CF8-9427-363F80670A4E}"/>
    <cellStyle name="20% - Accent5 3 5 2 3" xfId="6230" xr:uid="{240DCA66-7D11-42D0-A0DF-198B5AF7D7FA}"/>
    <cellStyle name="20% - Accent5 3 5 2 4" xfId="6231" xr:uid="{6D3CAB8B-26C4-43DF-87A0-5B356575E1E2}"/>
    <cellStyle name="20% - Accent5 3 5 2 5" xfId="6232" xr:uid="{6A247893-DC42-485E-BABD-1A8F92E8243F}"/>
    <cellStyle name="20% - Accent5 3 5 2 6" xfId="6233" xr:uid="{6691496F-1743-4053-B3DD-1E7246FD8D84}"/>
    <cellStyle name="20% - Accent5 3 5 2 7" xfId="6234" xr:uid="{95C1C67A-12B6-4010-B981-BE7B2E985CAE}"/>
    <cellStyle name="20% - Accent5 3 5 3" xfId="6235" xr:uid="{E4211F58-CED6-4BDF-B741-5D31A9800380}"/>
    <cellStyle name="20% - Accent5 3 5 3 2" xfId="6236" xr:uid="{1448ABE3-C11E-4E7B-BAC9-40FCAB2089A0}"/>
    <cellStyle name="20% - Accent5 3 5 3 2 2" xfId="6237" xr:uid="{8140A0D3-5A37-46EE-BADE-F724F18926FB}"/>
    <cellStyle name="20% - Accent5 3 5 3 2 3" xfId="6238" xr:uid="{41C079DB-233F-43A6-A480-AE711B35EDC3}"/>
    <cellStyle name="20% - Accent5 3 5 3 3" xfId="6239" xr:uid="{1C4324D3-B820-49E8-8E5B-157DF7EE1C3B}"/>
    <cellStyle name="20% - Accent5 3 5 3 4" xfId="6240" xr:uid="{EB1E0E85-08C3-4DF2-AB66-D065B878A938}"/>
    <cellStyle name="20% - Accent5 3 5 3 5" xfId="6241" xr:uid="{B15B5328-5D83-4A0F-8A30-037FD11EEC57}"/>
    <cellStyle name="20% - Accent5 3 5 3 6" xfId="6242" xr:uid="{19A0D6A1-510A-4FCC-8C99-C88A61A46983}"/>
    <cellStyle name="20% - Accent5 3 5 3 7" xfId="6243" xr:uid="{A8E0CA03-CACD-41E1-B3DB-541B56EA5339}"/>
    <cellStyle name="20% - Accent5 3 5 4" xfId="6244" xr:uid="{B9745539-6719-47DA-97A1-AF90E9B1AD92}"/>
    <cellStyle name="20% - Accent5 3 5 4 2" xfId="6245" xr:uid="{2D38CB75-1343-4698-94E7-0DD0017CC143}"/>
    <cellStyle name="20% - Accent5 3 5 4 3" xfId="6246" xr:uid="{69CA160E-62A1-47C0-A6B9-E68D8473C431}"/>
    <cellStyle name="20% - Accent5 3 5 4 4" xfId="6247" xr:uid="{9F2974E4-AA49-44D6-8046-973DFB99C289}"/>
    <cellStyle name="20% - Accent5 3 5 5" xfId="6248" xr:uid="{2DD9C1FE-BC50-49D7-A43D-0E26DE575FA5}"/>
    <cellStyle name="20% - Accent5 3 5 6" xfId="6249" xr:uid="{7E7129A1-7FD0-4EB0-8111-002E324DC312}"/>
    <cellStyle name="20% - Accent5 3 5 7" xfId="6250" xr:uid="{0BC5D6CD-29AE-4273-A767-85ACE5C46108}"/>
    <cellStyle name="20% - Accent5 3 5 8" xfId="6251" xr:uid="{11DD178A-CB52-417F-BA1A-82F5181D9D4F}"/>
    <cellStyle name="20% - Accent5 3 5 9" xfId="6252" xr:uid="{6CA37DBD-3A0D-49CB-9156-3CF9BBDC3148}"/>
    <cellStyle name="20% - Accent5 3 6" xfId="6253" xr:uid="{D5AA5D91-D2BF-4D2A-B272-B5CC277A8932}"/>
    <cellStyle name="20% - Accent5 3 6 2" xfId="6254" xr:uid="{09DB83A9-5319-48C6-BA8F-CDBCE27305F6}"/>
    <cellStyle name="20% - Accent5 3 6 2 2" xfId="6255" xr:uid="{61913EF2-B3CC-4183-97C3-9B2B5337323C}"/>
    <cellStyle name="20% - Accent5 3 6 2 2 2" xfId="6256" xr:uid="{0F5F6593-19FA-4E72-A67B-367503598CF5}"/>
    <cellStyle name="20% - Accent5 3 6 2 3" xfId="6257" xr:uid="{1AF6A5C5-35BC-4924-BA0D-83B57CE982AE}"/>
    <cellStyle name="20% - Accent5 3 6 2 4" xfId="6258" xr:uid="{38976D90-8505-4EDD-9B00-D9BFF7DABB62}"/>
    <cellStyle name="20% - Accent5 3 6 2 5" xfId="6259" xr:uid="{EBD41298-80B9-4D3B-8EC2-706ECE53538C}"/>
    <cellStyle name="20% - Accent5 3 6 3" xfId="6260" xr:uid="{D63A7E75-8E2D-4DBA-A4B7-5EBCE9710F30}"/>
    <cellStyle name="20% - Accent5 3 6 3 2" xfId="6261" xr:uid="{55B89D70-80EA-4A15-9C69-E46712ED443F}"/>
    <cellStyle name="20% - Accent5 3 6 4" xfId="6262" xr:uid="{5C93788D-D67E-4F7E-B70F-2238E538747F}"/>
    <cellStyle name="20% - Accent5 3 6 4 2" xfId="6263" xr:uid="{6847712A-570B-4F81-B6C9-488611877C9F}"/>
    <cellStyle name="20% - Accent5 3 6 5" xfId="6264" xr:uid="{1936FDB9-3470-421C-AD57-57F3A806BB32}"/>
    <cellStyle name="20% - Accent5 3 6 6" xfId="6265" xr:uid="{5FBE6915-D54C-4B2D-A1E0-9981119DED27}"/>
    <cellStyle name="20% - Accent5 3 6 7" xfId="6266" xr:uid="{DC9398B4-BB73-4DB1-A283-5238489E7B52}"/>
    <cellStyle name="20% - Accent5 3 6 8" xfId="6267" xr:uid="{7762E126-ADB6-4452-8EA7-94C94D383D3E}"/>
    <cellStyle name="20% - Accent5 3 7" xfId="6268" xr:uid="{24B3E0C2-882B-491A-B633-636604E88D65}"/>
    <cellStyle name="20% - Accent5 3 7 2" xfId="6269" xr:uid="{49AC31FC-8044-42E7-A1EF-BF59FE1ACB2B}"/>
    <cellStyle name="20% - Accent5 3 7 2 2" xfId="6270" xr:uid="{B916659B-A8DE-4820-92FB-0A0C60482DB4}"/>
    <cellStyle name="20% - Accent5 3 7 2 2 2" xfId="6271" xr:uid="{E0A72224-E032-4D2F-BC59-545A86642053}"/>
    <cellStyle name="20% - Accent5 3 7 2 3" xfId="6272" xr:uid="{22AD0A14-1C86-4CD8-B0F6-F0ACFE61605C}"/>
    <cellStyle name="20% - Accent5 3 7 2 4" xfId="6273" xr:uid="{06A98294-02A9-4B53-A8AB-3422752644B1}"/>
    <cellStyle name="20% - Accent5 3 7 3" xfId="6274" xr:uid="{233FDF26-E033-44E0-B308-19452D456576}"/>
    <cellStyle name="20% - Accent5 3 7 3 2" xfId="6275" xr:uid="{A57B0736-B490-41E1-8FCF-A3E91F1AC030}"/>
    <cellStyle name="20% - Accent5 3 7 4" xfId="6276" xr:uid="{7886F0BE-A9ED-429E-8D90-09E955C74FDC}"/>
    <cellStyle name="20% - Accent5 3 7 4 2" xfId="6277" xr:uid="{5CA1FF84-20E9-46C3-974A-D4DF73067CC9}"/>
    <cellStyle name="20% - Accent5 3 7 5" xfId="6278" xr:uid="{616047F1-97AF-4EED-9294-99D6D0DEC149}"/>
    <cellStyle name="20% - Accent5 3 7 6" xfId="6279" xr:uid="{026F0ED9-4365-4C03-840A-07FDC32DDF3C}"/>
    <cellStyle name="20% - Accent5 3 7 7" xfId="6280" xr:uid="{2E194FBB-C9AF-4755-82E6-56C547797847}"/>
    <cellStyle name="20% - Accent5 3 8" xfId="6281" xr:uid="{55EEF8B3-5A59-41A6-BD23-8B718FF3E67D}"/>
    <cellStyle name="20% - Accent5 3 8 2" xfId="6282" xr:uid="{228CAF4E-6D35-4B59-910F-3A64142A2A41}"/>
    <cellStyle name="20% - Accent5 3 8 2 2" xfId="6283" xr:uid="{054D1CA9-F440-4062-AD17-84C585314465}"/>
    <cellStyle name="20% - Accent5 3 8 3" xfId="6284" xr:uid="{C3B5A532-31C7-4D5E-80AC-D561D45DCF38}"/>
    <cellStyle name="20% - Accent5 3 8 4" xfId="6285" xr:uid="{4B7038BD-4AD1-4E21-B62F-8D61A646E767}"/>
    <cellStyle name="20% - Accent5 3 9" xfId="6286" xr:uid="{DF541908-FBAC-4084-BA40-AC50312F7D5C}"/>
    <cellStyle name="20% - Accent5 3 9 2" xfId="6287" xr:uid="{0AB0323C-749A-4A23-9DD7-645125A04740}"/>
    <cellStyle name="20% - Accent5 30" xfId="6288" xr:uid="{B2A05E3C-F2EC-4788-B1B5-60313022E48C}"/>
    <cellStyle name="20% - Accent5 31" xfId="6289" xr:uid="{E1780DD8-812E-4647-981C-128C87942D49}"/>
    <cellStyle name="20% - Accent5 32" xfId="6290" xr:uid="{B6537947-A366-4299-ACAA-C3B0223CFF15}"/>
    <cellStyle name="20% - Accent5 33" xfId="6291" xr:uid="{C1E6A03A-0126-42DE-BD0F-B47F041240D2}"/>
    <cellStyle name="20% - Accent5 34" xfId="6292" xr:uid="{5E2325BF-EA1F-415E-97C3-9D14BE66D9E0}"/>
    <cellStyle name="20% - Accent5 35" xfId="6293" xr:uid="{C9ECA92B-E83D-4C75-8B0F-2D096662449E}"/>
    <cellStyle name="20% - Accent5 36" xfId="6294" xr:uid="{D5A1DA1F-4925-4C5D-B96A-9ADBC8F64D55}"/>
    <cellStyle name="20% - Accent5 37" xfId="6295" xr:uid="{F8A17B56-4126-42BD-8149-2002D1DB98A3}"/>
    <cellStyle name="20% - Accent5 38" xfId="6296" xr:uid="{47C71581-E71B-4F57-B0CC-D7ABFDD888A7}"/>
    <cellStyle name="20% - Accent5 39" xfId="6297" xr:uid="{03215D0E-009F-4F1C-98CC-98769FAE4A1A}"/>
    <cellStyle name="20% - Accent5 4" xfId="6298" xr:uid="{48D10AA9-6450-47D3-AB6C-F06E913F75D0}"/>
    <cellStyle name="20% - Accent5 4 10" xfId="6299" xr:uid="{5B6ED49A-07D1-40B6-967D-3992C82F72A4}"/>
    <cellStyle name="20% - Accent5 4 11" xfId="6300" xr:uid="{DC33700E-4B72-403D-B77D-83AD92A9BB21}"/>
    <cellStyle name="20% - Accent5 4 12" xfId="6301" xr:uid="{495A301B-D9C2-4196-94F4-D94D50A3244A}"/>
    <cellStyle name="20% - Accent5 4 13" xfId="6302" xr:uid="{60544FF3-5668-4E31-8EE2-F6DB955FABE0}"/>
    <cellStyle name="20% - Accent5 4 14" xfId="6303" xr:uid="{CA361A6F-6992-4109-8AB6-C5E5ABF4991B}"/>
    <cellStyle name="20% - Accent5 4 15" xfId="6304" xr:uid="{6B01E558-C280-46DC-B107-264E94D62A5E}"/>
    <cellStyle name="20% - Accent5 4 2" xfId="6305" xr:uid="{A9C55991-F72A-4E5E-881A-1DEFB895C94B}"/>
    <cellStyle name="20% - Accent5 4 2 10" xfId="6306" xr:uid="{016613BF-16C0-409B-B0EE-F2D36F82F309}"/>
    <cellStyle name="20% - Accent5 4 2 11" xfId="6307" xr:uid="{31EDFFDF-ADF9-4748-9B0E-B94ED5D2A463}"/>
    <cellStyle name="20% - Accent5 4 2 12" xfId="6308" xr:uid="{6AC96712-C72D-419D-A835-F071766B8D97}"/>
    <cellStyle name="20% - Accent5 4 2 13" xfId="6309" xr:uid="{A94E1429-57FA-431D-8A7F-7EAE39AEF975}"/>
    <cellStyle name="20% - Accent5 4 2 2" xfId="6310" xr:uid="{E01BD510-0B41-4371-8ED2-CEAFC8A79E45}"/>
    <cellStyle name="20% - Accent5 4 2 2 10" xfId="6311" xr:uid="{B9E1967C-A849-4A3C-8AC8-4C577C2D46B7}"/>
    <cellStyle name="20% - Accent5 4 2 2 2" xfId="6312" xr:uid="{C782F692-A0BB-4C5B-9AF8-9B36C134262E}"/>
    <cellStyle name="20% - Accent5 4 2 2 2 2" xfId="6313" xr:uid="{9ABF2242-C0C6-473D-AF70-672F2A92F8ED}"/>
    <cellStyle name="20% - Accent5 4 2 2 2 2 2" xfId="6314" xr:uid="{EC964A15-F265-4982-B0AD-AF28E51AC263}"/>
    <cellStyle name="20% - Accent5 4 2 2 2 2 3" xfId="6315" xr:uid="{CABCAA96-6A8E-4361-9E05-31957BE32371}"/>
    <cellStyle name="20% - Accent5 4 2 2 2 2 4" xfId="6316" xr:uid="{D89AF7D7-824C-433F-85B7-E833DC4C1B89}"/>
    <cellStyle name="20% - Accent5 4 2 2 2 3" xfId="6317" xr:uid="{8819C3F3-C7F8-49A1-8152-26C9B5EBBC83}"/>
    <cellStyle name="20% - Accent5 4 2 2 2 4" xfId="6318" xr:uid="{2EA8BAFE-2DEF-4100-BBFF-11E6870E2BDC}"/>
    <cellStyle name="20% - Accent5 4 2 2 2 5" xfId="6319" xr:uid="{6987EC86-3B30-4A78-9F85-BA7E82A51588}"/>
    <cellStyle name="20% - Accent5 4 2 2 2 6" xfId="6320" xr:uid="{DF061E08-2654-4F47-A000-A3805E9E9AD1}"/>
    <cellStyle name="20% - Accent5 4 2 2 2 7" xfId="6321" xr:uid="{6D0F5D81-2B35-4228-8AF4-A8964E1C4CBE}"/>
    <cellStyle name="20% - Accent5 4 2 2 3" xfId="6322" xr:uid="{B84701E9-7962-4232-BA00-3D4F6FEDE15A}"/>
    <cellStyle name="20% - Accent5 4 2 2 3 2" xfId="6323" xr:uid="{9B28222A-67B8-4553-BB21-12E918003C3E}"/>
    <cellStyle name="20% - Accent5 4 2 2 3 2 2" xfId="6324" xr:uid="{E7F4212A-B027-493B-BBB4-76879A529283}"/>
    <cellStyle name="20% - Accent5 4 2 2 3 2 3" xfId="6325" xr:uid="{0BBF4BA0-0DD2-4ABA-9514-8CCE0943D93D}"/>
    <cellStyle name="20% - Accent5 4 2 2 3 3" xfId="6326" xr:uid="{E8D7C203-2369-458A-B155-D62DF6A421A3}"/>
    <cellStyle name="20% - Accent5 4 2 2 3 4" xfId="6327" xr:uid="{7AF55048-F7E0-4F21-9509-4D7D83B67542}"/>
    <cellStyle name="20% - Accent5 4 2 2 3 5" xfId="6328" xr:uid="{01E18649-22DB-45ED-ACAA-D53BDF304076}"/>
    <cellStyle name="20% - Accent5 4 2 2 3 6" xfId="6329" xr:uid="{18CC1F99-A93B-4AF0-9A0A-8F793E710451}"/>
    <cellStyle name="20% - Accent5 4 2 2 4" xfId="6330" xr:uid="{AE7267D7-4489-4712-86AA-CACB55D731A5}"/>
    <cellStyle name="20% - Accent5 4 2 2 4 2" xfId="6331" xr:uid="{DF737BF5-DF22-4587-ADA2-6D7E2504522F}"/>
    <cellStyle name="20% - Accent5 4 2 2 4 3" xfId="6332" xr:uid="{52F77ACA-6B28-44F8-AD08-B8D80997CF25}"/>
    <cellStyle name="20% - Accent5 4 2 2 5" xfId="6333" xr:uid="{AB89551B-40ED-4B5B-90DF-546F3DC808B1}"/>
    <cellStyle name="20% - Accent5 4 2 2 6" xfId="6334" xr:uid="{D4CDC86B-A692-4C8C-AF46-9238EBB8126A}"/>
    <cellStyle name="20% - Accent5 4 2 2 7" xfId="6335" xr:uid="{3B51B80A-8E07-4FA4-8E1A-A97360C1CC3A}"/>
    <cellStyle name="20% - Accent5 4 2 2 8" xfId="6336" xr:uid="{2C2801E4-2FA5-4266-857A-177406EFDD87}"/>
    <cellStyle name="20% - Accent5 4 2 2 9" xfId="6337" xr:uid="{564C5F88-B499-487A-ACF6-7B78814D72BD}"/>
    <cellStyle name="20% - Accent5 4 2 3" xfId="6338" xr:uid="{AF252241-DF72-4E48-AF5E-08C7279F028C}"/>
    <cellStyle name="20% - Accent5 4 2 3 2" xfId="6339" xr:uid="{22D66834-8ECF-4149-BD78-FB061680BB33}"/>
    <cellStyle name="20% - Accent5 4 2 3 2 2" xfId="6340" xr:uid="{A66B0FF8-6F35-4286-AD80-07253E587170}"/>
    <cellStyle name="20% - Accent5 4 2 3 2 2 2" xfId="6341" xr:uid="{39FB3902-F268-4DD5-B919-B0ECD4DE3023}"/>
    <cellStyle name="20% - Accent5 4 2 3 2 2 3" xfId="6342" xr:uid="{D3BA3D7F-8834-4B83-9141-949C8703837E}"/>
    <cellStyle name="20% - Accent5 4 2 3 2 3" xfId="6343" xr:uid="{E7B535E7-2B43-4A89-9DDE-57ABEEC433B4}"/>
    <cellStyle name="20% - Accent5 4 2 3 2 4" xfId="6344" xr:uid="{868C6A36-F4BE-41AB-AFD7-84DB3118C3D6}"/>
    <cellStyle name="20% - Accent5 4 2 3 2 5" xfId="6345" xr:uid="{83A65AEA-3B3A-4D7E-9A2C-4A7853310016}"/>
    <cellStyle name="20% - Accent5 4 2 3 2 6" xfId="6346" xr:uid="{0EC28438-D843-405E-806C-D01206EC46A3}"/>
    <cellStyle name="20% - Accent5 4 2 3 3" xfId="6347" xr:uid="{0C4E4E38-418A-48CC-AC13-B4723943C643}"/>
    <cellStyle name="20% - Accent5 4 2 3 3 2" xfId="6348" xr:uid="{A2B7AF4E-22F3-47C9-9D34-345D91D567FB}"/>
    <cellStyle name="20% - Accent5 4 2 3 3 2 2" xfId="6349" xr:uid="{846E41BD-13FA-4DC1-B502-B4DB286347F4}"/>
    <cellStyle name="20% - Accent5 4 2 3 3 2 3" xfId="6350" xr:uid="{DD9BDFE3-EE2D-4EAA-B22C-EF0B1F556A43}"/>
    <cellStyle name="20% - Accent5 4 2 3 3 3" xfId="6351" xr:uid="{EA3B7FA5-2264-4BDD-A28B-0410EFF3C00B}"/>
    <cellStyle name="20% - Accent5 4 2 3 3 4" xfId="6352" xr:uid="{D7BEF98B-8EC8-4D4C-AC37-FD950638C5B7}"/>
    <cellStyle name="20% - Accent5 4 2 3 3 5" xfId="6353" xr:uid="{DE3E8D9C-B9B8-4828-98B0-32F99EE5DCA5}"/>
    <cellStyle name="20% - Accent5 4 2 3 4" xfId="6354" xr:uid="{16764FEA-036F-44C7-93D4-08C2712C8F3E}"/>
    <cellStyle name="20% - Accent5 4 2 3 4 2" xfId="6355" xr:uid="{325DBAF4-9F98-4C8D-A49E-4CB4ABC53242}"/>
    <cellStyle name="20% - Accent5 4 2 3 4 3" xfId="6356" xr:uid="{EE83630A-7854-4785-BEBF-9FEADCAAC78E}"/>
    <cellStyle name="20% - Accent5 4 2 3 5" xfId="6357" xr:uid="{92B92D9E-41E7-4AAC-832D-CA1E000DD4C1}"/>
    <cellStyle name="20% - Accent5 4 2 3 6" xfId="6358" xr:uid="{3D8C8FBC-5D40-4038-B352-A2D9F4D33A8C}"/>
    <cellStyle name="20% - Accent5 4 2 3 7" xfId="6359" xr:uid="{355BDBAA-9CAE-4D06-B10B-63B46537F4D7}"/>
    <cellStyle name="20% - Accent5 4 2 3 8" xfId="6360" xr:uid="{7E8FD348-5692-4D76-B253-BCE2FEE755C2}"/>
    <cellStyle name="20% - Accent5 4 2 3 9" xfId="6361" xr:uid="{B66279B3-2B30-48B1-ABB9-5F92AB814FD7}"/>
    <cellStyle name="20% - Accent5 4 2 4" xfId="6362" xr:uid="{023CB52F-BF37-42F9-898B-3010121D0659}"/>
    <cellStyle name="20% - Accent5 4 2 4 2" xfId="6363" xr:uid="{1D91930B-481C-43DF-98E8-81AA064F2932}"/>
    <cellStyle name="20% - Accent5 4 2 4 2 2" xfId="6364" xr:uid="{4198AFDA-F3BF-4BB5-86B2-BA393A6FB269}"/>
    <cellStyle name="20% - Accent5 4 2 4 2 3" xfId="6365" xr:uid="{AA06D28E-4330-465B-98C9-ACC6B310237D}"/>
    <cellStyle name="20% - Accent5 4 2 4 3" xfId="6366" xr:uid="{D9FA4FBE-1765-4730-BBE2-D4A8CF881A03}"/>
    <cellStyle name="20% - Accent5 4 2 4 4" xfId="6367" xr:uid="{63F1DA04-0D25-4E9D-BEC1-357E84553D95}"/>
    <cellStyle name="20% - Accent5 4 2 4 5" xfId="6368" xr:uid="{7FE594BF-7812-43F2-955D-7B58B7FEA566}"/>
    <cellStyle name="20% - Accent5 4 2 4 6" xfId="6369" xr:uid="{09F9A95C-E438-4C04-80E7-E61A9CE683A5}"/>
    <cellStyle name="20% - Accent5 4 2 4 7" xfId="6370" xr:uid="{903F91EC-78DE-41D0-A60F-202A8DD085A7}"/>
    <cellStyle name="20% - Accent5 4 2 5" xfId="6371" xr:uid="{D6575BC0-939C-4108-8D2C-76709CF6AFF5}"/>
    <cellStyle name="20% - Accent5 4 2 5 2" xfId="6372" xr:uid="{8817C04E-3EB0-4C82-8F8D-CFBB7B80AAF7}"/>
    <cellStyle name="20% - Accent5 4 2 5 2 2" xfId="6373" xr:uid="{F8D37957-DA6D-4B6E-8AF4-2894F1629ADC}"/>
    <cellStyle name="20% - Accent5 4 2 5 2 3" xfId="6374" xr:uid="{298DF054-BC8E-4D1D-A5AF-DC346EAD750E}"/>
    <cellStyle name="20% - Accent5 4 2 5 3" xfId="6375" xr:uid="{3029D4C2-B5AF-40ED-9C3E-DA032FE4EDB5}"/>
    <cellStyle name="20% - Accent5 4 2 5 4" xfId="6376" xr:uid="{14656D1D-1C24-41D6-9679-5333CE67F273}"/>
    <cellStyle name="20% - Accent5 4 2 5 5" xfId="6377" xr:uid="{976B12D1-BCD4-49DC-9810-38251AA93481}"/>
    <cellStyle name="20% - Accent5 4 2 6" xfId="6378" xr:uid="{D8EBB602-06FE-49DD-91F3-BFC4120D3492}"/>
    <cellStyle name="20% - Accent5 4 2 6 2" xfId="6379" xr:uid="{96EBB180-9700-4F0A-9C19-F85EE48C34E9}"/>
    <cellStyle name="20% - Accent5 4 2 6 3" xfId="6380" xr:uid="{9BE42A1B-1B1A-48C8-A828-CF20FEFFB89D}"/>
    <cellStyle name="20% - Accent5 4 2 7" xfId="6381" xr:uid="{EE107E3C-4CAC-40C3-B40C-5611CA6204DA}"/>
    <cellStyle name="20% - Accent5 4 2 8" xfId="6382" xr:uid="{68B57649-618E-4CA5-9D5B-6C065996BE60}"/>
    <cellStyle name="20% - Accent5 4 2 9" xfId="6383" xr:uid="{60A4E907-B333-4EA3-9244-E55D21446ED1}"/>
    <cellStyle name="20% - Accent5 4 3" xfId="6384" xr:uid="{1313ED30-4FED-405F-9E36-AB8CEB256CAF}"/>
    <cellStyle name="20% - Accent5 4 3 10" xfId="6385" xr:uid="{1DD1BE51-9684-40AF-BD9A-FD3A9E3EEC59}"/>
    <cellStyle name="20% - Accent5 4 3 2" xfId="6386" xr:uid="{EABF297B-A374-4E28-83ED-486B33882AFB}"/>
    <cellStyle name="20% - Accent5 4 3 2 2" xfId="6387" xr:uid="{CAF20D02-D55F-491E-B059-C69AE9879F41}"/>
    <cellStyle name="20% - Accent5 4 3 2 2 2" xfId="6388" xr:uid="{650FEEBF-6D01-46D4-B775-A21A89D76674}"/>
    <cellStyle name="20% - Accent5 4 3 2 2 3" xfId="6389" xr:uid="{519CA81B-7601-4D84-8419-A051EA824C90}"/>
    <cellStyle name="20% - Accent5 4 3 2 2 4" xfId="6390" xr:uid="{E1DB33E0-6EAE-4F27-A97C-460BB2E6C3CA}"/>
    <cellStyle name="20% - Accent5 4 3 2 2 5" xfId="6391" xr:uid="{7655BB98-0100-4F67-B6C3-0F67558D4260}"/>
    <cellStyle name="20% - Accent5 4 3 2 3" xfId="6392" xr:uid="{3B4A7761-1283-4340-B3FB-059309A40C58}"/>
    <cellStyle name="20% - Accent5 4 3 2 4" xfId="6393" xr:uid="{2B3A439F-773C-48D0-8FD8-68470AE1DDA7}"/>
    <cellStyle name="20% - Accent5 4 3 2 5" xfId="6394" xr:uid="{48FF8A8B-8E62-4E30-A628-0F629A5622AC}"/>
    <cellStyle name="20% - Accent5 4 3 2 6" xfId="6395" xr:uid="{DC359219-1E6B-453B-92B5-44B054CD5D5F}"/>
    <cellStyle name="20% - Accent5 4 3 2 7" xfId="6396" xr:uid="{0048473F-5A76-4E63-967D-F57442BFEC42}"/>
    <cellStyle name="20% - Accent5 4 3 2 8" xfId="6397" xr:uid="{7870E2B1-D623-4904-B406-693B6529A170}"/>
    <cellStyle name="20% - Accent5 4 3 3" xfId="6398" xr:uid="{B00C8C82-BE8E-4793-B291-51D33D9922B8}"/>
    <cellStyle name="20% - Accent5 4 3 3 2" xfId="6399" xr:uid="{0CB5180E-CD3D-44EA-A1D2-93A0953FDBA8}"/>
    <cellStyle name="20% - Accent5 4 3 3 2 2" xfId="6400" xr:uid="{FED97776-69D1-47B9-81E9-3B0AAC011E01}"/>
    <cellStyle name="20% - Accent5 4 3 3 2 3" xfId="6401" xr:uid="{470BE8E0-63E1-4D9F-AB9E-18438E6D024A}"/>
    <cellStyle name="20% - Accent5 4 3 3 3" xfId="6402" xr:uid="{53BECB1F-F30E-4BE5-8704-DCB12B246DFC}"/>
    <cellStyle name="20% - Accent5 4 3 3 4" xfId="6403" xr:uid="{357410E6-15A6-4FD1-B4EC-AFDA1C382729}"/>
    <cellStyle name="20% - Accent5 4 3 3 5" xfId="6404" xr:uid="{D1E71F1E-D8BE-42EA-89B7-B608F7DD8125}"/>
    <cellStyle name="20% - Accent5 4 3 3 6" xfId="6405" xr:uid="{2D6DB90F-DC3B-4411-8A45-16783C113022}"/>
    <cellStyle name="20% - Accent5 4 3 3 7" xfId="6406" xr:uid="{064B9CC3-EE01-4D5E-94F6-3ADBD309C20F}"/>
    <cellStyle name="20% - Accent5 4 3 4" xfId="6407" xr:uid="{16E33F02-4F46-4C85-986D-D61A66ECF73F}"/>
    <cellStyle name="20% - Accent5 4 3 4 2" xfId="6408" xr:uid="{DD2EDFFB-22C5-4076-8408-D42540DB174F}"/>
    <cellStyle name="20% - Accent5 4 3 4 3" xfId="6409" xr:uid="{8608B7C3-22B7-4415-8D0D-3240E3534563}"/>
    <cellStyle name="20% - Accent5 4 3 4 4" xfId="6410" xr:uid="{4B6DDF62-487D-4447-BFCE-323342CFA22E}"/>
    <cellStyle name="20% - Accent5 4 3 5" xfId="6411" xr:uid="{E3F283F3-C242-43F2-A5E3-2203AE7FCFBB}"/>
    <cellStyle name="20% - Accent5 4 3 6" xfId="6412" xr:uid="{F2B1E695-718C-49DA-B5EF-3068224E2C0B}"/>
    <cellStyle name="20% - Accent5 4 3 7" xfId="6413" xr:uid="{E4008F1F-E4BF-4D28-AE02-31A111E69C67}"/>
    <cellStyle name="20% - Accent5 4 3 8" xfId="6414" xr:uid="{629CEB4B-5CA8-4612-90B2-01C5598C2489}"/>
    <cellStyle name="20% - Accent5 4 3 9" xfId="6415" xr:uid="{12F08364-5A00-4986-96BE-76B453ECEECA}"/>
    <cellStyle name="20% - Accent5 4 4" xfId="6416" xr:uid="{1CCF2089-EADD-4974-9C11-FB18725EE449}"/>
    <cellStyle name="20% - Accent5 4 4 10" xfId="6417" xr:uid="{259FEF97-E8A6-4EF2-8D48-1FA5CA051DC1}"/>
    <cellStyle name="20% - Accent5 4 4 2" xfId="6418" xr:uid="{12551775-9CB8-44A4-A8C9-F749FF8BDFED}"/>
    <cellStyle name="20% - Accent5 4 4 2 2" xfId="6419" xr:uid="{FA4A32DF-A454-4945-9712-C1E34C4A5BF1}"/>
    <cellStyle name="20% - Accent5 4 4 2 2 2" xfId="6420" xr:uid="{CC4D50BE-46C4-49C1-9029-B47D9E38D8AF}"/>
    <cellStyle name="20% - Accent5 4 4 2 2 3" xfId="6421" xr:uid="{4630715A-606D-4336-8798-8E9E080E01DF}"/>
    <cellStyle name="20% - Accent5 4 4 2 2 4" xfId="6422" xr:uid="{C13EE086-8178-4574-A08F-AC7BA61D3208}"/>
    <cellStyle name="20% - Accent5 4 4 2 3" xfId="6423" xr:uid="{FE7F9A28-BC23-49D6-A1FD-94BA5277C3CE}"/>
    <cellStyle name="20% - Accent5 4 4 2 4" xfId="6424" xr:uid="{32B09B48-6D36-4B27-9C74-DB974F4F90E3}"/>
    <cellStyle name="20% - Accent5 4 4 2 5" xfId="6425" xr:uid="{1EE02266-BA89-46A4-8F18-28A0D79C452A}"/>
    <cellStyle name="20% - Accent5 4 4 2 6" xfId="6426" xr:uid="{A16453F9-A265-48BC-AA3D-7498E349B232}"/>
    <cellStyle name="20% - Accent5 4 4 2 7" xfId="6427" xr:uid="{2DF337F0-71A7-4AF8-BE3C-79F2C2E8E4F5}"/>
    <cellStyle name="20% - Accent5 4 4 3" xfId="6428" xr:uid="{E496ED09-E054-4D9B-8A87-570F035EAAC3}"/>
    <cellStyle name="20% - Accent5 4 4 3 2" xfId="6429" xr:uid="{5E9F1FA8-AD04-4F34-AE1E-AE94A58A3C19}"/>
    <cellStyle name="20% - Accent5 4 4 3 2 2" xfId="6430" xr:uid="{4D6F2176-8DEF-4324-BBD0-810969F5B3B6}"/>
    <cellStyle name="20% - Accent5 4 4 3 2 3" xfId="6431" xr:uid="{61F65826-4C81-4EC6-8C9E-7BE21F1F2345}"/>
    <cellStyle name="20% - Accent5 4 4 3 3" xfId="6432" xr:uid="{3EC6B7CE-6248-48CB-A529-A40DD593DD7F}"/>
    <cellStyle name="20% - Accent5 4 4 3 4" xfId="6433" xr:uid="{4AEC0669-3F1B-436B-8888-6052122F0C62}"/>
    <cellStyle name="20% - Accent5 4 4 3 5" xfId="6434" xr:uid="{DE33FC2E-3D3D-44CF-97BB-3FAB0110DCEF}"/>
    <cellStyle name="20% - Accent5 4 4 3 6" xfId="6435" xr:uid="{3855DBB5-F4B5-4E48-BFCE-8ECED5FDE776}"/>
    <cellStyle name="20% - Accent5 4 4 4" xfId="6436" xr:uid="{BED702E8-0DAB-45D6-ACDD-54416D795A96}"/>
    <cellStyle name="20% - Accent5 4 4 4 2" xfId="6437" xr:uid="{45AF64F1-E02D-423A-927D-D81FA718C085}"/>
    <cellStyle name="20% - Accent5 4 4 4 3" xfId="6438" xr:uid="{BB2CF7FC-BBE5-4B67-8354-75B3EB9EBD1F}"/>
    <cellStyle name="20% - Accent5 4 4 4 4" xfId="6439" xr:uid="{3102C063-BD6A-46D5-BCCC-FA7FDD46823C}"/>
    <cellStyle name="20% - Accent5 4 4 5" xfId="6440" xr:uid="{FC363E3D-0982-448F-B36B-24A019339CB8}"/>
    <cellStyle name="20% - Accent5 4 4 6" xfId="6441" xr:uid="{A9DC5FDB-A2D5-44E0-9C11-7467BA1E3E06}"/>
    <cellStyle name="20% - Accent5 4 4 7" xfId="6442" xr:uid="{1F7EA437-21CB-4820-882D-140C318CD6F0}"/>
    <cellStyle name="20% - Accent5 4 4 8" xfId="6443" xr:uid="{676349E6-5D3F-4043-9C93-84FF35DE2B28}"/>
    <cellStyle name="20% - Accent5 4 4 9" xfId="6444" xr:uid="{6C6247C4-A065-4F86-B0EC-8D5D1504F924}"/>
    <cellStyle name="20% - Accent5 4 5" xfId="6445" xr:uid="{910511D9-5FB0-420E-A966-E54ADB01C10E}"/>
    <cellStyle name="20% - Accent5 4 5 2" xfId="6446" xr:uid="{1287D3E5-EE5B-46AE-AF41-18B244435486}"/>
    <cellStyle name="20% - Accent5 4 5 2 2" xfId="6447" xr:uid="{73BA379A-23DB-45DD-A0A5-58CBC0B02C95}"/>
    <cellStyle name="20% - Accent5 4 5 2 2 2" xfId="6448" xr:uid="{959B33C7-6C07-4B94-8A08-467BEB64405C}"/>
    <cellStyle name="20% - Accent5 4 5 2 2 3" xfId="6449" xr:uid="{4D9EA40E-4174-4FE2-8B80-4E0FBD06A342}"/>
    <cellStyle name="20% - Accent5 4 5 2 2 4" xfId="6450" xr:uid="{56614E02-BF33-4D7B-838B-7F0CBCAFE105}"/>
    <cellStyle name="20% - Accent5 4 5 2 3" xfId="6451" xr:uid="{2BD1B34A-E794-4573-A79D-A436B70534B3}"/>
    <cellStyle name="20% - Accent5 4 5 2 4" xfId="6452" xr:uid="{6E8BC9D9-4312-4817-BC92-A0CFF0439E8A}"/>
    <cellStyle name="20% - Accent5 4 5 2 5" xfId="6453" xr:uid="{06799C81-D8DE-4AF8-9B15-CBC5FB3B621D}"/>
    <cellStyle name="20% - Accent5 4 5 2 6" xfId="6454" xr:uid="{505E9A2A-F18F-4F4D-8953-CD640E0237A3}"/>
    <cellStyle name="20% - Accent5 4 5 3" xfId="6455" xr:uid="{69DD3241-95E5-41F1-ADEC-F5F1815F1FDF}"/>
    <cellStyle name="20% - Accent5 4 5 3 2" xfId="6456" xr:uid="{3BF713E1-2627-485D-A091-DB8C9BA6F997}"/>
    <cellStyle name="20% - Accent5 4 5 3 2 2" xfId="6457" xr:uid="{5B45C3E2-460A-445A-9B24-E65DB48D64CF}"/>
    <cellStyle name="20% - Accent5 4 5 3 2 3" xfId="6458" xr:uid="{0360464F-4241-4757-8450-8E27AFA3ABEA}"/>
    <cellStyle name="20% - Accent5 4 5 3 3" xfId="6459" xr:uid="{49AB8D18-F6D8-4C88-A711-FD8CDE23D1F2}"/>
    <cellStyle name="20% - Accent5 4 5 3 4" xfId="6460" xr:uid="{BFE64535-5753-4765-AE2E-D482041D3D77}"/>
    <cellStyle name="20% - Accent5 4 5 3 5" xfId="6461" xr:uid="{5A970C51-DA7A-417A-8E9D-1085E01738B1}"/>
    <cellStyle name="20% - Accent5 4 5 3 6" xfId="6462" xr:uid="{D702EAE3-1008-4A57-88DC-E3B7C856AE96}"/>
    <cellStyle name="20% - Accent5 4 5 4" xfId="6463" xr:uid="{9C070BEE-CA88-44A4-8DCD-8C4C70F8EF40}"/>
    <cellStyle name="20% - Accent5 4 5 4 2" xfId="6464" xr:uid="{06420E96-1634-421B-8C5E-4159C6BE0FBF}"/>
    <cellStyle name="20% - Accent5 4 5 4 3" xfId="6465" xr:uid="{0B1B4461-38E5-453A-B2FB-9753E9FFD3A7}"/>
    <cellStyle name="20% - Accent5 4 5 4 4" xfId="6466" xr:uid="{3F8B2434-30FB-45CF-AA8A-D8E3C5E89648}"/>
    <cellStyle name="20% - Accent5 4 5 5" xfId="6467" xr:uid="{746B4230-96CA-4282-A987-7A0FB374BC67}"/>
    <cellStyle name="20% - Accent5 4 5 6" xfId="6468" xr:uid="{EFB30BF0-C9C2-431A-927D-D8D6F175749A}"/>
    <cellStyle name="20% - Accent5 4 5 7" xfId="6469" xr:uid="{0C0F5408-FFF1-4257-AF41-C3C1D3B81BE5}"/>
    <cellStyle name="20% - Accent5 4 5 8" xfId="6470" xr:uid="{8270CBCF-3508-4290-BDF5-25DD937143C6}"/>
    <cellStyle name="20% - Accent5 4 5 9" xfId="6471" xr:uid="{1E2F2271-FC99-41B4-B723-6ED17847F822}"/>
    <cellStyle name="20% - Accent5 4 6" xfId="6472" xr:uid="{A7B3FDB7-A951-4424-A451-735008F3B730}"/>
    <cellStyle name="20% - Accent5 4 6 2" xfId="6473" xr:uid="{DDF9A538-3144-4551-BF48-79E04D124FAD}"/>
    <cellStyle name="20% - Accent5 4 6 2 2" xfId="6474" xr:uid="{5A1FD18F-AD1F-4CCC-8ACB-605A8AB5F633}"/>
    <cellStyle name="20% - Accent5 4 6 2 3" xfId="6475" xr:uid="{501758C2-A313-4DA7-BC8A-20C0C8E1F51D}"/>
    <cellStyle name="20% - Accent5 4 6 2 4" xfId="6476" xr:uid="{EAEC19FD-7BF4-4094-A57F-37694D768F61}"/>
    <cellStyle name="20% - Accent5 4 6 3" xfId="6477" xr:uid="{4FCFDA1D-FA61-48D1-9F7C-58994C42FA9C}"/>
    <cellStyle name="20% - Accent5 4 6 4" xfId="6478" xr:uid="{6BB7E61F-2799-4A11-82FE-106D073D1A20}"/>
    <cellStyle name="20% - Accent5 4 6 5" xfId="6479" xr:uid="{90903C32-9D9E-4863-B565-A5C77AD80DE5}"/>
    <cellStyle name="20% - Accent5 4 6 6" xfId="6480" xr:uid="{C74EFD8F-37A6-4879-BB12-5A34EF55414E}"/>
    <cellStyle name="20% - Accent5 4 7" xfId="6481" xr:uid="{C5964B82-6ECE-4890-B803-7480AD2E3E42}"/>
    <cellStyle name="20% - Accent5 4 7 2" xfId="6482" xr:uid="{FF393C52-7CA0-4E18-B2B0-4A9B2F14B639}"/>
    <cellStyle name="20% - Accent5 4 7 2 2" xfId="6483" xr:uid="{4CE0C0EF-71BA-4035-B662-87F6D469A588}"/>
    <cellStyle name="20% - Accent5 4 7 2 3" xfId="6484" xr:uid="{084EA0DB-B073-468D-B1C2-AECFB3C7DA26}"/>
    <cellStyle name="20% - Accent5 4 7 3" xfId="6485" xr:uid="{9BD7BD5C-F5D7-4CD0-B93F-5F5D334E98F8}"/>
    <cellStyle name="20% - Accent5 4 7 4" xfId="6486" xr:uid="{FC685A5B-0014-4855-A254-82973E6BD458}"/>
    <cellStyle name="20% - Accent5 4 7 5" xfId="6487" xr:uid="{AABFE3F3-919D-4FA8-9B51-B8C4B108F65F}"/>
    <cellStyle name="20% - Accent5 4 7 6" xfId="6488" xr:uid="{0E1A22FD-5B96-4E37-9DE6-FF8675A30D6A}"/>
    <cellStyle name="20% - Accent5 4 8" xfId="6489" xr:uid="{1E288BD3-2918-4F89-9ED3-61E96C0263B9}"/>
    <cellStyle name="20% - Accent5 4 8 2" xfId="6490" xr:uid="{68B2A98E-6BA1-4AA5-B5D9-9F2CC9036C0F}"/>
    <cellStyle name="20% - Accent5 4 8 3" xfId="6491" xr:uid="{78EE3F5E-BD58-435E-82EC-67BB612882BF}"/>
    <cellStyle name="20% - Accent5 4 8 4" xfId="6492" xr:uid="{69D2283E-0FB9-413B-91E0-895BE6B7B9F8}"/>
    <cellStyle name="20% - Accent5 4 9" xfId="6493" xr:uid="{9BB878CE-393A-4E68-8A3E-D015320049C2}"/>
    <cellStyle name="20% - Accent5 40" xfId="6494" xr:uid="{9F172804-E83A-41CE-9911-B6914B30605D}"/>
    <cellStyle name="20% - Accent5 5" xfId="6495" xr:uid="{A4122EE8-EC0F-4DA1-A24E-6EF37B0C72DE}"/>
    <cellStyle name="20% - Accent5 5 10" xfId="6496" xr:uid="{F0119C5B-A185-47E7-B2D2-CA9983F3EFAA}"/>
    <cellStyle name="20% - Accent5 5 11" xfId="6497" xr:uid="{86DFBEA3-0496-4200-A18A-23D451573AA8}"/>
    <cellStyle name="20% - Accent5 5 12" xfId="6498" xr:uid="{A7675EE0-1175-4EED-BEF4-12E4F1670EB4}"/>
    <cellStyle name="20% - Accent5 5 13" xfId="6499" xr:uid="{8EDC5351-4666-4DFD-A9F6-66254214352E}"/>
    <cellStyle name="20% - Accent5 5 14" xfId="6500" xr:uid="{3D90EB76-89F9-4124-AAC0-B1E9CA30F669}"/>
    <cellStyle name="20% - Accent5 5 15" xfId="6501" xr:uid="{D8FBD562-11BD-4377-A6D3-4A11D2D8E7D3}"/>
    <cellStyle name="20% - Accent5 5 2" xfId="6502" xr:uid="{3AA594AA-A0EF-428A-BC75-C20A9FDE8D17}"/>
    <cellStyle name="20% - Accent5 5 2 10" xfId="6503" xr:uid="{9C714AFA-0D03-4CF3-9023-210BDA0B8582}"/>
    <cellStyle name="20% - Accent5 5 2 11" xfId="6504" xr:uid="{947ADCC3-19DF-41EC-962C-1CACDD688A4E}"/>
    <cellStyle name="20% - Accent5 5 2 12" xfId="6505" xr:uid="{4F159380-E4B7-43B8-BF1C-1E2A8335DC60}"/>
    <cellStyle name="20% - Accent5 5 2 13" xfId="6506" xr:uid="{892B53C6-F2DD-4171-BF1A-FB5B12882CA5}"/>
    <cellStyle name="20% - Accent5 5 2 2" xfId="6507" xr:uid="{2F66A7F7-9D0A-4381-B795-722346F8D60E}"/>
    <cellStyle name="20% - Accent5 5 2 2 10" xfId="6508" xr:uid="{02E87686-ED84-4768-A876-127ED116DD6B}"/>
    <cellStyle name="20% - Accent5 5 2 2 2" xfId="6509" xr:uid="{A1C144A2-CBDA-49CA-8DF2-5BFD1AC27638}"/>
    <cellStyle name="20% - Accent5 5 2 2 2 2" xfId="6510" xr:uid="{00DF4A19-D5EF-457A-A2D3-7253B21B5469}"/>
    <cellStyle name="20% - Accent5 5 2 2 2 2 2" xfId="6511" xr:uid="{A54434D8-7892-4AD4-9DB3-B04CFA304525}"/>
    <cellStyle name="20% - Accent5 5 2 2 2 2 3" xfId="6512" xr:uid="{3364EAD3-606F-4520-B52C-FF6658BE587B}"/>
    <cellStyle name="20% - Accent5 5 2 2 2 2 4" xfId="6513" xr:uid="{6A959622-340B-4FE8-BAD5-476C4D1DB555}"/>
    <cellStyle name="20% - Accent5 5 2 2 2 3" xfId="6514" xr:uid="{F36DF5AF-BD64-4611-8327-BE67B3E29A07}"/>
    <cellStyle name="20% - Accent5 5 2 2 2 4" xfId="6515" xr:uid="{815FA85A-064A-4995-9C36-254A796002E4}"/>
    <cellStyle name="20% - Accent5 5 2 2 2 5" xfId="6516" xr:uid="{F5B92FED-0C82-40CD-9FD3-081E0730C240}"/>
    <cellStyle name="20% - Accent5 5 2 2 2 6" xfId="6517" xr:uid="{A6C56A48-DBD3-432F-966B-B4A1FCD17A6D}"/>
    <cellStyle name="20% - Accent5 5 2 2 2 7" xfId="6518" xr:uid="{5E2C8998-DE88-4C50-9932-D3CE17735CD0}"/>
    <cellStyle name="20% - Accent5 5 2 2 3" xfId="6519" xr:uid="{589EB9A4-4ECD-44CF-B13C-107D7123A385}"/>
    <cellStyle name="20% - Accent5 5 2 2 3 2" xfId="6520" xr:uid="{09353AEF-07D4-4C57-8753-FC3C8D056216}"/>
    <cellStyle name="20% - Accent5 5 2 2 3 2 2" xfId="6521" xr:uid="{CF4B3571-8BAD-4619-9380-85DB4068D6A4}"/>
    <cellStyle name="20% - Accent5 5 2 2 3 2 3" xfId="6522" xr:uid="{9DA2D03C-8F38-4021-B590-6AEE2A449CE6}"/>
    <cellStyle name="20% - Accent5 5 2 2 3 3" xfId="6523" xr:uid="{7D03EC62-ECB0-4E7A-9798-58F6E7B8B69B}"/>
    <cellStyle name="20% - Accent5 5 2 2 3 4" xfId="6524" xr:uid="{834EE74A-BD6C-45EF-BFBB-82D4DF586760}"/>
    <cellStyle name="20% - Accent5 5 2 2 3 5" xfId="6525" xr:uid="{8806C584-BE57-4AE1-ACEA-EB726DFE1EB9}"/>
    <cellStyle name="20% - Accent5 5 2 2 3 6" xfId="6526" xr:uid="{154261E8-D4E0-4A83-9547-367849177A3C}"/>
    <cellStyle name="20% - Accent5 5 2 2 4" xfId="6527" xr:uid="{67DCBEF3-DDBA-40AD-A09B-A38F84C5AD8E}"/>
    <cellStyle name="20% - Accent5 5 2 2 4 2" xfId="6528" xr:uid="{2B8D4B5D-038F-4045-9EC1-1906EFF17ED5}"/>
    <cellStyle name="20% - Accent5 5 2 2 4 3" xfId="6529" xr:uid="{A2AF8B09-DA01-4FBA-9BB2-FBFE5FCFADEA}"/>
    <cellStyle name="20% - Accent5 5 2 2 5" xfId="6530" xr:uid="{C9FF8A21-718C-4F73-898D-5E530BCFCE52}"/>
    <cellStyle name="20% - Accent5 5 2 2 6" xfId="6531" xr:uid="{AE1D17ED-B7FA-4162-8CEE-0AA963C3B236}"/>
    <cellStyle name="20% - Accent5 5 2 2 7" xfId="6532" xr:uid="{A1645E70-D86E-4BB6-BC83-E7EA34997DB0}"/>
    <cellStyle name="20% - Accent5 5 2 2 8" xfId="6533" xr:uid="{79D15317-20AD-4D7E-9F1D-0CA6D9976775}"/>
    <cellStyle name="20% - Accent5 5 2 2 9" xfId="6534" xr:uid="{A635BE5D-0389-4F39-A92A-E4EEB4BEBD21}"/>
    <cellStyle name="20% - Accent5 5 2 3" xfId="6535" xr:uid="{CE055D67-97C7-4593-A80D-82CA2C5454AD}"/>
    <cellStyle name="20% - Accent5 5 2 3 2" xfId="6536" xr:uid="{D25BFA28-F8A9-4223-A96C-E3D72E8931FF}"/>
    <cellStyle name="20% - Accent5 5 2 3 2 2" xfId="6537" xr:uid="{55669F67-B8F3-4B5E-931E-7D4A201A9916}"/>
    <cellStyle name="20% - Accent5 5 2 3 2 2 2" xfId="6538" xr:uid="{5AE83F3E-6084-45C2-B502-8D35FC0B2D20}"/>
    <cellStyle name="20% - Accent5 5 2 3 2 2 3" xfId="6539" xr:uid="{4CBEC2BD-85E5-4765-A4B3-FFBA2E640140}"/>
    <cellStyle name="20% - Accent5 5 2 3 2 3" xfId="6540" xr:uid="{740AEECF-5F8D-47FA-AA63-B18A170E2980}"/>
    <cellStyle name="20% - Accent5 5 2 3 2 4" xfId="6541" xr:uid="{9AC27192-C875-4E4B-9F9A-88F0D543D000}"/>
    <cellStyle name="20% - Accent5 5 2 3 2 5" xfId="6542" xr:uid="{455F2A6E-1FB0-4DE7-925C-66F6402CB7A8}"/>
    <cellStyle name="20% - Accent5 5 2 3 2 6" xfId="6543" xr:uid="{59A28A97-7D09-4E09-B5F0-334416FBD888}"/>
    <cellStyle name="20% - Accent5 5 2 3 3" xfId="6544" xr:uid="{DF38BC7C-19BE-4491-BBC4-E70967EFC8BC}"/>
    <cellStyle name="20% - Accent5 5 2 3 3 2" xfId="6545" xr:uid="{D2344F2C-DD93-43AA-861D-7BBB253E1525}"/>
    <cellStyle name="20% - Accent5 5 2 3 3 2 2" xfId="6546" xr:uid="{58F77359-7F5B-4271-9CC7-9C6AD542FB5C}"/>
    <cellStyle name="20% - Accent5 5 2 3 3 2 3" xfId="6547" xr:uid="{1F2EAEDD-3E5E-4DCE-9080-F3B22ACC49BC}"/>
    <cellStyle name="20% - Accent5 5 2 3 3 3" xfId="6548" xr:uid="{BF1E7686-7E56-4977-9FE2-0BF650FCB989}"/>
    <cellStyle name="20% - Accent5 5 2 3 3 4" xfId="6549" xr:uid="{7B60B255-E758-4F5F-A314-335BE8A96DF4}"/>
    <cellStyle name="20% - Accent5 5 2 3 3 5" xfId="6550" xr:uid="{A161462A-D0DE-4C52-A610-7240DC1106C5}"/>
    <cellStyle name="20% - Accent5 5 2 3 4" xfId="6551" xr:uid="{14018D24-D83F-4C5C-B682-D0001C9B7542}"/>
    <cellStyle name="20% - Accent5 5 2 3 4 2" xfId="6552" xr:uid="{F9DC6BCA-1E61-484B-8302-89FB5245CC53}"/>
    <cellStyle name="20% - Accent5 5 2 3 4 3" xfId="6553" xr:uid="{19B33A5C-EC46-4D40-8AE0-7168B2A3BDB0}"/>
    <cellStyle name="20% - Accent5 5 2 3 5" xfId="6554" xr:uid="{282D8549-3EE3-4AA4-A210-56D1F6D8C512}"/>
    <cellStyle name="20% - Accent5 5 2 3 6" xfId="6555" xr:uid="{3FD893F3-44F8-4E30-B86C-9C201F9055F7}"/>
    <cellStyle name="20% - Accent5 5 2 3 7" xfId="6556" xr:uid="{53F1B5E1-58B8-4F3D-B156-F92F858D2BE7}"/>
    <cellStyle name="20% - Accent5 5 2 3 8" xfId="6557" xr:uid="{5A7AA741-34F3-4FA5-94A5-F03BD0CC026B}"/>
    <cellStyle name="20% - Accent5 5 2 3 9" xfId="6558" xr:uid="{456E1F35-E01E-426D-ABD8-37CD48AE35DC}"/>
    <cellStyle name="20% - Accent5 5 2 4" xfId="6559" xr:uid="{F6471B33-D941-4BEC-82BA-FDD16863056A}"/>
    <cellStyle name="20% - Accent5 5 2 4 2" xfId="6560" xr:uid="{64A72471-3956-40F9-A6E7-DEFB76A4AB27}"/>
    <cellStyle name="20% - Accent5 5 2 4 2 2" xfId="6561" xr:uid="{C01694A7-7970-4876-BE22-64EB72EDD6F2}"/>
    <cellStyle name="20% - Accent5 5 2 4 2 3" xfId="6562" xr:uid="{371B2962-3BD4-4372-AB06-373D88DC2216}"/>
    <cellStyle name="20% - Accent5 5 2 4 3" xfId="6563" xr:uid="{54A771AE-BD47-4D10-BD82-F2660B364FD8}"/>
    <cellStyle name="20% - Accent5 5 2 4 4" xfId="6564" xr:uid="{AA9E7FFA-249E-4B50-8CDD-EF76C2833F5A}"/>
    <cellStyle name="20% - Accent5 5 2 4 5" xfId="6565" xr:uid="{33BB3643-10CB-4A55-A83E-77F5AE396691}"/>
    <cellStyle name="20% - Accent5 5 2 4 6" xfId="6566" xr:uid="{83837664-E535-43AE-A0EE-48D9602BF296}"/>
    <cellStyle name="20% - Accent5 5 2 4 7" xfId="6567" xr:uid="{5F084F4B-4326-4F82-984A-1E3F83E3118D}"/>
    <cellStyle name="20% - Accent5 5 2 5" xfId="6568" xr:uid="{98144309-14E8-4BE5-872F-40499CDF880A}"/>
    <cellStyle name="20% - Accent5 5 2 5 2" xfId="6569" xr:uid="{629F9021-D243-49EA-801E-ED86B84F18A4}"/>
    <cellStyle name="20% - Accent5 5 2 5 2 2" xfId="6570" xr:uid="{C31FEEB3-2FCB-4D00-916D-D851F22DB6A6}"/>
    <cellStyle name="20% - Accent5 5 2 5 2 3" xfId="6571" xr:uid="{C1BF9749-F6C7-4D62-AF65-118696047C27}"/>
    <cellStyle name="20% - Accent5 5 2 5 3" xfId="6572" xr:uid="{0715850E-7D73-41CB-8CB7-E80D07A42262}"/>
    <cellStyle name="20% - Accent5 5 2 5 4" xfId="6573" xr:uid="{18777B6A-5460-435C-8C50-40148DC8E3D8}"/>
    <cellStyle name="20% - Accent5 5 2 5 5" xfId="6574" xr:uid="{5959B070-E1C2-4921-B677-47EE04464A0A}"/>
    <cellStyle name="20% - Accent5 5 2 6" xfId="6575" xr:uid="{382B7B22-8913-4C67-9005-40FF3320E1C6}"/>
    <cellStyle name="20% - Accent5 5 2 6 2" xfId="6576" xr:uid="{6A94F7FE-227A-4EF1-B063-0362903F4EC4}"/>
    <cellStyle name="20% - Accent5 5 2 6 3" xfId="6577" xr:uid="{9FB3811C-7E02-4AD1-B6E7-93DF325233B5}"/>
    <cellStyle name="20% - Accent5 5 2 7" xfId="6578" xr:uid="{F49A0484-EB99-4B12-81B2-890F95C08E96}"/>
    <cellStyle name="20% - Accent5 5 2 8" xfId="6579" xr:uid="{53058255-3516-44A1-9041-9EAFE5E5CF76}"/>
    <cellStyle name="20% - Accent5 5 2 9" xfId="6580" xr:uid="{31B761FE-C92C-4215-B92B-285C514E8FB7}"/>
    <cellStyle name="20% - Accent5 5 3" xfId="6581" xr:uid="{93051C78-DB7F-47C4-A409-778778AC053A}"/>
    <cellStyle name="20% - Accent5 5 3 10" xfId="6582" xr:uid="{AF96973F-6CBC-4719-A4E7-79C274AA97E9}"/>
    <cellStyle name="20% - Accent5 5 3 2" xfId="6583" xr:uid="{E82B9A62-B300-445A-B153-47D156A0D9EA}"/>
    <cellStyle name="20% - Accent5 5 3 2 2" xfId="6584" xr:uid="{7FD3A848-FBE7-4325-882C-86CA62F99840}"/>
    <cellStyle name="20% - Accent5 5 3 2 2 2" xfId="6585" xr:uid="{69CD3E32-9FC9-44C8-B32E-C51A1C012A37}"/>
    <cellStyle name="20% - Accent5 5 3 2 2 3" xfId="6586" xr:uid="{596F1756-35A0-4089-BB56-02FBD76B13A9}"/>
    <cellStyle name="20% - Accent5 5 3 2 2 4" xfId="6587" xr:uid="{0920F385-65AD-4AE5-9158-B3C5A4E82501}"/>
    <cellStyle name="20% - Accent5 5 3 2 2 5" xfId="6588" xr:uid="{C637F922-E926-4E04-8A55-AFD4DC5BF197}"/>
    <cellStyle name="20% - Accent5 5 3 2 3" xfId="6589" xr:uid="{96265C39-7E9D-4E60-A091-AEC08F5B9F43}"/>
    <cellStyle name="20% - Accent5 5 3 2 4" xfId="6590" xr:uid="{F02B2BFF-A8B2-4F7C-9C15-942F47947422}"/>
    <cellStyle name="20% - Accent5 5 3 2 5" xfId="6591" xr:uid="{DD89A93A-6EA4-4C11-95D1-37B8A8DAC03C}"/>
    <cellStyle name="20% - Accent5 5 3 2 6" xfId="6592" xr:uid="{26D99D61-018E-438A-9D30-78197CEB41A0}"/>
    <cellStyle name="20% - Accent5 5 3 2 7" xfId="6593" xr:uid="{368D10C2-6864-4145-8E6B-1118C149EF76}"/>
    <cellStyle name="20% - Accent5 5 3 2 8" xfId="6594" xr:uid="{E25F496E-B451-4DAE-8805-BB1CFE9599E5}"/>
    <cellStyle name="20% - Accent5 5 3 3" xfId="6595" xr:uid="{A01C4245-FC42-4CB6-B6B2-83A29C292BFB}"/>
    <cellStyle name="20% - Accent5 5 3 3 2" xfId="6596" xr:uid="{4281C8F3-286E-41D2-91B6-F54A6EC29BAF}"/>
    <cellStyle name="20% - Accent5 5 3 3 2 2" xfId="6597" xr:uid="{DEFB6D08-E8CE-46AB-B495-9EF3287C4DC6}"/>
    <cellStyle name="20% - Accent5 5 3 3 2 3" xfId="6598" xr:uid="{F389AD88-91FA-4C88-8FCE-4481D9C8D54B}"/>
    <cellStyle name="20% - Accent5 5 3 3 3" xfId="6599" xr:uid="{845D853D-67A9-4525-9E74-87CBBB06CF48}"/>
    <cellStyle name="20% - Accent5 5 3 3 4" xfId="6600" xr:uid="{B3AE740A-7B7D-4949-AC89-87562027742A}"/>
    <cellStyle name="20% - Accent5 5 3 3 5" xfId="6601" xr:uid="{C2904C09-5CF3-4FE8-ABA0-48000E1C3D2E}"/>
    <cellStyle name="20% - Accent5 5 3 3 6" xfId="6602" xr:uid="{BBA4843C-8B2C-4BEB-95BA-54EE81185A9C}"/>
    <cellStyle name="20% - Accent5 5 3 3 7" xfId="6603" xr:uid="{472EB4BC-BBE5-4B5A-AB8D-DBC71140A8A3}"/>
    <cellStyle name="20% - Accent5 5 3 4" xfId="6604" xr:uid="{7155E78A-F057-46E3-9747-085C3330C69E}"/>
    <cellStyle name="20% - Accent5 5 3 4 2" xfId="6605" xr:uid="{D2D0D379-B6F8-4426-B626-8DFD63B57A0E}"/>
    <cellStyle name="20% - Accent5 5 3 4 3" xfId="6606" xr:uid="{15C410AB-1E5A-4F10-A535-5631FD8D99FE}"/>
    <cellStyle name="20% - Accent5 5 3 4 4" xfId="6607" xr:uid="{DEE07B79-7E75-4312-B8A0-D3258160AB8E}"/>
    <cellStyle name="20% - Accent5 5 3 5" xfId="6608" xr:uid="{32705001-8289-4B2A-81CF-F5EA5EE7900E}"/>
    <cellStyle name="20% - Accent5 5 3 6" xfId="6609" xr:uid="{3FDA4A0B-08E2-4BA6-816F-0B5EFC372E3A}"/>
    <cellStyle name="20% - Accent5 5 3 7" xfId="6610" xr:uid="{D99FC776-7FA1-4C66-A6A3-BF3ED3F8DB73}"/>
    <cellStyle name="20% - Accent5 5 3 8" xfId="6611" xr:uid="{A48D2112-948E-4786-9AAC-D26C5037C7BD}"/>
    <cellStyle name="20% - Accent5 5 3 9" xfId="6612" xr:uid="{8D38BD4D-07D4-4182-8E59-5C677C97BD9D}"/>
    <cellStyle name="20% - Accent5 5 4" xfId="6613" xr:uid="{88EAD5A0-9F3C-49A7-B6C6-86D1195E46F2}"/>
    <cellStyle name="20% - Accent5 5 4 10" xfId="6614" xr:uid="{C7BB2E4E-1838-460E-8725-780D2A1D508E}"/>
    <cellStyle name="20% - Accent5 5 4 2" xfId="6615" xr:uid="{1C091975-73B3-4D45-9D6D-55D9969CF4E5}"/>
    <cellStyle name="20% - Accent5 5 4 2 2" xfId="6616" xr:uid="{6E7CF80C-F8C2-4D0C-80BA-E30970230F07}"/>
    <cellStyle name="20% - Accent5 5 4 2 2 2" xfId="6617" xr:uid="{53FC4872-A094-4147-B1CA-5B80466C03EC}"/>
    <cellStyle name="20% - Accent5 5 4 2 2 3" xfId="6618" xr:uid="{A6DBC9C8-4004-480C-ADB9-6B20199C51E2}"/>
    <cellStyle name="20% - Accent5 5 4 2 2 4" xfId="6619" xr:uid="{2000B21A-0D55-4CC7-BE03-6BEE17577AF3}"/>
    <cellStyle name="20% - Accent5 5 4 2 3" xfId="6620" xr:uid="{D02B1E20-5B4C-42BE-9523-75FD6A3E8B7A}"/>
    <cellStyle name="20% - Accent5 5 4 2 4" xfId="6621" xr:uid="{AF766861-1089-4B46-9D5B-2EF9F08DB361}"/>
    <cellStyle name="20% - Accent5 5 4 2 5" xfId="6622" xr:uid="{DA4E73ED-3976-408A-A43C-0F0E01599274}"/>
    <cellStyle name="20% - Accent5 5 4 2 6" xfId="6623" xr:uid="{9A77EF6A-E0A8-4814-BF53-3F64505B08FC}"/>
    <cellStyle name="20% - Accent5 5 4 2 7" xfId="6624" xr:uid="{DB878D76-249F-45BD-B714-08D6F9883272}"/>
    <cellStyle name="20% - Accent5 5 4 3" xfId="6625" xr:uid="{4257FD33-9F94-4CC5-B1FC-84575FC8797F}"/>
    <cellStyle name="20% - Accent5 5 4 3 2" xfId="6626" xr:uid="{1D77B5CD-C724-4DDD-87A0-6A6EA71EA35B}"/>
    <cellStyle name="20% - Accent5 5 4 3 2 2" xfId="6627" xr:uid="{B5E5D75D-3081-4F35-9CCC-5402F503A994}"/>
    <cellStyle name="20% - Accent5 5 4 3 2 3" xfId="6628" xr:uid="{C303A8BA-95F9-4D6B-A666-E19D89535F7B}"/>
    <cellStyle name="20% - Accent5 5 4 3 3" xfId="6629" xr:uid="{B6DF6E72-9A99-4011-AF32-DCE50D1E2523}"/>
    <cellStyle name="20% - Accent5 5 4 3 4" xfId="6630" xr:uid="{A344A16E-FA51-481D-BAC4-565C32AFEA0C}"/>
    <cellStyle name="20% - Accent5 5 4 3 5" xfId="6631" xr:uid="{68A99D43-CC7C-485F-882E-CE11C59FB669}"/>
    <cellStyle name="20% - Accent5 5 4 3 6" xfId="6632" xr:uid="{AF943FB0-5384-4A2F-A326-A5A8509A40DA}"/>
    <cellStyle name="20% - Accent5 5 4 4" xfId="6633" xr:uid="{95A41D60-866B-43E5-A704-7B1C6C5859E6}"/>
    <cellStyle name="20% - Accent5 5 4 4 2" xfId="6634" xr:uid="{3025FA8C-391E-49A5-8F15-BFB6C05E5B08}"/>
    <cellStyle name="20% - Accent5 5 4 4 3" xfId="6635" xr:uid="{DC938019-85F8-40A9-9AD6-D155DCC2B365}"/>
    <cellStyle name="20% - Accent5 5 4 4 4" xfId="6636" xr:uid="{3C9FEBD8-07A4-46BC-8CB1-EEAA0FEF17C9}"/>
    <cellStyle name="20% - Accent5 5 4 5" xfId="6637" xr:uid="{3A5B7F97-0873-4FA5-8BDB-B280639046D0}"/>
    <cellStyle name="20% - Accent5 5 4 6" xfId="6638" xr:uid="{227F0FFA-3A4B-4649-B155-727C48D2266A}"/>
    <cellStyle name="20% - Accent5 5 4 7" xfId="6639" xr:uid="{53B156AC-370D-4AAD-A45E-2515158C75A6}"/>
    <cellStyle name="20% - Accent5 5 4 8" xfId="6640" xr:uid="{36858951-0DF6-4849-AF1D-5730942C8DC5}"/>
    <cellStyle name="20% - Accent5 5 4 9" xfId="6641" xr:uid="{207339DE-CD96-4CBA-8DCC-7E9F0E28676A}"/>
    <cellStyle name="20% - Accent5 5 5" xfId="6642" xr:uid="{2D1C56FE-5FBD-4ACF-8134-53F25E705851}"/>
    <cellStyle name="20% - Accent5 5 5 2" xfId="6643" xr:uid="{5757A58C-7CFF-47A0-B48E-CBA13EE924E8}"/>
    <cellStyle name="20% - Accent5 5 5 2 2" xfId="6644" xr:uid="{7FE7FC8F-7444-4B13-B859-4E8E5C1D2C6B}"/>
    <cellStyle name="20% - Accent5 5 5 2 2 2" xfId="6645" xr:uid="{63F71A72-F993-42D5-8C2F-6C82ADCE6F2F}"/>
    <cellStyle name="20% - Accent5 5 5 2 2 3" xfId="6646" xr:uid="{D8911FC5-AF8A-47E6-9F8C-862766A2F235}"/>
    <cellStyle name="20% - Accent5 5 5 2 2 4" xfId="6647" xr:uid="{2A3171C5-9FBA-4670-8355-9B0BD0C43415}"/>
    <cellStyle name="20% - Accent5 5 5 2 3" xfId="6648" xr:uid="{493BA3CA-C664-4700-ACC5-5591506173BF}"/>
    <cellStyle name="20% - Accent5 5 5 2 4" xfId="6649" xr:uid="{4B589ADD-6208-40F5-8948-4E84BFD26ADB}"/>
    <cellStyle name="20% - Accent5 5 5 2 5" xfId="6650" xr:uid="{F5099BFB-160A-4A96-B152-F9EC9D77D584}"/>
    <cellStyle name="20% - Accent5 5 5 2 6" xfId="6651" xr:uid="{ED494B57-EBC8-4BA1-85EC-07DE5504AE44}"/>
    <cellStyle name="20% - Accent5 5 5 3" xfId="6652" xr:uid="{6AC0DED7-7DC9-418B-AAB4-4C2B90D2941C}"/>
    <cellStyle name="20% - Accent5 5 5 3 2" xfId="6653" xr:uid="{08AB87C5-B944-4183-8AA1-B34086179737}"/>
    <cellStyle name="20% - Accent5 5 5 3 2 2" xfId="6654" xr:uid="{D6D6CFD4-8081-4CB9-8F3F-BB68DF50938C}"/>
    <cellStyle name="20% - Accent5 5 5 3 2 3" xfId="6655" xr:uid="{CA3E6B99-A88E-404B-9A5C-8840E358B80F}"/>
    <cellStyle name="20% - Accent5 5 5 3 3" xfId="6656" xr:uid="{4463E0B9-0246-4D4D-8AB2-47C57C2EA744}"/>
    <cellStyle name="20% - Accent5 5 5 3 4" xfId="6657" xr:uid="{B81CBABB-2186-4B78-8DBE-602755C53C7D}"/>
    <cellStyle name="20% - Accent5 5 5 3 5" xfId="6658" xr:uid="{F0E4E36F-E396-433F-94A3-6F7041F5F406}"/>
    <cellStyle name="20% - Accent5 5 5 3 6" xfId="6659" xr:uid="{4D0E266E-7570-40FA-812A-D7CED95F6D5F}"/>
    <cellStyle name="20% - Accent5 5 5 4" xfId="6660" xr:uid="{CE70913C-2501-451C-BE10-0D344316B44E}"/>
    <cellStyle name="20% - Accent5 5 5 4 2" xfId="6661" xr:uid="{A49EA0C9-B8C8-422C-9541-E8B55D4733D8}"/>
    <cellStyle name="20% - Accent5 5 5 4 3" xfId="6662" xr:uid="{6EC90054-DF1A-49A3-9EB2-BC0F9C3976C3}"/>
    <cellStyle name="20% - Accent5 5 5 4 4" xfId="6663" xr:uid="{5219B66E-BFD8-4D8D-9315-C8BE0CBBD66A}"/>
    <cellStyle name="20% - Accent5 5 5 5" xfId="6664" xr:uid="{A18FAC43-F950-4C72-BF83-B7E6CB7E0103}"/>
    <cellStyle name="20% - Accent5 5 5 6" xfId="6665" xr:uid="{F06977AD-7F04-41C7-ACBD-10172480D6FC}"/>
    <cellStyle name="20% - Accent5 5 5 7" xfId="6666" xr:uid="{07F7A318-1523-47BC-A5D8-45E8824BEC17}"/>
    <cellStyle name="20% - Accent5 5 5 8" xfId="6667" xr:uid="{E74A2353-703E-4649-9CD0-3ED54BBE6811}"/>
    <cellStyle name="20% - Accent5 5 5 9" xfId="6668" xr:uid="{48905D76-1376-4A1C-A61A-4A2CA535DABC}"/>
    <cellStyle name="20% - Accent5 5 6" xfId="6669" xr:uid="{6B45F3F3-2261-44C3-8F74-B7CC32CB3ED8}"/>
    <cellStyle name="20% - Accent5 5 6 2" xfId="6670" xr:uid="{B0EECA84-97AA-4934-879F-49F7DA0446D7}"/>
    <cellStyle name="20% - Accent5 5 6 2 2" xfId="6671" xr:uid="{66370828-53AA-4B17-82CD-999EC9AC6F60}"/>
    <cellStyle name="20% - Accent5 5 6 2 3" xfId="6672" xr:uid="{5D2BFF24-6729-4446-9AD7-A12A3C4CAA2A}"/>
    <cellStyle name="20% - Accent5 5 6 2 4" xfId="6673" xr:uid="{B6A32A4D-3A4F-4888-9504-61AFC1C7C30F}"/>
    <cellStyle name="20% - Accent5 5 6 3" xfId="6674" xr:uid="{3FC40751-DF14-4F0E-82B4-CDA4B58883B8}"/>
    <cellStyle name="20% - Accent5 5 6 4" xfId="6675" xr:uid="{34CAE791-07EF-4C92-A7E1-553A39D9C2F0}"/>
    <cellStyle name="20% - Accent5 5 6 5" xfId="6676" xr:uid="{AAFED5E4-2368-49B8-9304-8729566DCEA4}"/>
    <cellStyle name="20% - Accent5 5 6 6" xfId="6677" xr:uid="{22E2AD50-B9EA-46C4-9238-1DA10F49226B}"/>
    <cellStyle name="20% - Accent5 5 7" xfId="6678" xr:uid="{EA3C14CE-C291-460C-A24C-3B8DF7B471ED}"/>
    <cellStyle name="20% - Accent5 5 7 2" xfId="6679" xr:uid="{AEC334D7-4C0F-4646-BB3D-1760143C1783}"/>
    <cellStyle name="20% - Accent5 5 7 2 2" xfId="6680" xr:uid="{81714A6A-565C-40E8-AC9E-0DC4C79D22BF}"/>
    <cellStyle name="20% - Accent5 5 7 2 3" xfId="6681" xr:uid="{E08180F9-5A1F-4B13-A3EA-8FB069182E97}"/>
    <cellStyle name="20% - Accent5 5 7 3" xfId="6682" xr:uid="{32F059D1-D0FC-4588-9485-F93C4C4A498D}"/>
    <cellStyle name="20% - Accent5 5 7 4" xfId="6683" xr:uid="{CD7CFBEE-34BA-4623-8E0A-04C22321D280}"/>
    <cellStyle name="20% - Accent5 5 7 5" xfId="6684" xr:uid="{E616F791-7325-4A50-9C51-91D4E8012876}"/>
    <cellStyle name="20% - Accent5 5 7 6" xfId="6685" xr:uid="{5EAA28C6-F189-405E-AE3C-3F1C52CFD313}"/>
    <cellStyle name="20% - Accent5 5 8" xfId="6686" xr:uid="{ECE950EE-1E8F-487D-A780-09575D08C36C}"/>
    <cellStyle name="20% - Accent5 5 8 2" xfId="6687" xr:uid="{52E2CD50-F5B8-4111-BFA7-9958F8E1DE3B}"/>
    <cellStyle name="20% - Accent5 5 8 3" xfId="6688" xr:uid="{6495C96E-1563-4483-86E9-E0DFE134C7C0}"/>
    <cellStyle name="20% - Accent5 5 8 4" xfId="6689" xr:uid="{A0379EA3-7796-4D2D-9817-F97CFE373A17}"/>
    <cellStyle name="20% - Accent5 5 9" xfId="6690" xr:uid="{AE73FD97-0238-418D-9C66-69643503DB8A}"/>
    <cellStyle name="20% - Accent5 6" xfId="6691" xr:uid="{2EA4AAE6-32D3-4F1F-9F64-6ED817D96C4A}"/>
    <cellStyle name="20% - Accent5 6 10" xfId="6692" xr:uid="{B6668C9D-40EF-4A17-9CF4-A427612DD143}"/>
    <cellStyle name="20% - Accent5 6 11" xfId="6693" xr:uid="{95789A75-DFAC-4F5C-96B6-5D84F664B9F5}"/>
    <cellStyle name="20% - Accent5 6 12" xfId="6694" xr:uid="{94BD42EF-B694-4A1A-BFBB-A7DC7457E13E}"/>
    <cellStyle name="20% - Accent5 6 13" xfId="6695" xr:uid="{1C2CA02D-44D5-46A5-AF22-B936A107CE9F}"/>
    <cellStyle name="20% - Accent5 6 14" xfId="6696" xr:uid="{341C7FF3-F056-4765-9B14-4B9CD1653E4A}"/>
    <cellStyle name="20% - Accent5 6 2" xfId="6697" xr:uid="{3F6814C7-56EA-4816-81A3-96838D843F3B}"/>
    <cellStyle name="20% - Accent5 6 2 10" xfId="6698" xr:uid="{4233E96C-4835-4174-AA0C-C55266ECAA27}"/>
    <cellStyle name="20% - Accent5 6 2 11" xfId="6699" xr:uid="{E705E568-4EDF-48E0-8E6D-F9F784533617}"/>
    <cellStyle name="20% - Accent5 6 2 2" xfId="6700" xr:uid="{39CE7E19-8717-4B47-8C79-094F03E8AA31}"/>
    <cellStyle name="20% - Accent5 6 2 2 2" xfId="6701" xr:uid="{6756C912-FF60-4F84-AFAC-A4E54EA599CE}"/>
    <cellStyle name="20% - Accent5 6 2 2 2 2" xfId="6702" xr:uid="{34E4D888-A770-4550-ADEA-4ACBA5B0A886}"/>
    <cellStyle name="20% - Accent5 6 2 2 2 3" xfId="6703" xr:uid="{D2D2C70B-28AC-4E6C-A5F5-98414E6628A8}"/>
    <cellStyle name="20% - Accent5 6 2 2 2 4" xfId="6704" xr:uid="{CABF96A1-631D-4A9D-B1C7-F39F10DA0CD3}"/>
    <cellStyle name="20% - Accent5 6 2 2 3" xfId="6705" xr:uid="{22A76845-FAA5-40F6-B1A6-AD64236B5DAC}"/>
    <cellStyle name="20% - Accent5 6 2 2 4" xfId="6706" xr:uid="{8FD0B81D-E59A-4B4B-8AA5-A6908C9A4824}"/>
    <cellStyle name="20% - Accent5 6 2 2 5" xfId="6707" xr:uid="{B0853C86-FA37-4858-8A0B-0EB2C1530F0D}"/>
    <cellStyle name="20% - Accent5 6 2 2 6" xfId="6708" xr:uid="{E4C2D8B0-1139-43E9-9F80-11EC1347AC99}"/>
    <cellStyle name="20% - Accent5 6 2 2 7" xfId="6709" xr:uid="{58B15A8C-8CB8-442C-B697-74FBE94A6A81}"/>
    <cellStyle name="20% - Accent5 6 2 2 8" xfId="6710" xr:uid="{E35D83D1-319F-4BC3-9880-29E606A965D7}"/>
    <cellStyle name="20% - Accent5 6 2 3" xfId="6711" xr:uid="{413134BB-E3E2-4ED5-833D-51810F9E6258}"/>
    <cellStyle name="20% - Accent5 6 2 3 2" xfId="6712" xr:uid="{E78A228C-8CA8-4738-92F9-7D74E8EAE7D8}"/>
    <cellStyle name="20% - Accent5 6 2 3 2 2" xfId="6713" xr:uid="{C0930CE9-A69E-48FE-83DB-242E0A81BC37}"/>
    <cellStyle name="20% - Accent5 6 2 3 2 3" xfId="6714" xr:uid="{9BFB8C70-A505-400C-A7DC-827D2CE32607}"/>
    <cellStyle name="20% - Accent5 6 2 3 3" xfId="6715" xr:uid="{FEF72DD8-B388-471D-B34C-687B8A9414A6}"/>
    <cellStyle name="20% - Accent5 6 2 3 4" xfId="6716" xr:uid="{84DD4882-A719-4F22-A7E9-5E5238B9045C}"/>
    <cellStyle name="20% - Accent5 6 2 3 5" xfId="6717" xr:uid="{FF192016-48E4-423B-99D0-2E1FDA4EFC5D}"/>
    <cellStyle name="20% - Accent5 6 2 3 6" xfId="6718" xr:uid="{96610598-17EC-49B8-BDBF-835A6947026B}"/>
    <cellStyle name="20% - Accent5 6 2 4" xfId="6719" xr:uid="{3E13216E-FAE5-4D07-8BBB-A9F956D23A5B}"/>
    <cellStyle name="20% - Accent5 6 2 4 2" xfId="6720" xr:uid="{3C8BF123-7B63-4FF6-B66B-C761F9AA4349}"/>
    <cellStyle name="20% - Accent5 6 2 4 3" xfId="6721" xr:uid="{C7D656AC-6645-4488-9F41-A281039F263B}"/>
    <cellStyle name="20% - Accent5 6 2 5" xfId="6722" xr:uid="{031A0B0D-2021-42E8-B9F9-342C6F319546}"/>
    <cellStyle name="20% - Accent5 6 2 6" xfId="6723" xr:uid="{31CF785B-D8FF-4987-A60C-3FA8C02BB3A0}"/>
    <cellStyle name="20% - Accent5 6 2 7" xfId="6724" xr:uid="{179C1100-4479-4222-A1C0-6480DBE4B977}"/>
    <cellStyle name="20% - Accent5 6 2 8" xfId="6725" xr:uid="{D1B1EE2B-60A1-422B-8A72-F2BB1A769732}"/>
    <cellStyle name="20% - Accent5 6 2 9" xfId="6726" xr:uid="{3264038B-3B76-426F-B208-1AF804A6055F}"/>
    <cellStyle name="20% - Accent5 6 3" xfId="6727" xr:uid="{1CB5C18A-9F2D-4160-BD67-9A39D50CA22B}"/>
    <cellStyle name="20% - Accent5 6 3 10" xfId="6728" xr:uid="{9F5C7C0F-9E8F-40F6-A99B-99B5C87E6EE6}"/>
    <cellStyle name="20% - Accent5 6 3 2" xfId="6729" xr:uid="{1ED4102C-B153-4FEE-9750-F23DD1917411}"/>
    <cellStyle name="20% - Accent5 6 3 2 2" xfId="6730" xr:uid="{C58FCB8C-4119-4FDC-96EE-313AE39961EF}"/>
    <cellStyle name="20% - Accent5 6 3 2 2 2" xfId="6731" xr:uid="{576A034C-B81B-4B7C-91C1-112917FC2067}"/>
    <cellStyle name="20% - Accent5 6 3 2 2 3" xfId="6732" xr:uid="{6B818E1F-FA5D-4D9B-96C5-8A46045C580D}"/>
    <cellStyle name="20% - Accent5 6 3 2 3" xfId="6733" xr:uid="{70CAE694-34C2-432C-9347-DF57DBA5AEC8}"/>
    <cellStyle name="20% - Accent5 6 3 2 4" xfId="6734" xr:uid="{9982B567-14D1-4547-80D4-2A6C2656ACFB}"/>
    <cellStyle name="20% - Accent5 6 3 2 5" xfId="6735" xr:uid="{38AE221D-471F-4F45-A6D2-ED50220CB2BE}"/>
    <cellStyle name="20% - Accent5 6 3 2 6" xfId="6736" xr:uid="{25DC3ED8-C4B0-4E10-8690-C12B74739842}"/>
    <cellStyle name="20% - Accent5 6 3 2 7" xfId="6737" xr:uid="{BF710174-F27A-4C0B-80A7-6F606ECDC3C9}"/>
    <cellStyle name="20% - Accent5 6 3 3" xfId="6738" xr:uid="{73E70E2E-843D-438A-ACE7-0F866A5E58BA}"/>
    <cellStyle name="20% - Accent5 6 3 3 2" xfId="6739" xr:uid="{266A4CF7-C4DE-4D7E-91CE-217B5584709E}"/>
    <cellStyle name="20% - Accent5 6 3 3 2 2" xfId="6740" xr:uid="{62B8425D-E9FC-47C6-8323-7CC179214859}"/>
    <cellStyle name="20% - Accent5 6 3 3 2 3" xfId="6741" xr:uid="{12FF4E4B-B249-4EEE-93B3-CFE085125642}"/>
    <cellStyle name="20% - Accent5 6 3 3 3" xfId="6742" xr:uid="{F8FD1862-A72F-4F5C-8DC0-BABAF6A46DAA}"/>
    <cellStyle name="20% - Accent5 6 3 3 4" xfId="6743" xr:uid="{38942766-0000-47BE-A5EF-879E9544A3F0}"/>
    <cellStyle name="20% - Accent5 6 3 3 5" xfId="6744" xr:uid="{3E9C46D3-ED36-47DF-AE8D-4E1318262AF8}"/>
    <cellStyle name="20% - Accent5 6 3 4" xfId="6745" xr:uid="{2009F22A-2875-4C56-B988-EC742AC84122}"/>
    <cellStyle name="20% - Accent5 6 3 4 2" xfId="6746" xr:uid="{97969A28-2226-473F-A716-E6FA4B9F7D1A}"/>
    <cellStyle name="20% - Accent5 6 3 4 3" xfId="6747" xr:uid="{39FCFC48-5CD0-4E97-BAE6-D208ABF5EE35}"/>
    <cellStyle name="20% - Accent5 6 3 5" xfId="6748" xr:uid="{16411A1F-5553-4FDB-B6F2-C94C12531F43}"/>
    <cellStyle name="20% - Accent5 6 3 6" xfId="6749" xr:uid="{87C99CFA-4D52-49B1-8CB9-F44D8BE93FE0}"/>
    <cellStyle name="20% - Accent5 6 3 7" xfId="6750" xr:uid="{24378878-0AE0-45ED-B3A6-83FEA8AD5E75}"/>
    <cellStyle name="20% - Accent5 6 3 8" xfId="6751" xr:uid="{790DB5DA-85D8-4256-9CB2-3FEB29138329}"/>
    <cellStyle name="20% - Accent5 6 3 9" xfId="6752" xr:uid="{757A2B10-8C73-47F4-9173-EFE708805397}"/>
    <cellStyle name="20% - Accent5 6 4" xfId="6753" xr:uid="{EB1C9E5E-CF15-436B-B33B-EE8B79FEDF93}"/>
    <cellStyle name="20% - Accent5 6 4 10" xfId="6754" xr:uid="{3BE6C915-61BB-4B73-8B60-514B5A4BBCBA}"/>
    <cellStyle name="20% - Accent5 6 4 2" xfId="6755" xr:uid="{7156BA22-6BA6-465E-8ADE-C6F5EBF16A87}"/>
    <cellStyle name="20% - Accent5 6 4 2 2" xfId="6756" xr:uid="{44BFCDBF-12D9-49EB-954E-D22C9687C4D7}"/>
    <cellStyle name="20% - Accent5 6 4 2 2 2" xfId="6757" xr:uid="{FF6015BA-AF4C-4F5F-AF79-6E9C59B28BED}"/>
    <cellStyle name="20% - Accent5 6 4 2 2 3" xfId="6758" xr:uid="{18EFE668-E0A0-4DF6-A873-3D2F70D9AF45}"/>
    <cellStyle name="20% - Accent5 6 4 2 3" xfId="6759" xr:uid="{405537D8-785A-4E9F-BE83-5EE2E90B9093}"/>
    <cellStyle name="20% - Accent5 6 4 2 4" xfId="6760" xr:uid="{2725ADCF-9D1E-443B-B52A-3719EFE0447A}"/>
    <cellStyle name="20% - Accent5 6 4 2 5" xfId="6761" xr:uid="{0E2E1E5E-98EA-477B-B23B-37E4518BC250}"/>
    <cellStyle name="20% - Accent5 6 4 3" xfId="6762" xr:uid="{EEB2F71E-D006-4E54-B6B9-2F71D035DBBF}"/>
    <cellStyle name="20% - Accent5 6 4 3 2" xfId="6763" xr:uid="{B76BE4BA-43A5-4441-B100-E8C3B5B0F852}"/>
    <cellStyle name="20% - Accent5 6 4 3 2 2" xfId="6764" xr:uid="{98391F4F-989D-44C3-ABAE-6291A0F0E99F}"/>
    <cellStyle name="20% - Accent5 6 4 3 2 3" xfId="6765" xr:uid="{AB95CE95-1861-4C39-B2B9-EC7576741205}"/>
    <cellStyle name="20% - Accent5 6 4 3 3" xfId="6766" xr:uid="{EB2471E5-D14C-4777-9CC5-4DCA2E257486}"/>
    <cellStyle name="20% - Accent5 6 4 3 4" xfId="6767" xr:uid="{3E717B67-FA59-42F7-A246-407ED2CDEF80}"/>
    <cellStyle name="20% - Accent5 6 4 3 5" xfId="6768" xr:uid="{60410119-9785-47D6-9FB6-F1641BCED400}"/>
    <cellStyle name="20% - Accent5 6 4 4" xfId="6769" xr:uid="{AFEC962A-88BC-4981-B07B-9EE6B49AC041}"/>
    <cellStyle name="20% - Accent5 6 4 4 2" xfId="6770" xr:uid="{EC6E0880-7E10-4AF7-B53F-10094C51A530}"/>
    <cellStyle name="20% - Accent5 6 4 4 3" xfId="6771" xr:uid="{DC554004-CEAC-4C9C-9A16-71B1944EBE60}"/>
    <cellStyle name="20% - Accent5 6 4 5" xfId="6772" xr:uid="{5CA9765D-E4E6-4610-A245-3884688876AE}"/>
    <cellStyle name="20% - Accent5 6 4 6" xfId="6773" xr:uid="{33C04B38-3754-4452-B4E9-11330825EEBD}"/>
    <cellStyle name="20% - Accent5 6 4 7" xfId="6774" xr:uid="{44DAB53C-FA17-40C1-A47D-6B7E3A8FD162}"/>
    <cellStyle name="20% - Accent5 6 4 8" xfId="6775" xr:uid="{87971124-91D6-4C70-8D99-886D791396FD}"/>
    <cellStyle name="20% - Accent5 6 4 9" xfId="6776" xr:uid="{6A0AF5BA-AC01-44F2-B592-13240DC2B4A5}"/>
    <cellStyle name="20% - Accent5 6 5" xfId="6777" xr:uid="{11B6EA0F-E41D-4A3E-A107-A5D5A0E769DA}"/>
    <cellStyle name="20% - Accent5 6 5 2" xfId="6778" xr:uid="{ECB8A10F-144B-40F1-A692-7AE140F5AE25}"/>
    <cellStyle name="20% - Accent5 6 5 2 2" xfId="6779" xr:uid="{1E9899E2-D8FB-4854-853B-302E5549B24D}"/>
    <cellStyle name="20% - Accent5 6 5 2 3" xfId="6780" xr:uid="{AE32A3A3-743D-4FF2-ADB3-0DECCAD18B95}"/>
    <cellStyle name="20% - Accent5 6 5 3" xfId="6781" xr:uid="{3D649A36-E34F-48A8-B785-CAACA9B79381}"/>
    <cellStyle name="20% - Accent5 6 5 4" xfId="6782" xr:uid="{EEA30424-6336-41B7-A969-866BD310B9A7}"/>
    <cellStyle name="20% - Accent5 6 5 5" xfId="6783" xr:uid="{EB54101B-191E-48C4-8310-19CAB6EA04F3}"/>
    <cellStyle name="20% - Accent5 6 6" xfId="6784" xr:uid="{7D3E09E1-6ACD-42C5-B7F4-D2EE1DFB71D8}"/>
    <cellStyle name="20% - Accent5 6 6 2" xfId="6785" xr:uid="{19E2B6B2-D9EA-41C7-B5AB-A3FF0D068BAF}"/>
    <cellStyle name="20% - Accent5 6 6 2 2" xfId="6786" xr:uid="{D73156FA-698C-453E-8910-E2958D9637EE}"/>
    <cellStyle name="20% - Accent5 6 6 2 3" xfId="6787" xr:uid="{5B0B6892-FF2B-4831-BD24-B6FBCA1C1325}"/>
    <cellStyle name="20% - Accent5 6 6 3" xfId="6788" xr:uid="{6322C1C8-AD47-40BF-9ACC-10C45491FC0E}"/>
    <cellStyle name="20% - Accent5 6 6 4" xfId="6789" xr:uid="{E6C6451D-37CB-4454-8AB4-E7EE1725DAFF}"/>
    <cellStyle name="20% - Accent5 6 6 5" xfId="6790" xr:uid="{9AD205A3-63A4-413F-933A-E583833CCF55}"/>
    <cellStyle name="20% - Accent5 6 7" xfId="6791" xr:uid="{F800369D-56B3-47A1-8B93-11298E6667E8}"/>
    <cellStyle name="20% - Accent5 6 7 2" xfId="6792" xr:uid="{249DC438-E606-4493-BEF1-B4255EBC71FE}"/>
    <cellStyle name="20% - Accent5 6 7 3" xfId="6793" xr:uid="{D6CCD608-29EB-4986-A084-CE950DB0B6C1}"/>
    <cellStyle name="20% - Accent5 6 8" xfId="6794" xr:uid="{C587A334-74EA-4158-BE46-4467DFCA93F5}"/>
    <cellStyle name="20% - Accent5 6 9" xfId="6795" xr:uid="{4A3B961C-A261-4999-A56E-78682731C740}"/>
    <cellStyle name="20% - Accent5 7" xfId="6796" xr:uid="{21971A5A-9476-4F0F-9E62-A5770F8B72FF}"/>
    <cellStyle name="20% - Accent5 7 10" xfId="6797" xr:uid="{46E49E39-CC02-4A58-9348-C3C3A3EB3EBD}"/>
    <cellStyle name="20% - Accent5 7 11" xfId="6798" xr:uid="{E47F3E2A-46D4-4947-8843-DA233A722691}"/>
    <cellStyle name="20% - Accent5 7 12" xfId="6799" xr:uid="{14364D08-5A7E-4985-91D6-D163243231D1}"/>
    <cellStyle name="20% - Accent5 7 13" xfId="6800" xr:uid="{5E0827FE-7AA0-4831-9EFC-35F10FACCC1A}"/>
    <cellStyle name="20% - Accent5 7 2" xfId="6801" xr:uid="{66D1E63D-6D6A-41DA-BB9D-DEC0AEA93946}"/>
    <cellStyle name="20% - Accent5 7 2 10" xfId="6802" xr:uid="{4DBA9CC9-AD62-41EC-A778-7C4A8EB5384F}"/>
    <cellStyle name="20% - Accent5 7 2 2" xfId="6803" xr:uid="{D91E32E7-75E8-40C0-B9AA-374485C268C5}"/>
    <cellStyle name="20% - Accent5 7 2 2 2" xfId="6804" xr:uid="{B64D4A7F-DA44-4010-87A9-798C399289FD}"/>
    <cellStyle name="20% - Accent5 7 2 2 2 2" xfId="6805" xr:uid="{0AA60806-C953-4F1B-BF37-471952F9361B}"/>
    <cellStyle name="20% - Accent5 7 2 2 2 3" xfId="6806" xr:uid="{C0E1227A-4BBE-4B40-8033-71127E429095}"/>
    <cellStyle name="20% - Accent5 7 2 2 3" xfId="6807" xr:uid="{0EE2933B-CA42-46A1-8E80-1BA9BD15191F}"/>
    <cellStyle name="20% - Accent5 7 2 2 4" xfId="6808" xr:uid="{096087F7-F2D6-458F-995A-AE5B99074E3E}"/>
    <cellStyle name="20% - Accent5 7 2 2 5" xfId="6809" xr:uid="{8D9DC32E-58D4-4D9B-8B59-A53F48CC5E5B}"/>
    <cellStyle name="20% - Accent5 7 2 2 6" xfId="6810" xr:uid="{5633ECFB-B2E0-4231-BF9F-ABAB376F77F7}"/>
    <cellStyle name="20% - Accent5 7 2 2 7" xfId="6811" xr:uid="{30F91BFF-5A42-4331-8D09-463257329FF3}"/>
    <cellStyle name="20% - Accent5 7 2 2 8" xfId="6812" xr:uid="{0ABD5901-1B3F-47C5-B46C-CA45FB61F99B}"/>
    <cellStyle name="20% - Accent5 7 2 3" xfId="6813" xr:uid="{EAAEF937-9351-4EF0-8DE4-1013C7CF4275}"/>
    <cellStyle name="20% - Accent5 7 2 3 2" xfId="6814" xr:uid="{AE74E3E3-9D2B-4206-BFF8-04AEACBAD507}"/>
    <cellStyle name="20% - Accent5 7 2 3 2 2" xfId="6815" xr:uid="{E1DC7FEE-3626-4A1E-885C-C76D1108D211}"/>
    <cellStyle name="20% - Accent5 7 2 3 2 3" xfId="6816" xr:uid="{8CCA7A5D-23F2-4F46-B9D5-73444C8B69B5}"/>
    <cellStyle name="20% - Accent5 7 2 3 3" xfId="6817" xr:uid="{5CB1A4E5-2A8C-4F64-8BE1-7A334BCCCEC0}"/>
    <cellStyle name="20% - Accent5 7 2 3 4" xfId="6818" xr:uid="{CFF82A8B-5310-4FCC-9530-4535EB369E3C}"/>
    <cellStyle name="20% - Accent5 7 2 3 5" xfId="6819" xr:uid="{B71A4C2D-259D-4DBF-8465-24424891E4EB}"/>
    <cellStyle name="20% - Accent5 7 2 4" xfId="6820" xr:uid="{3521BCF4-DA52-4F42-9B87-52A895912E52}"/>
    <cellStyle name="20% - Accent5 7 2 4 2" xfId="6821" xr:uid="{1D4E50CE-09F3-4467-8B87-C0CB5817C811}"/>
    <cellStyle name="20% - Accent5 7 2 4 3" xfId="6822" xr:uid="{F040AB56-9183-41C6-ABD2-3ADB0725DFEE}"/>
    <cellStyle name="20% - Accent5 7 2 5" xfId="6823" xr:uid="{4633F39B-116C-4677-9252-C6DFCD09F387}"/>
    <cellStyle name="20% - Accent5 7 2 6" xfId="6824" xr:uid="{CB21E97B-C9C6-4D9E-8B53-8B4F71019140}"/>
    <cellStyle name="20% - Accent5 7 2 7" xfId="6825" xr:uid="{E7593BDD-97DF-4D4E-92EA-997D21EDC84F}"/>
    <cellStyle name="20% - Accent5 7 2 8" xfId="6826" xr:uid="{535C6C1B-6F01-4A2F-B42E-C3BA489CABD4}"/>
    <cellStyle name="20% - Accent5 7 2 9" xfId="6827" xr:uid="{3C4FF040-B66B-4CD4-AC3F-9A418C38A9EA}"/>
    <cellStyle name="20% - Accent5 7 3" xfId="6828" xr:uid="{04346EB2-FDFC-42C7-88F2-08010379C3E6}"/>
    <cellStyle name="20% - Accent5 7 3 10" xfId="6829" xr:uid="{0407E6F9-FDF2-416E-91F8-8CF1171D0D67}"/>
    <cellStyle name="20% - Accent5 7 3 2" xfId="6830" xr:uid="{BE860519-AB06-46B4-ADE6-2013CA36445C}"/>
    <cellStyle name="20% - Accent5 7 3 2 2" xfId="6831" xr:uid="{AED6FE97-97E0-4630-984A-9AD883508A51}"/>
    <cellStyle name="20% - Accent5 7 3 2 2 2" xfId="6832" xr:uid="{CC7CAFD1-DCCB-427A-A979-A55C2B0655C4}"/>
    <cellStyle name="20% - Accent5 7 3 2 2 3" xfId="6833" xr:uid="{9E0997DF-B92D-4566-BBD3-7499D2E3756E}"/>
    <cellStyle name="20% - Accent5 7 3 2 3" xfId="6834" xr:uid="{56FAFA35-1C92-41FD-AA6F-77AFDCA36773}"/>
    <cellStyle name="20% - Accent5 7 3 2 4" xfId="6835" xr:uid="{28E7FF57-A81B-4A43-B646-D652C4A52BF6}"/>
    <cellStyle name="20% - Accent5 7 3 2 5" xfId="6836" xr:uid="{274A91BB-9BDD-485B-BF85-D1FEDA8C6112}"/>
    <cellStyle name="20% - Accent5 7 3 2 6" xfId="6837" xr:uid="{9DFB1188-EE31-47B5-9E1E-E088C12B4BEA}"/>
    <cellStyle name="20% - Accent5 7 3 2 7" xfId="6838" xr:uid="{5023F63E-76BF-4623-A6A4-36489CA02F89}"/>
    <cellStyle name="20% - Accent5 7 3 3" xfId="6839" xr:uid="{251DF64A-480D-46A2-99D0-FAD1E68D103D}"/>
    <cellStyle name="20% - Accent5 7 3 3 2" xfId="6840" xr:uid="{3D5D0583-CAEC-4393-8432-406154ABCA16}"/>
    <cellStyle name="20% - Accent5 7 3 3 2 2" xfId="6841" xr:uid="{5EC11910-4D3B-47A1-BFEC-D258F435776E}"/>
    <cellStyle name="20% - Accent5 7 3 3 2 3" xfId="6842" xr:uid="{01B00F64-B07E-478B-B902-FC4C636503AF}"/>
    <cellStyle name="20% - Accent5 7 3 3 3" xfId="6843" xr:uid="{D501785F-0FD5-4292-B85B-EB86B95FE13F}"/>
    <cellStyle name="20% - Accent5 7 3 3 4" xfId="6844" xr:uid="{AB8212A0-DFDD-4C82-9B8C-8A4647226AF0}"/>
    <cellStyle name="20% - Accent5 7 3 3 5" xfId="6845" xr:uid="{2C3E32A7-83D0-4B75-B856-952AA355BF6F}"/>
    <cellStyle name="20% - Accent5 7 3 4" xfId="6846" xr:uid="{3CE057C7-6AD2-4CF6-A616-41C277F724A0}"/>
    <cellStyle name="20% - Accent5 7 3 4 2" xfId="6847" xr:uid="{F7AE872B-A2F3-4864-BBE2-4A93AE564984}"/>
    <cellStyle name="20% - Accent5 7 3 4 3" xfId="6848" xr:uid="{E0C30376-D450-471A-85BC-73EA8E7C8CC9}"/>
    <cellStyle name="20% - Accent5 7 3 5" xfId="6849" xr:uid="{CE2832F0-DE31-4010-98DA-969D69C5BC59}"/>
    <cellStyle name="20% - Accent5 7 3 6" xfId="6850" xr:uid="{47B058F4-8D74-4432-97DC-45B1397C8AAB}"/>
    <cellStyle name="20% - Accent5 7 3 7" xfId="6851" xr:uid="{BCB60BBA-C47D-412F-8BB3-711CC38AD6F4}"/>
    <cellStyle name="20% - Accent5 7 3 8" xfId="6852" xr:uid="{7833D4BF-6AEB-47DF-9261-853463873A27}"/>
    <cellStyle name="20% - Accent5 7 3 9" xfId="6853" xr:uid="{A3C0B6D5-8002-47CF-B4DD-D2F69D6EE521}"/>
    <cellStyle name="20% - Accent5 7 4" xfId="6854" xr:uid="{0938092B-C4A8-4F95-B901-9DBCAF13EB2D}"/>
    <cellStyle name="20% - Accent5 7 4 2" xfId="6855" xr:uid="{092C45E3-83E6-4DFC-85A3-7E8E73979A50}"/>
    <cellStyle name="20% - Accent5 7 4 2 2" xfId="6856" xr:uid="{16F6CA7E-41A9-4581-98E5-E9301845A5EB}"/>
    <cellStyle name="20% - Accent5 7 4 2 3" xfId="6857" xr:uid="{9CBA7DF2-768D-46F6-8200-BE3C2CD581F6}"/>
    <cellStyle name="20% - Accent5 7 4 3" xfId="6858" xr:uid="{74D92B15-7DAB-472F-8138-59414CDCFD76}"/>
    <cellStyle name="20% - Accent5 7 4 4" xfId="6859" xr:uid="{73F87CD0-138E-4046-81FC-F9FBFC9209CE}"/>
    <cellStyle name="20% - Accent5 7 4 5" xfId="6860" xr:uid="{3443A59C-533B-4F52-B13A-D20853847881}"/>
    <cellStyle name="20% - Accent5 7 4 6" xfId="6861" xr:uid="{D26EB509-9A45-41B9-A734-40E61C4FDB91}"/>
    <cellStyle name="20% - Accent5 7 4 7" xfId="6862" xr:uid="{8EEA0EF9-5985-4175-8AE1-201D4ECE0B0A}"/>
    <cellStyle name="20% - Accent5 7 4 8" xfId="6863" xr:uid="{125DE18F-C39B-4396-84A3-6F3CF3CF2E52}"/>
    <cellStyle name="20% - Accent5 7 5" xfId="6864" xr:uid="{AAE3B67D-4F1B-4F29-88D6-3B575B7C0770}"/>
    <cellStyle name="20% - Accent5 7 5 2" xfId="6865" xr:uid="{231583EC-DCC5-46A7-AA79-2C0887738014}"/>
    <cellStyle name="20% - Accent5 7 5 2 2" xfId="6866" xr:uid="{9826D522-835B-4D34-B42C-F5B5B1F6550C}"/>
    <cellStyle name="20% - Accent5 7 5 2 3" xfId="6867" xr:uid="{45F0E41A-3C28-4F47-B5EF-998AF52EED5A}"/>
    <cellStyle name="20% - Accent5 7 5 3" xfId="6868" xr:uid="{89D492A1-F3C9-4446-B0FB-A1A308A6953A}"/>
    <cellStyle name="20% - Accent5 7 5 4" xfId="6869" xr:uid="{25FA9DD4-4B0E-4CA7-BD60-DA489DC0AF78}"/>
    <cellStyle name="20% - Accent5 7 5 5" xfId="6870" xr:uid="{21E4DC3E-0AEF-4403-8257-1C3D000611E1}"/>
    <cellStyle name="20% - Accent5 7 6" xfId="6871" xr:uid="{CB9ABB31-2ABA-405F-89B0-AC9918167AF4}"/>
    <cellStyle name="20% - Accent5 7 6 2" xfId="6872" xr:uid="{D9F86255-C5DE-4CE2-93E9-213864F4C65F}"/>
    <cellStyle name="20% - Accent5 7 6 3" xfId="6873" xr:uid="{CBFF1DB4-FE8E-4F70-8AED-6B8A2411F6D7}"/>
    <cellStyle name="20% - Accent5 7 7" xfId="6874" xr:uid="{D4557FA7-37A7-415B-A64D-14A9C3B6861F}"/>
    <cellStyle name="20% - Accent5 7 8" xfId="6875" xr:uid="{4586B8DB-5211-437D-8A1F-6B8C3CA9BE20}"/>
    <cellStyle name="20% - Accent5 7 9" xfId="6876" xr:uid="{0E04856B-C99D-45F5-A5D1-EBB91BCC3E07}"/>
    <cellStyle name="20% - Accent5 8" xfId="6877" xr:uid="{5AFCE4F2-E2F8-413D-B0D6-D2292882204A}"/>
    <cellStyle name="20% - Accent5 8 10" xfId="6878" xr:uid="{EBBE0583-4E1C-47AF-9609-89C89DE0CAB6}"/>
    <cellStyle name="20% - Accent5 8 11" xfId="6879" xr:uid="{33D16A50-47A2-4566-B11C-75A557D1C352}"/>
    <cellStyle name="20% - Accent5 8 2" xfId="6880" xr:uid="{172BB400-1382-406E-AA71-98D613D75219}"/>
    <cellStyle name="20% - Accent5 8 2 2" xfId="6881" xr:uid="{6528676F-58C8-407F-99FA-E51181EAF06D}"/>
    <cellStyle name="20% - Accent5 8 2 2 2" xfId="6882" xr:uid="{AA94E3A5-5F55-4C5B-950E-C0164214974A}"/>
    <cellStyle name="20% - Accent5 8 2 2 3" xfId="6883" xr:uid="{5A34D9C8-809D-4C61-BEF5-158CCD002558}"/>
    <cellStyle name="20% - Accent5 8 2 2 4" xfId="6884" xr:uid="{BB3B86E8-1731-49ED-BE8B-A805DB3670DF}"/>
    <cellStyle name="20% - Accent5 8 2 2 5" xfId="6885" xr:uid="{C8EE0627-FCF0-4BA6-BDEF-0161D1F2E248}"/>
    <cellStyle name="20% - Accent5 8 2 2 6" xfId="6886" xr:uid="{531B140A-8620-4F0E-A3D1-8BBD6525417A}"/>
    <cellStyle name="20% - Accent5 8 2 3" xfId="6887" xr:uid="{D608601B-697C-45B4-A5E9-4D679AA9A42D}"/>
    <cellStyle name="20% - Accent5 8 2 4" xfId="6888" xr:uid="{4F709E71-514D-4CDD-9A98-DC517A3F7075}"/>
    <cellStyle name="20% - Accent5 8 2 5" xfId="6889" xr:uid="{D975F669-34E9-4034-9406-9E29BB0F0657}"/>
    <cellStyle name="20% - Accent5 8 2 6" xfId="6890" xr:uid="{23F329C2-5431-42C8-B99D-BAE7590CFA76}"/>
    <cellStyle name="20% - Accent5 8 2 7" xfId="6891" xr:uid="{22EA50A5-D79E-4F61-B545-A10629BB8577}"/>
    <cellStyle name="20% - Accent5 8 2 8" xfId="6892" xr:uid="{D3B59431-AE3A-40C4-963A-4AD7E3B56F1D}"/>
    <cellStyle name="20% - Accent5 8 3" xfId="6893" xr:uid="{FA207661-ABCE-49A2-8D3A-A93832F56BAD}"/>
    <cellStyle name="20% - Accent5 8 3 2" xfId="6894" xr:uid="{F22244F6-B1DC-4860-B151-DA91263BD64A}"/>
    <cellStyle name="20% - Accent5 8 3 2 2" xfId="6895" xr:uid="{D9D83094-F5FC-4704-B679-DF33672789DD}"/>
    <cellStyle name="20% - Accent5 8 3 2 3" xfId="6896" xr:uid="{43339161-843E-44B3-9D61-01A2796B802F}"/>
    <cellStyle name="20% - Accent5 8 3 2 4" xfId="6897" xr:uid="{8F88A908-78BA-425D-AB1D-1AD9A87ED921}"/>
    <cellStyle name="20% - Accent5 8 3 2 5" xfId="6898" xr:uid="{D211EBA0-421A-4830-8556-892C1E107D4E}"/>
    <cellStyle name="20% - Accent5 8 3 3" xfId="6899" xr:uid="{56BF7DE4-DBCC-4D47-8892-BF81CD9947BE}"/>
    <cellStyle name="20% - Accent5 8 3 4" xfId="6900" xr:uid="{0D787EC5-7EBE-4909-A933-0B0DA39E4989}"/>
    <cellStyle name="20% - Accent5 8 3 5" xfId="6901" xr:uid="{21956BBC-23CB-465A-9B1C-00922895214E}"/>
    <cellStyle name="20% - Accent5 8 3 6" xfId="6902" xr:uid="{85151834-6DD4-44A9-9390-C6253E71057C}"/>
    <cellStyle name="20% - Accent5 8 3 7" xfId="6903" xr:uid="{71C6A367-FEDA-438D-87EC-D3E063007384}"/>
    <cellStyle name="20% - Accent5 8 3 8" xfId="6904" xr:uid="{C8D422E8-DDB3-43FB-B322-633A5A857DA2}"/>
    <cellStyle name="20% - Accent5 8 4" xfId="6905" xr:uid="{65AD48EC-47DF-4358-BF49-19745216E537}"/>
    <cellStyle name="20% - Accent5 8 4 2" xfId="6906" xr:uid="{F22179A4-3058-4737-A6DF-109D58D62DD8}"/>
    <cellStyle name="20% - Accent5 8 4 3" xfId="6907" xr:uid="{828BB3CC-4F70-4667-8DF9-B751CC9E53FB}"/>
    <cellStyle name="20% - Accent5 8 4 4" xfId="6908" xr:uid="{5AF9D032-F0D6-4682-BBC7-E530C3AB265B}"/>
    <cellStyle name="20% - Accent5 8 4 5" xfId="6909" xr:uid="{29819969-2E5C-4232-994A-B3422CF5F363}"/>
    <cellStyle name="20% - Accent5 8 4 6" xfId="6910" xr:uid="{5370BC71-6E24-4BAD-8BB0-DEA185C9235E}"/>
    <cellStyle name="20% - Accent5 8 5" xfId="6911" xr:uid="{873C20A8-220A-4BDE-BD27-F14A43C9F3CB}"/>
    <cellStyle name="20% - Accent5 8 6" xfId="6912" xr:uid="{4C7F4EBC-4C8A-4C9A-A968-FEF22118D763}"/>
    <cellStyle name="20% - Accent5 8 7" xfId="6913" xr:uid="{78DCC21E-E2CC-47B9-A76C-3131280A308D}"/>
    <cellStyle name="20% - Accent5 8 8" xfId="6914" xr:uid="{C5D31A2E-6C2D-4817-81D3-AD000254127E}"/>
    <cellStyle name="20% - Accent5 8 9" xfId="6915" xr:uid="{528559DA-8E8C-43D4-97FF-17FCFC2FAC68}"/>
    <cellStyle name="20% - Accent5 9" xfId="6916" xr:uid="{F695D4C4-289B-402F-9AD4-BEE0C20BC7B1}"/>
    <cellStyle name="20% - Accent5 9 10" xfId="6917" xr:uid="{F53352BC-287A-46C1-865A-24B9724573CB}"/>
    <cellStyle name="20% - Accent5 9 11" xfId="6918" xr:uid="{E5C9DC95-E771-4042-850E-E3F0D0786D71}"/>
    <cellStyle name="20% - Accent5 9 2" xfId="6919" xr:uid="{1FE9B0C6-B2AE-47E3-9E6E-54EF410F5B3F}"/>
    <cellStyle name="20% - Accent5 9 2 2" xfId="6920" xr:uid="{89F70F2C-968C-4A30-BD48-B6DA0220B1D8}"/>
    <cellStyle name="20% - Accent5 9 2 2 2" xfId="6921" xr:uid="{DE2E6609-C096-4B14-B2E2-096E0E9B573E}"/>
    <cellStyle name="20% - Accent5 9 2 2 3" xfId="6922" xr:uid="{34C5DC81-1187-4D5D-9EBE-C683F61A6C0E}"/>
    <cellStyle name="20% - Accent5 9 2 2 4" xfId="6923" xr:uid="{D0FD3928-7EC9-4ACB-A3AB-080D5C42AE67}"/>
    <cellStyle name="20% - Accent5 9 2 2 5" xfId="6924" xr:uid="{39E2E6EC-F4F5-4953-BAA1-D97B49BDEA14}"/>
    <cellStyle name="20% - Accent5 9 2 2 6" xfId="6925" xr:uid="{D78AB7D9-1DB3-4947-A36A-0C1E279E60AC}"/>
    <cellStyle name="20% - Accent5 9 2 3" xfId="6926" xr:uid="{D1AA1BA3-5783-4079-8077-7EDDA8D0A804}"/>
    <cellStyle name="20% - Accent5 9 2 4" xfId="6927" xr:uid="{411F0495-7774-4512-BA5F-4E1BD9FE1023}"/>
    <cellStyle name="20% - Accent5 9 2 5" xfId="6928" xr:uid="{8870AB1A-30B6-408E-922C-9BDF4070E49F}"/>
    <cellStyle name="20% - Accent5 9 2 6" xfId="6929" xr:uid="{590BFD54-00DF-4CC3-A7A4-772000FAD347}"/>
    <cellStyle name="20% - Accent5 9 2 7" xfId="6930" xr:uid="{E084B631-1B9C-42B3-940E-C9987CDA49BB}"/>
    <cellStyle name="20% - Accent5 9 2 8" xfId="6931" xr:uid="{49C10FB3-B752-4FE0-9F2E-A32F403DCEED}"/>
    <cellStyle name="20% - Accent5 9 3" xfId="6932" xr:uid="{C4972A22-6F34-4A5D-A107-F3BAD4238AB8}"/>
    <cellStyle name="20% - Accent5 9 3 2" xfId="6933" xr:uid="{9656A5A1-B928-4264-97EB-2C8927709720}"/>
    <cellStyle name="20% - Accent5 9 3 2 2" xfId="6934" xr:uid="{8E75EBB7-075E-4381-9C88-21DD8079857D}"/>
    <cellStyle name="20% - Accent5 9 3 2 3" xfId="6935" xr:uid="{9EDBD2A3-255C-49FE-9519-AA4107A6D833}"/>
    <cellStyle name="20% - Accent5 9 3 2 4" xfId="6936" xr:uid="{85B4DD64-5907-4042-BE97-AD26DDF4EF06}"/>
    <cellStyle name="20% - Accent5 9 3 2 5" xfId="6937" xr:uid="{F76F3BC6-5B9D-455E-86AD-1C540609E166}"/>
    <cellStyle name="20% - Accent5 9 3 3" xfId="6938" xr:uid="{5A5457D4-1F96-4BF9-BB42-C56AEFEE569E}"/>
    <cellStyle name="20% - Accent5 9 3 4" xfId="6939" xr:uid="{6A655990-5098-4CDE-AA39-3FD925FCA712}"/>
    <cellStyle name="20% - Accent5 9 3 5" xfId="6940" xr:uid="{C3BEE143-5493-46AA-85A2-0DD094EACD6D}"/>
    <cellStyle name="20% - Accent5 9 3 6" xfId="6941" xr:uid="{6679083E-2CFA-40C8-802D-CD4CEC71335E}"/>
    <cellStyle name="20% - Accent5 9 3 7" xfId="6942" xr:uid="{E8294ED6-CB4A-4BCF-81F9-84A610549C28}"/>
    <cellStyle name="20% - Accent5 9 3 8" xfId="6943" xr:uid="{A5FF4E25-A227-4AEF-8468-793A478EA192}"/>
    <cellStyle name="20% - Accent5 9 4" xfId="6944" xr:uid="{9B97D6C7-8C33-403F-853A-1361620FFA48}"/>
    <cellStyle name="20% - Accent5 9 4 2" xfId="6945" xr:uid="{7AA566A9-1BFB-414B-8137-F1A9D08BE092}"/>
    <cellStyle name="20% - Accent5 9 4 3" xfId="6946" xr:uid="{344F3D21-2559-445C-AC41-EAC7B562F6E8}"/>
    <cellStyle name="20% - Accent5 9 4 4" xfId="6947" xr:uid="{F8ECA6DB-EEB2-4018-B893-7AFA82B2CA63}"/>
    <cellStyle name="20% - Accent5 9 4 5" xfId="6948" xr:uid="{555D5E8F-F3E9-4025-A494-78527DD51BED}"/>
    <cellStyle name="20% - Accent5 9 4 6" xfId="6949" xr:uid="{567A0380-C131-4B21-86C4-07090B838281}"/>
    <cellStyle name="20% - Accent5 9 5" xfId="6950" xr:uid="{E428F287-7560-4DE8-97AF-67241230CFEE}"/>
    <cellStyle name="20% - Accent5 9 6" xfId="6951" xr:uid="{FA6EBB2C-5473-4361-A30D-596C20439B36}"/>
    <cellStyle name="20% - Accent5 9 7" xfId="6952" xr:uid="{C264BFC2-B753-457A-8B50-58FB26976976}"/>
    <cellStyle name="20% - Accent5 9 8" xfId="6953" xr:uid="{7FF4A7E4-90AB-4C54-8F27-399391C391F2}"/>
    <cellStyle name="20% - Accent5 9 9" xfId="6954" xr:uid="{53CD4442-FE1A-4996-825E-A59C6488019E}"/>
    <cellStyle name="20% - Accent6" xfId="6955" builtinId="50" customBuiltin="1"/>
    <cellStyle name="20% - Accent6 10" xfId="6956" xr:uid="{66710207-4BA4-4354-9833-511A42E08096}"/>
    <cellStyle name="20% - Accent6 10 10" xfId="6957" xr:uid="{E4522F34-54B2-4545-8F70-B20C4AD7FB8E}"/>
    <cellStyle name="20% - Accent6 10 11" xfId="6958" xr:uid="{389AFA08-5574-421E-9086-C39B6C64D72B}"/>
    <cellStyle name="20% - Accent6 10 2" xfId="6959" xr:uid="{C065C11C-A709-403E-BC7A-0EAB670D20BB}"/>
    <cellStyle name="20% - Accent6 10 2 2" xfId="6960" xr:uid="{A1790F9E-9719-4522-AB22-D8AC87E7A29C}"/>
    <cellStyle name="20% - Accent6 10 2 2 2" xfId="6961" xr:uid="{3EBBBD70-6F13-4B2E-9C5E-F46CE16BBA07}"/>
    <cellStyle name="20% - Accent6 10 2 2 3" xfId="6962" xr:uid="{3CDE4DB1-8250-407D-8B39-7D220D571354}"/>
    <cellStyle name="20% - Accent6 10 2 3" xfId="6963" xr:uid="{8A02969D-023A-456F-BF18-FC9DC28F92B2}"/>
    <cellStyle name="20% - Accent6 10 2 4" xfId="6964" xr:uid="{C8B71507-F5E3-4439-9031-22C37EDDDCF5}"/>
    <cellStyle name="20% - Accent6 10 2 5" xfId="6965" xr:uid="{F7A0C404-3BD6-4ADB-95B0-5C94DB117015}"/>
    <cellStyle name="20% - Accent6 10 2 6" xfId="6966" xr:uid="{561CBF38-25EB-451B-8F3D-290C4B1C001A}"/>
    <cellStyle name="20% - Accent6 10 2 7" xfId="6967" xr:uid="{BEAD722C-8D75-4372-82BC-4E18E800C53E}"/>
    <cellStyle name="20% - Accent6 10 2 8" xfId="6968" xr:uid="{4C8C4063-8141-4A37-86A4-187D896FF192}"/>
    <cellStyle name="20% - Accent6 10 3" xfId="6969" xr:uid="{77CCEDE8-4DCA-4833-BD74-3BD77E0787A5}"/>
    <cellStyle name="20% - Accent6 10 3 2" xfId="6970" xr:uid="{5FEFFEEE-AE2F-455D-B408-91C8D1C5E0FF}"/>
    <cellStyle name="20% - Accent6 10 3 2 2" xfId="6971" xr:uid="{1D701AD2-5A06-4F36-87A0-0F325AD2A596}"/>
    <cellStyle name="20% - Accent6 10 3 2 3" xfId="6972" xr:uid="{44B86CC1-F476-45CF-B8D3-320F25711C38}"/>
    <cellStyle name="20% - Accent6 10 3 3" xfId="6973" xr:uid="{B73DD3B1-451E-4836-B85A-E51370B8A6F7}"/>
    <cellStyle name="20% - Accent6 10 3 4" xfId="6974" xr:uid="{A9EDFF28-BCEB-4038-84AE-6F4C59972BD2}"/>
    <cellStyle name="20% - Accent6 10 3 5" xfId="6975" xr:uid="{93BDBB2F-0272-45D7-A6A6-BBF74E091DE4}"/>
    <cellStyle name="20% - Accent6 10 4" xfId="6976" xr:uid="{AEB1F96F-FD8E-466B-8C41-7A618F01489B}"/>
    <cellStyle name="20% - Accent6 10 4 2" xfId="6977" xr:uid="{73D77044-4612-4C28-B473-C6CCF2E9E91A}"/>
    <cellStyle name="20% - Accent6 10 4 3" xfId="6978" xr:uid="{F81FB12A-5A22-456D-B8C6-B4166DEFCF09}"/>
    <cellStyle name="20% - Accent6 10 5" xfId="6979" xr:uid="{D37272B2-F9AF-4174-8281-DB5C18D2358F}"/>
    <cellStyle name="20% - Accent6 10 6" xfId="6980" xr:uid="{CEEB1BD3-5759-4EE7-A6D6-A0A11CE792BB}"/>
    <cellStyle name="20% - Accent6 10 7" xfId="6981" xr:uid="{A11AB218-E3B8-48A2-8F86-391E48D5F975}"/>
    <cellStyle name="20% - Accent6 10 8" xfId="6982" xr:uid="{A42AB2F2-4842-4C46-9B76-4F1938BB9E29}"/>
    <cellStyle name="20% - Accent6 10 9" xfId="6983" xr:uid="{37E32064-ADE6-47FA-8DA1-62BFA37608DB}"/>
    <cellStyle name="20% - Accent6 11" xfId="6984" xr:uid="{844419DE-7FD1-47F5-BB90-D6A677CD0FBA}"/>
    <cellStyle name="20% - Accent6 11 10" xfId="6985" xr:uid="{F0E176C3-83A7-4336-9768-92F4AB94AB7D}"/>
    <cellStyle name="20% - Accent6 11 11" xfId="6986" xr:uid="{8AB19929-DB7D-4B9B-9C18-69E7AB4633B5}"/>
    <cellStyle name="20% - Accent6 11 2" xfId="6987" xr:uid="{829666EF-7ECC-43A7-BDAE-EB39EEAFA8F3}"/>
    <cellStyle name="20% - Accent6 11 2 2" xfId="6988" xr:uid="{AB513723-2CA9-464E-92FE-7A50752C7882}"/>
    <cellStyle name="20% - Accent6 11 2 2 2" xfId="6989" xr:uid="{D3FC4DA2-BFC0-4ADC-B51E-93D8A9567F5F}"/>
    <cellStyle name="20% - Accent6 11 2 2 3" xfId="6990" xr:uid="{ECA09799-D423-42DA-83EB-E975464CF228}"/>
    <cellStyle name="20% - Accent6 11 2 3" xfId="6991" xr:uid="{B3FA8F5C-B0D4-4DEB-BB98-975F4BF65A99}"/>
    <cellStyle name="20% - Accent6 11 2 4" xfId="6992" xr:uid="{35D0D8FC-C9E3-463A-AF99-CA515F1B7742}"/>
    <cellStyle name="20% - Accent6 11 2 5" xfId="6993" xr:uid="{3148DE31-E04A-45D7-8D98-C2E61400E3FD}"/>
    <cellStyle name="20% - Accent6 11 2 6" xfId="6994" xr:uid="{2914CF8F-7D16-4E0D-883E-A32F0EBDBED2}"/>
    <cellStyle name="20% - Accent6 11 2 7" xfId="6995" xr:uid="{7A42F2C4-C482-49BF-BFD3-860D65C077CE}"/>
    <cellStyle name="20% - Accent6 11 2 8" xfId="6996" xr:uid="{89020817-FA75-4796-AF58-CF0C027C9544}"/>
    <cellStyle name="20% - Accent6 11 3" xfId="6997" xr:uid="{330364C0-8E09-4131-A7CF-702219C716D7}"/>
    <cellStyle name="20% - Accent6 11 3 2" xfId="6998" xr:uid="{AF6D726F-B897-43B2-B9CD-EE42D954BAFD}"/>
    <cellStyle name="20% - Accent6 11 3 2 2" xfId="6999" xr:uid="{00E0F7CD-9C4D-43B4-830D-7F87474DF990}"/>
    <cellStyle name="20% - Accent6 11 3 2 3" xfId="7000" xr:uid="{006B1833-E5B1-464A-888F-016F3CAAE9B4}"/>
    <cellStyle name="20% - Accent6 11 3 3" xfId="7001" xr:uid="{29B3AF83-2D12-497A-A971-E592FF9BFAD0}"/>
    <cellStyle name="20% - Accent6 11 3 4" xfId="7002" xr:uid="{56B54A3E-BCC3-40C6-8BA6-F1BDBB973B07}"/>
    <cellStyle name="20% - Accent6 11 3 5" xfId="7003" xr:uid="{FADFD82E-ED7B-420A-A0D3-312666A1C09D}"/>
    <cellStyle name="20% - Accent6 11 4" xfId="7004" xr:uid="{DCCB2208-0169-450F-9CCE-CC1C06D7C121}"/>
    <cellStyle name="20% - Accent6 11 4 2" xfId="7005" xr:uid="{739879F8-E6C7-4833-B564-F329A53B6B66}"/>
    <cellStyle name="20% - Accent6 11 4 3" xfId="7006" xr:uid="{1AEBE108-C919-4FA5-AE99-0EECB68C6A6E}"/>
    <cellStyle name="20% - Accent6 11 5" xfId="7007" xr:uid="{759FDB86-DE9F-4197-AB7D-09ACDCDBC529}"/>
    <cellStyle name="20% - Accent6 11 6" xfId="7008" xr:uid="{11E8A1C6-310E-42C9-AE6D-F7DE810507A3}"/>
    <cellStyle name="20% - Accent6 11 7" xfId="7009" xr:uid="{9F2936AA-0AC2-4D6D-97B7-A5BE1B7ACBD0}"/>
    <cellStyle name="20% - Accent6 11 8" xfId="7010" xr:uid="{E802DAEF-B0DA-4D4B-83EE-1867061E397F}"/>
    <cellStyle name="20% - Accent6 11 9" xfId="7011" xr:uid="{764EE266-ACF4-4AEE-AD2C-0CDC76478383}"/>
    <cellStyle name="20% - Accent6 12" xfId="7012" xr:uid="{CF0404F9-75DA-41CD-BB13-FD54034A3D7C}"/>
    <cellStyle name="20% - Accent6 12 10" xfId="7013" xr:uid="{980C31C6-0369-4AAB-9A06-4795E0DB9865}"/>
    <cellStyle name="20% - Accent6 12 11" xfId="7014" xr:uid="{9BF25751-5138-439D-8598-648F57910D3F}"/>
    <cellStyle name="20% - Accent6 12 2" xfId="7015" xr:uid="{6C6367D3-33C3-4C5E-A259-78A9D03CC83B}"/>
    <cellStyle name="20% - Accent6 12 2 2" xfId="7016" xr:uid="{2E6190C5-F6A7-415D-8B89-4920BB9218E0}"/>
    <cellStyle name="20% - Accent6 12 2 2 2" xfId="7017" xr:uid="{62C5A327-ADD6-40D6-BD3E-2B0E032F5839}"/>
    <cellStyle name="20% - Accent6 12 2 2 3" xfId="7018" xr:uid="{30C0D265-5822-46DB-A4AB-116792B6D8FB}"/>
    <cellStyle name="20% - Accent6 12 2 3" xfId="7019" xr:uid="{CBF7EE57-6242-4676-BEDF-CC62C35332F1}"/>
    <cellStyle name="20% - Accent6 12 2 4" xfId="7020" xr:uid="{2DA6596C-FA1D-4D3C-983B-ECCB64FD3F41}"/>
    <cellStyle name="20% - Accent6 12 2 5" xfId="7021" xr:uid="{15A8BF0F-10CB-4393-B718-2D759DA2F635}"/>
    <cellStyle name="20% - Accent6 12 2 6" xfId="7022" xr:uid="{B98F7CE9-4F46-40F1-AF73-43E80BDCBE2C}"/>
    <cellStyle name="20% - Accent6 12 2 7" xfId="7023" xr:uid="{A1B0BCE0-B6CF-489B-ACC1-8241452D0C01}"/>
    <cellStyle name="20% - Accent6 12 3" xfId="7024" xr:uid="{3D579727-7765-4787-900F-F7E73DAA51D7}"/>
    <cellStyle name="20% - Accent6 12 3 2" xfId="7025" xr:uid="{027FE47D-6C8A-4366-B639-B0664F70364D}"/>
    <cellStyle name="20% - Accent6 12 3 2 2" xfId="7026" xr:uid="{1C209366-A983-45F5-8AF1-41BEC1F347D8}"/>
    <cellStyle name="20% - Accent6 12 3 2 3" xfId="7027" xr:uid="{C443DE8F-4421-4ADC-8A13-D903BF308A32}"/>
    <cellStyle name="20% - Accent6 12 3 3" xfId="7028" xr:uid="{71102C93-67DF-434F-919A-21FDF81B0E24}"/>
    <cellStyle name="20% - Accent6 12 3 4" xfId="7029" xr:uid="{4F4E79B6-AD4D-4925-B4C1-2012F2F900E1}"/>
    <cellStyle name="20% - Accent6 12 3 5" xfId="7030" xr:uid="{C4BE8BBD-4AF4-40C3-A2BF-565EE4C8477E}"/>
    <cellStyle name="20% - Accent6 12 4" xfId="7031" xr:uid="{DA144F0F-DE73-4D9A-9936-8B15E58D6AB6}"/>
    <cellStyle name="20% - Accent6 12 4 2" xfId="7032" xr:uid="{2DFD700A-ED24-414F-BA8C-3C237AFFE15A}"/>
    <cellStyle name="20% - Accent6 12 4 3" xfId="7033" xr:uid="{9025AB25-E800-459C-942C-FED536474003}"/>
    <cellStyle name="20% - Accent6 12 5" xfId="7034" xr:uid="{9308498A-CE7C-4538-BC73-1585906A58AB}"/>
    <cellStyle name="20% - Accent6 12 6" xfId="7035" xr:uid="{ABFB3A88-48EF-469B-9FEC-F88B91C5886B}"/>
    <cellStyle name="20% - Accent6 12 7" xfId="7036" xr:uid="{A37C3B52-F049-4F5A-993A-EA59A0EC6F74}"/>
    <cellStyle name="20% - Accent6 12 8" xfId="7037" xr:uid="{8AE9B31E-C5E4-4427-B84D-AECF81D2A0BB}"/>
    <cellStyle name="20% - Accent6 12 9" xfId="7038" xr:uid="{787E820D-BBC7-4EEA-82B2-00D277F7CF54}"/>
    <cellStyle name="20% - Accent6 13" xfId="7039" xr:uid="{02D13052-F981-40AC-8CEC-E8054D2314B8}"/>
    <cellStyle name="20% - Accent6 13 10" xfId="7040" xr:uid="{57027B78-F2E8-4946-AC87-5FB728474E49}"/>
    <cellStyle name="20% - Accent6 13 2" xfId="7041" xr:uid="{88E33A6E-BC23-4429-8085-F80CBC4DC489}"/>
    <cellStyle name="20% - Accent6 13 2 2" xfId="7042" xr:uid="{632BE768-23E5-4141-B533-36E4E88919F5}"/>
    <cellStyle name="20% - Accent6 13 2 2 2" xfId="7043" xr:uid="{D708C738-719E-414F-A653-272A427B42D8}"/>
    <cellStyle name="20% - Accent6 13 2 2 3" xfId="7044" xr:uid="{27AC8CA7-FE06-4194-883E-99CBCEF5B5D5}"/>
    <cellStyle name="20% - Accent6 13 2 3" xfId="7045" xr:uid="{62F1A2B5-C235-4CF7-B19A-99D2B8BAE981}"/>
    <cellStyle name="20% - Accent6 13 2 4" xfId="7046" xr:uid="{8EEF28E8-A837-4A06-81D3-E68B8338099C}"/>
    <cellStyle name="20% - Accent6 13 2 5" xfId="7047" xr:uid="{B7721508-5171-4261-AAA0-E417527D5EE2}"/>
    <cellStyle name="20% - Accent6 13 2 6" xfId="7048" xr:uid="{38004A29-F09E-4105-A298-128D7E323FFC}"/>
    <cellStyle name="20% - Accent6 13 2 7" xfId="7049" xr:uid="{447E01FD-015E-4702-90DE-2D9F92BE56F5}"/>
    <cellStyle name="20% - Accent6 13 2 8" xfId="7050" xr:uid="{CF0B3979-AEDE-4C6D-8C33-EC55750D8B87}"/>
    <cellStyle name="20% - Accent6 13 3" xfId="7051" xr:uid="{019C9E74-C542-418E-B333-A5F4E82ADB1A}"/>
    <cellStyle name="20% - Accent6 13 3 2" xfId="7052" xr:uid="{18442E79-1124-443C-9F9C-EE1F025C5835}"/>
    <cellStyle name="20% - Accent6 13 3 2 2" xfId="7053" xr:uid="{980F1070-5402-4237-8FF3-832A67FFC056}"/>
    <cellStyle name="20% - Accent6 13 3 2 3" xfId="7054" xr:uid="{4B82299D-F232-4E40-9105-73E5D7AAB4E9}"/>
    <cellStyle name="20% - Accent6 13 3 3" xfId="7055" xr:uid="{7B99A716-0E35-4EEA-BE57-0D5FFCC99216}"/>
    <cellStyle name="20% - Accent6 13 3 4" xfId="7056" xr:uid="{6A8EC357-ABA6-4225-AD89-50EDB4627428}"/>
    <cellStyle name="20% - Accent6 13 3 5" xfId="7057" xr:uid="{A8632253-9784-49B1-B9F2-EAD683B40A81}"/>
    <cellStyle name="20% - Accent6 13 4" xfId="7058" xr:uid="{48536A49-2399-46DE-8C48-451973656ED3}"/>
    <cellStyle name="20% - Accent6 13 4 2" xfId="7059" xr:uid="{E8C61D4C-30DE-4823-94CD-45A1AABF630A}"/>
    <cellStyle name="20% - Accent6 13 4 3" xfId="7060" xr:uid="{92993E27-172F-42DE-8749-CDA038B334CD}"/>
    <cellStyle name="20% - Accent6 13 5" xfId="7061" xr:uid="{641EB98E-146A-41B3-BCE6-C2F6BF19E3CC}"/>
    <cellStyle name="20% - Accent6 13 6" xfId="7062" xr:uid="{746D3C94-E4EB-40E1-B9CF-575911FF2A4E}"/>
    <cellStyle name="20% - Accent6 13 7" xfId="7063" xr:uid="{C27418FA-0CA4-4373-BAB1-FE3D431DCA8E}"/>
    <cellStyle name="20% - Accent6 13 8" xfId="7064" xr:uid="{2F39E688-4E66-4253-9545-428CADD2B4CD}"/>
    <cellStyle name="20% - Accent6 13 9" xfId="7065" xr:uid="{F56D5053-2D42-486D-9518-AD5A83317CC7}"/>
    <cellStyle name="20% - Accent6 14" xfId="7066" xr:uid="{D2CF60AA-AFFD-43A1-A8E0-7DC46A850B7F}"/>
    <cellStyle name="20% - Accent6 14 2" xfId="7067" xr:uid="{B8CA9CDE-AE87-4968-9995-78C70ED07606}"/>
    <cellStyle name="20% - Accent6 14 2 2" xfId="7068" xr:uid="{2AF616C7-CBA3-4D46-849E-842590123741}"/>
    <cellStyle name="20% - Accent6 14 2 2 2" xfId="7069" xr:uid="{FEF122C5-83FE-450D-94BE-7DD0A4774187}"/>
    <cellStyle name="20% - Accent6 14 2 2 3" xfId="7070" xr:uid="{93480FD1-A2DC-4584-BB8F-8F32CCB890A3}"/>
    <cellStyle name="20% - Accent6 14 2 3" xfId="7071" xr:uid="{9FEEFDFF-15C1-4C84-AF4A-AB3832839388}"/>
    <cellStyle name="20% - Accent6 14 2 4" xfId="7072" xr:uid="{F10E09FF-5D83-44F9-8D71-BA36606ADBEB}"/>
    <cellStyle name="20% - Accent6 14 2 5" xfId="7073" xr:uid="{0F1E14A4-E919-467C-A919-04651566A418}"/>
    <cellStyle name="20% - Accent6 14 2 6" xfId="7074" xr:uid="{D4B573EC-310D-43E7-BF3A-C9501D0515B7}"/>
    <cellStyle name="20% - Accent6 14 2 7" xfId="7075" xr:uid="{3AF247E6-E5DB-4175-8CF1-12DA51863482}"/>
    <cellStyle name="20% - Accent6 14 3" xfId="7076" xr:uid="{E34DB279-3B4E-4CDE-A277-9C624BF90933}"/>
    <cellStyle name="20% - Accent6 14 3 2" xfId="7077" xr:uid="{31EC7C16-0EE3-4422-9700-0DF65534D03A}"/>
    <cellStyle name="20% - Accent6 14 3 2 2" xfId="7078" xr:uid="{98062A35-00B4-486A-8AF1-271B81A964C7}"/>
    <cellStyle name="20% - Accent6 14 3 2 3" xfId="7079" xr:uid="{811B5250-FC40-42FE-BA8A-D23ECF56BCE8}"/>
    <cellStyle name="20% - Accent6 14 3 3" xfId="7080" xr:uid="{CE514EB7-B80B-417C-B865-2FF7759A7440}"/>
    <cellStyle name="20% - Accent6 14 3 4" xfId="7081" xr:uid="{5A263B56-23FF-453A-8605-59153C9F2E54}"/>
    <cellStyle name="20% - Accent6 14 3 5" xfId="7082" xr:uid="{D2212CBC-240E-447A-AF69-70ADABF47B17}"/>
    <cellStyle name="20% - Accent6 14 4" xfId="7083" xr:uid="{4CA262F0-7278-4042-8F49-56B15AF5D1D7}"/>
    <cellStyle name="20% - Accent6 14 4 2" xfId="7084" xr:uid="{4628A23B-9772-42B1-9D72-B925F6CAE1AA}"/>
    <cellStyle name="20% - Accent6 14 4 3" xfId="7085" xr:uid="{5E95493C-684F-4D2D-BF17-80C8A32C676D}"/>
    <cellStyle name="20% - Accent6 14 5" xfId="7086" xr:uid="{D6B016A4-7DE6-45B3-8A0A-6A5BE3C78EDA}"/>
    <cellStyle name="20% - Accent6 14 6" xfId="7087" xr:uid="{FD5B0A6C-CBB6-4DB9-8384-D3EE836BDD74}"/>
    <cellStyle name="20% - Accent6 14 7" xfId="7088" xr:uid="{C081BB6E-878A-4169-8003-67CF87DDA76E}"/>
    <cellStyle name="20% - Accent6 14 8" xfId="7089" xr:uid="{C1CEF999-441C-4E6D-8F2A-E03B95B5C8A4}"/>
    <cellStyle name="20% - Accent6 14 9" xfId="7090" xr:uid="{9AABE7A8-E17A-45B1-A242-76E378A226F4}"/>
    <cellStyle name="20% - Accent6 15" xfId="7091" xr:uid="{B76C5E68-E278-4403-8BC7-FA3A65283610}"/>
    <cellStyle name="20% - Accent6 15 2" xfId="7092" xr:uid="{B5793BC1-001A-4DA8-9927-C7D69257CC98}"/>
    <cellStyle name="20% - Accent6 15 2 2" xfId="7093" xr:uid="{38CB6857-731A-4980-B21A-9CA03F756CF4}"/>
    <cellStyle name="20% - Accent6 15 2 2 2" xfId="7094" xr:uid="{7729C45A-9ABB-44B4-A896-C437F10047AC}"/>
    <cellStyle name="20% - Accent6 15 2 2 3" xfId="7095" xr:uid="{CA0B5F26-0055-446C-86B9-E28A303042D1}"/>
    <cellStyle name="20% - Accent6 15 2 3" xfId="7096" xr:uid="{D943DFB8-BE8B-45A1-921C-133E3B3107F8}"/>
    <cellStyle name="20% - Accent6 15 2 4" xfId="7097" xr:uid="{45C90BE7-CBF7-415E-B8D1-1C96D9E0A75B}"/>
    <cellStyle name="20% - Accent6 15 2 5" xfId="7098" xr:uid="{5E4859E0-8A2D-4669-87A5-D474FD4A1D66}"/>
    <cellStyle name="20% - Accent6 15 2 6" xfId="7099" xr:uid="{544A77CE-FBDC-486B-A160-746D7511CEC5}"/>
    <cellStyle name="20% - Accent6 15 2 7" xfId="7100" xr:uid="{F714BAC0-CB7A-41C8-AC35-8110DA4D202F}"/>
    <cellStyle name="20% - Accent6 15 3" xfId="7101" xr:uid="{0D38D8CF-8998-4B03-8948-4CEB39D88426}"/>
    <cellStyle name="20% - Accent6 15 3 2" xfId="7102" xr:uid="{813BC4AC-7F82-4E37-86C3-CD9214E52B91}"/>
    <cellStyle name="20% - Accent6 15 3 2 2" xfId="7103" xr:uid="{7C6198E3-DA2B-4022-A32D-042A1E7CC7D1}"/>
    <cellStyle name="20% - Accent6 15 3 2 3" xfId="7104" xr:uid="{0CB48BE4-8886-48B4-84D3-6AFCF622AC36}"/>
    <cellStyle name="20% - Accent6 15 3 3" xfId="7105" xr:uid="{80FC063E-916C-428E-95AB-1208E56AC2E0}"/>
    <cellStyle name="20% - Accent6 15 3 4" xfId="7106" xr:uid="{E6D7F6D7-CCD9-4A3C-A589-F68B656BC3B9}"/>
    <cellStyle name="20% - Accent6 15 3 5" xfId="7107" xr:uid="{4951A1B2-4FF4-496A-B05A-3BA3BAF5A688}"/>
    <cellStyle name="20% - Accent6 15 4" xfId="7108" xr:uid="{A4EFB33F-8057-491A-91FE-16926F18EC20}"/>
    <cellStyle name="20% - Accent6 15 4 2" xfId="7109" xr:uid="{015D3F42-D60F-41C4-9F10-84C3E7B712B3}"/>
    <cellStyle name="20% - Accent6 15 4 3" xfId="7110" xr:uid="{6795C41F-E764-4396-A96C-76151FCB2B63}"/>
    <cellStyle name="20% - Accent6 15 5" xfId="7111" xr:uid="{AD2543CF-1CEE-4311-ADBB-E86513E86626}"/>
    <cellStyle name="20% - Accent6 15 6" xfId="7112" xr:uid="{159F05C5-93DF-4B88-B458-01B590FEEA39}"/>
    <cellStyle name="20% - Accent6 15 7" xfId="7113" xr:uid="{53F0B5C9-CD77-4972-A84F-63EAB11CF754}"/>
    <cellStyle name="20% - Accent6 15 8" xfId="7114" xr:uid="{4B0DB61D-236A-4870-A3B7-51164E53C496}"/>
    <cellStyle name="20% - Accent6 15 9" xfId="7115" xr:uid="{4286D78C-29B4-4C7E-A108-BF71DA5ABCD8}"/>
    <cellStyle name="20% - Accent6 16" xfId="7116" xr:uid="{FD63B0D3-459C-40DE-BC6F-95350CA0C588}"/>
    <cellStyle name="20% - Accent6 16 2" xfId="7117" xr:uid="{D59AA635-56A9-4062-B410-852D1964BD5B}"/>
    <cellStyle name="20% - Accent6 16 2 2" xfId="7118" xr:uid="{EEE178C0-9894-483A-9ADC-6F7E5057EEEA}"/>
    <cellStyle name="20% - Accent6 16 2 2 2" xfId="7119" xr:uid="{2FB5D9AF-F0E2-4BD0-A2CC-35DB685663A4}"/>
    <cellStyle name="20% - Accent6 16 2 2 3" xfId="7120" xr:uid="{79149BF0-CB6C-4583-9B69-9263799D7559}"/>
    <cellStyle name="20% - Accent6 16 2 3" xfId="7121" xr:uid="{BF94DECB-2A51-4A4C-9E51-9FA0DBCDA319}"/>
    <cellStyle name="20% - Accent6 16 2 4" xfId="7122" xr:uid="{E6C51C04-CF6A-47B5-8649-486CB393A26B}"/>
    <cellStyle name="20% - Accent6 16 2 5" xfId="7123" xr:uid="{B304649F-4ED4-48B5-9003-0339BF4BB97A}"/>
    <cellStyle name="20% - Accent6 16 2 6" xfId="7124" xr:uid="{8A40A5E9-45DD-4762-8684-0CD78D30376D}"/>
    <cellStyle name="20% - Accent6 16 2 7" xfId="7125" xr:uid="{8DC04E70-64A0-4116-8417-A8970E9E1109}"/>
    <cellStyle name="20% - Accent6 16 3" xfId="7126" xr:uid="{BEB80372-EF02-4C40-A352-887BB8874A3C}"/>
    <cellStyle name="20% - Accent6 16 3 2" xfId="7127" xr:uid="{4C988824-2D8B-4C88-AD0C-B8F191C27F53}"/>
    <cellStyle name="20% - Accent6 16 3 2 2" xfId="7128" xr:uid="{C04723B4-7FCD-47E7-BF42-9910A759A2BF}"/>
    <cellStyle name="20% - Accent6 16 3 2 3" xfId="7129" xr:uid="{4930096B-AFBC-4E23-ACB2-7DD9DF0024F9}"/>
    <cellStyle name="20% - Accent6 16 3 3" xfId="7130" xr:uid="{2EE80104-AF8B-4A56-A18F-5199FA905898}"/>
    <cellStyle name="20% - Accent6 16 3 4" xfId="7131" xr:uid="{7895D031-9FE3-4C26-95C5-AB0F272D27CC}"/>
    <cellStyle name="20% - Accent6 16 3 5" xfId="7132" xr:uid="{EB494209-811B-4C00-ABC3-DEC9F13EC8AE}"/>
    <cellStyle name="20% - Accent6 16 4" xfId="7133" xr:uid="{4027981A-05F2-4802-B0FA-D484FCF08370}"/>
    <cellStyle name="20% - Accent6 16 4 2" xfId="7134" xr:uid="{20097057-2991-45B5-8D70-953DF62E3CCE}"/>
    <cellStyle name="20% - Accent6 16 4 3" xfId="7135" xr:uid="{BFB7487F-BA58-40AC-8E08-8036BFE8FC0B}"/>
    <cellStyle name="20% - Accent6 16 5" xfId="7136" xr:uid="{3552B0E5-B1DA-4A60-AEA0-A37440DD5935}"/>
    <cellStyle name="20% - Accent6 16 6" xfId="7137" xr:uid="{FB2F2A66-3951-4690-8500-A60E7BAEC204}"/>
    <cellStyle name="20% - Accent6 16 7" xfId="7138" xr:uid="{3466A334-2501-4F05-BE95-5B9EEA85C0DC}"/>
    <cellStyle name="20% - Accent6 16 8" xfId="7139" xr:uid="{BD9DFBFB-ECD4-4A57-87DC-C0FCDBABEAD7}"/>
    <cellStyle name="20% - Accent6 16 9" xfId="7140" xr:uid="{C0FDC264-7C81-4AD5-A772-C9468618657D}"/>
    <cellStyle name="20% - Accent6 17" xfId="7141" xr:uid="{E69763F7-8308-4228-95AE-E67278EB1439}"/>
    <cellStyle name="20% - Accent6 17 2" xfId="7142" xr:uid="{C401D418-FECA-4365-8CDA-9812D36DE6AC}"/>
    <cellStyle name="20% - Accent6 17 2 2" xfId="7143" xr:uid="{F603076F-8194-4ED0-B5F8-513EBAFFF1D6}"/>
    <cellStyle name="20% - Accent6 17 2 3" xfId="7144" xr:uid="{D8213A6E-9135-4161-981D-26E0F2819BDB}"/>
    <cellStyle name="20% - Accent6 17 2 4" xfId="7145" xr:uid="{C88C1D9D-C82C-4475-A3CD-AA13B4902F7C}"/>
    <cellStyle name="20% - Accent6 17 2 5" xfId="7146" xr:uid="{40671786-E381-4373-B192-A1DA89D21E42}"/>
    <cellStyle name="20% - Accent6 17 3" xfId="7147" xr:uid="{C33E330F-52D4-4B60-B293-47050FA93785}"/>
    <cellStyle name="20% - Accent6 17 4" xfId="7148" xr:uid="{FDDFA4D6-4094-4F51-AA85-DC68ECC7BA7E}"/>
    <cellStyle name="20% - Accent6 17 5" xfId="7149" xr:uid="{AA98E1A1-7BD4-46A4-AB14-A17314158048}"/>
    <cellStyle name="20% - Accent6 17 6" xfId="7150" xr:uid="{26ACBCAC-F420-4E03-8002-907E59EE77A1}"/>
    <cellStyle name="20% - Accent6 17 7" xfId="7151" xr:uid="{916AD318-788A-499B-BE96-2D102A46FBB4}"/>
    <cellStyle name="20% - Accent6 18" xfId="7152" xr:uid="{A37F044C-53CB-4ABB-B624-BD2E1D8298EB}"/>
    <cellStyle name="20% - Accent6 18 2" xfId="7153" xr:uid="{9A77C179-6624-4FA1-B663-857EBFD6D408}"/>
    <cellStyle name="20% - Accent6 18 2 2" xfId="7154" xr:uid="{ECAA774F-7712-4CCB-A90C-BA758F6CAC56}"/>
    <cellStyle name="20% - Accent6 18 2 3" xfId="7155" xr:uid="{6CF3F0BD-CC8C-4D6F-B546-3E5076700652}"/>
    <cellStyle name="20% - Accent6 18 3" xfId="7156" xr:uid="{2C43D5BA-923F-44A6-B9E8-E3D560AEFAA9}"/>
    <cellStyle name="20% - Accent6 18 4" xfId="7157" xr:uid="{8D4D472E-9A83-42C2-8752-0EA0B4D4ECF4}"/>
    <cellStyle name="20% - Accent6 18 5" xfId="7158" xr:uid="{5F11FA8B-6743-4493-8B2C-7A17E05F4758}"/>
    <cellStyle name="20% - Accent6 18 6" xfId="7159" xr:uid="{0250FB41-A568-4442-94F5-AA75894EFBE9}"/>
    <cellStyle name="20% - Accent6 18 7" xfId="7160" xr:uid="{8A51858C-C48E-4E21-A3E5-D795D2BE2BD0}"/>
    <cellStyle name="20% - Accent6 19" xfId="7161" xr:uid="{7F68F6EF-22D4-452F-8377-7207FBE89761}"/>
    <cellStyle name="20% - Accent6 19 2" xfId="7162" xr:uid="{D06396FF-3931-4BB2-ADEC-55D05DFEA5C6}"/>
    <cellStyle name="20% - Accent6 19 3" xfId="7163" xr:uid="{E0481396-DDD1-4A24-9EA2-ECB9F4809198}"/>
    <cellStyle name="20% - Accent6 19 4" xfId="7164" xr:uid="{12B07607-1653-4908-BDF1-B17E484357C6}"/>
    <cellStyle name="20% - Accent6 19 5" xfId="7165" xr:uid="{0EDEBCAA-A2E9-4CEF-994B-5A79F8F1EAB5}"/>
    <cellStyle name="20% - Accent6 19 6" xfId="7166" xr:uid="{2A2B565E-285E-4EC6-A1AE-5E36B8741A34}"/>
    <cellStyle name="20% - Accent6 2" xfId="7167" xr:uid="{6629C32B-7BA5-41D3-8D5C-FDBE9C936D37}"/>
    <cellStyle name="20% - Accent6 2 10" xfId="7168" xr:uid="{B14937C6-1EF3-4827-AE9D-FAA07DBBB4BD}"/>
    <cellStyle name="20% - Accent6 2 11" xfId="7169" xr:uid="{3A162315-5C50-4F04-9FBC-85D078C485F3}"/>
    <cellStyle name="20% - Accent6 2 12" xfId="7170" xr:uid="{F3367F54-796B-441E-A07F-40BABB6B8F7E}"/>
    <cellStyle name="20% - Accent6 2 13" xfId="7171" xr:uid="{F7F07156-DBF0-4CAC-A2F1-D540BF75912A}"/>
    <cellStyle name="20% - Accent6 2 14" xfId="7172" xr:uid="{9315518A-54CC-442B-B9A2-E91C54757F33}"/>
    <cellStyle name="20% - Accent6 2 15" xfId="7173" xr:uid="{1E32FF6F-011C-4D9E-B369-26F9E7C749AB}"/>
    <cellStyle name="20% - Accent6 2 16" xfId="7174" xr:uid="{637B783C-54B7-49B7-9A60-2E823AB8698D}"/>
    <cellStyle name="20% - Accent6 2 17" xfId="7175" xr:uid="{E092D731-79F4-419A-85DE-29FF6E170387}"/>
    <cellStyle name="20% - Accent6 2 18" xfId="7176" xr:uid="{16854390-B401-4DF4-BB9A-8C6159CCFF07}"/>
    <cellStyle name="20% - Accent6 2 2" xfId="7177" xr:uid="{266F8982-9BC5-469A-A0C1-E3CAEF09DC02}"/>
    <cellStyle name="20% - Accent6 2 2 10" xfId="7178" xr:uid="{C0D7F602-4EA8-49B6-9390-93B69CF860A6}"/>
    <cellStyle name="20% - Accent6 2 2 11" xfId="7179" xr:uid="{9AB5DD85-5440-4F2C-830D-C08235F0B3DD}"/>
    <cellStyle name="20% - Accent6 2 2 12" xfId="7180" xr:uid="{DECF9D3A-E408-482B-89F9-BE64D67F3B25}"/>
    <cellStyle name="20% - Accent6 2 2 13" xfId="7181" xr:uid="{FA2C84E5-7144-43A2-BC3F-3DAB1D37B89E}"/>
    <cellStyle name="20% - Accent6 2 2 2" xfId="7182" xr:uid="{0D269761-C3E0-479A-AB28-B79F9294FF9E}"/>
    <cellStyle name="20% - Accent6 2 2 2 10" xfId="7183" xr:uid="{E68BD686-6D47-4450-8F85-7BF0CD2CE651}"/>
    <cellStyle name="20% - Accent6 2 2 2 11" xfId="7184" xr:uid="{FEEE8CA1-225D-452A-A769-CDC49CA954B6}"/>
    <cellStyle name="20% - Accent6 2 2 2 2" xfId="7185" xr:uid="{59BC8AF6-B4B9-4D31-95F7-FF6215F4C46E}"/>
    <cellStyle name="20% - Accent6 2 2 2 2 2" xfId="7186" xr:uid="{F6B6DC61-7107-4909-99E1-D1E8789245E4}"/>
    <cellStyle name="20% - Accent6 2 2 2 2 2 2" xfId="7187" xr:uid="{1624707B-346C-42DA-9C25-004A268691B8}"/>
    <cellStyle name="20% - Accent6 2 2 2 2 2 2 2" xfId="7188" xr:uid="{13E1769B-FCB0-42C0-8A21-AF2944CDB8DF}"/>
    <cellStyle name="20% - Accent6 2 2 2 2 2 2 3" xfId="7189" xr:uid="{948B498A-0E19-41A0-9E52-8F6CC91C0021}"/>
    <cellStyle name="20% - Accent6 2 2 2 2 2 3" xfId="7190" xr:uid="{A35ACD8C-A8D3-420C-B20C-7E0AD63B22F1}"/>
    <cellStyle name="20% - Accent6 2 2 2 2 2 3 2" xfId="7191" xr:uid="{5D0CB377-275B-415F-AD26-FEBC51F7F239}"/>
    <cellStyle name="20% - Accent6 2 2 2 2 2 4" xfId="7192" xr:uid="{D0120626-39EE-46E3-98E4-641059F415B9}"/>
    <cellStyle name="20% - Accent6 2 2 2 2 3" xfId="7193" xr:uid="{E3ADD9D9-C4BC-474A-868A-F90BB7B934E7}"/>
    <cellStyle name="20% - Accent6 2 2 2 2 3 2" xfId="7194" xr:uid="{4DDC93D7-7966-4EA7-B14B-FBC7EE79C886}"/>
    <cellStyle name="20% - Accent6 2 2 2 2 3 3" xfId="7195" xr:uid="{0590732B-C9BD-450A-A960-A99AC436186B}"/>
    <cellStyle name="20% - Accent6 2 2 2 2 4" xfId="7196" xr:uid="{27996273-F2E0-45C7-AC8B-3538D6C9BEE8}"/>
    <cellStyle name="20% - Accent6 2 2 2 2 4 2" xfId="7197" xr:uid="{2A4F0DF3-940B-4048-8835-C9E05BECBE75}"/>
    <cellStyle name="20% - Accent6 2 2 2 2 5" xfId="7198" xr:uid="{F1933EA3-D395-4D18-AA49-C1258A6E0691}"/>
    <cellStyle name="20% - Accent6 2 2 2 2 6" xfId="7199" xr:uid="{8A3C6B29-C1DC-47A9-A10D-C33BBC331319}"/>
    <cellStyle name="20% - Accent6 2 2 2 2 7" xfId="7200" xr:uid="{80BA7195-5532-43B7-AA3F-CDCF65CBC3B2}"/>
    <cellStyle name="20% - Accent6 2 2 2 3" xfId="7201" xr:uid="{8090E093-4AD0-43F7-928C-00384CEB722D}"/>
    <cellStyle name="20% - Accent6 2 2 2 3 2" xfId="7202" xr:uid="{F86C5ECD-ED77-4C87-B323-D7FD14B1B29C}"/>
    <cellStyle name="20% - Accent6 2 2 2 3 2 2" xfId="7203" xr:uid="{9FE03924-3154-42F0-BB84-A8ED165E9CAC}"/>
    <cellStyle name="20% - Accent6 2 2 2 3 2 2 2" xfId="7204" xr:uid="{F93DD7A7-850C-4506-9410-7A386365A521}"/>
    <cellStyle name="20% - Accent6 2 2 2 3 2 3" xfId="7205" xr:uid="{97357A3B-35EC-4263-A7A2-7BC1B93192CE}"/>
    <cellStyle name="20% - Accent6 2 2 2 3 2 4" xfId="7206" xr:uid="{170727AC-BDB4-4F62-AA6E-35323AE5DB48}"/>
    <cellStyle name="20% - Accent6 2 2 2 3 3" xfId="7207" xr:uid="{05E930E5-C5BD-47DA-A21F-26BA59132A23}"/>
    <cellStyle name="20% - Accent6 2 2 2 3 3 2" xfId="7208" xr:uid="{C21150BE-72A7-4C3E-803A-8C8B188B7188}"/>
    <cellStyle name="20% - Accent6 2 2 2 3 4" xfId="7209" xr:uid="{3C1A6795-D62A-4A00-94A9-B89EA2C851CF}"/>
    <cellStyle name="20% - Accent6 2 2 2 3 5" xfId="7210" xr:uid="{4B5846AB-9CB0-4D2B-A6C9-A028F883F86E}"/>
    <cellStyle name="20% - Accent6 2 2 2 3 6" xfId="7211" xr:uid="{EB23AEA3-4650-48E1-B5D0-8C3C0A2C57F3}"/>
    <cellStyle name="20% - Accent6 2 2 2 4" xfId="7212" xr:uid="{BAFE2AE3-6E09-42E5-AAAE-B347691D9F33}"/>
    <cellStyle name="20% - Accent6 2 2 2 4 2" xfId="7213" xr:uid="{10483CB4-5546-4C2A-B3C1-790199CF576E}"/>
    <cellStyle name="20% - Accent6 2 2 2 4 2 2" xfId="7214" xr:uid="{1AF2EC4E-18D6-403D-970D-2AE97275A767}"/>
    <cellStyle name="20% - Accent6 2 2 2 4 3" xfId="7215" xr:uid="{B121B54A-8EAA-48FE-9087-EF742D2E2B11}"/>
    <cellStyle name="20% - Accent6 2 2 2 4 4" xfId="7216" xr:uid="{9AB1CDC2-DF7C-4DD0-A79A-31C7F8286EB1}"/>
    <cellStyle name="20% - Accent6 2 2 2 5" xfId="7217" xr:uid="{96E7FF64-2677-49EB-B9A4-78DD42DF8C54}"/>
    <cellStyle name="20% - Accent6 2 2 2 5 2" xfId="7218" xr:uid="{DE79495B-9225-4868-9686-97F288AD29C9}"/>
    <cellStyle name="20% - Accent6 2 2 2 6" xfId="7219" xr:uid="{E0D6D07E-DE2A-4D36-8299-C756A5621D53}"/>
    <cellStyle name="20% - Accent6 2 2 2 7" xfId="7220" xr:uid="{4C117A8F-9F2E-4BAF-8758-9B4D2B893DA3}"/>
    <cellStyle name="20% - Accent6 2 2 2 8" xfId="7221" xr:uid="{46CF581B-E682-4C14-8698-6CF9CA0E3F20}"/>
    <cellStyle name="20% - Accent6 2 2 2 9" xfId="7222" xr:uid="{D3C85ADF-53B0-4E62-8FB7-9F1CD681C572}"/>
    <cellStyle name="20% - Accent6 2 2 3" xfId="7223" xr:uid="{373E53D0-1988-4FE3-9A0E-C49BD0BA0B6E}"/>
    <cellStyle name="20% - Accent6 2 2 3 2" xfId="7224" xr:uid="{808DEE3D-B3B0-44F1-B92F-6F0DC644BE1D}"/>
    <cellStyle name="20% - Accent6 2 2 3 2 2" xfId="7225" xr:uid="{A29B0585-EA89-4AAD-9FB0-84E902097C62}"/>
    <cellStyle name="20% - Accent6 2 2 3 2 2 2" xfId="7226" xr:uid="{975945F5-BA74-45F8-A2FD-15CA97FF971A}"/>
    <cellStyle name="20% - Accent6 2 2 3 2 2 2 2" xfId="7227" xr:uid="{4A57C50E-FC72-4E00-8B28-83CE5D1E7D8B}"/>
    <cellStyle name="20% - Accent6 2 2 3 2 2 3" xfId="7228" xr:uid="{14A6D673-3FF9-440D-BEDA-17EF17690ED4}"/>
    <cellStyle name="20% - Accent6 2 2 3 2 2 4" xfId="7229" xr:uid="{748F639D-CEAC-465C-B894-B1E307E63135}"/>
    <cellStyle name="20% - Accent6 2 2 3 2 3" xfId="7230" xr:uid="{87DC34A7-D70B-463E-BD32-C0695DF0D397}"/>
    <cellStyle name="20% - Accent6 2 2 3 2 3 2" xfId="7231" xr:uid="{5BE7AF9D-9690-497E-B2DF-7C11D13A38D9}"/>
    <cellStyle name="20% - Accent6 2 2 3 2 4" xfId="7232" xr:uid="{BDA2E8C1-A1E7-4088-9DCB-C0A3BE27A1B8}"/>
    <cellStyle name="20% - Accent6 2 2 3 2 5" xfId="7233" xr:uid="{857CE81B-7B89-418A-B662-A876E17F8ACD}"/>
    <cellStyle name="20% - Accent6 2 2 3 2 6" xfId="7234" xr:uid="{DB45E687-0090-4548-BDDA-61730DF5DEB8}"/>
    <cellStyle name="20% - Accent6 2 2 3 3" xfId="7235" xr:uid="{23078585-407E-4C35-A3B8-B641FA1D0D30}"/>
    <cellStyle name="20% - Accent6 2 2 3 3 2" xfId="7236" xr:uid="{0CF5A988-60B1-48A2-8825-7CA83C0547EE}"/>
    <cellStyle name="20% - Accent6 2 2 3 3 2 2" xfId="7237" xr:uid="{F29B9B1A-2DF6-4A81-9D59-0D5F5D2162B5}"/>
    <cellStyle name="20% - Accent6 2 2 3 3 2 3" xfId="7238" xr:uid="{C9F4EDFB-39DC-41DF-911E-FC47A73ECF45}"/>
    <cellStyle name="20% - Accent6 2 2 3 3 2 4" xfId="7239" xr:uid="{E6C0AB3B-4F1A-4451-90AC-55E52D2D894E}"/>
    <cellStyle name="20% - Accent6 2 2 3 3 3" xfId="7240" xr:uid="{44887EBD-6C75-44DA-900E-0A01AEE0D8D8}"/>
    <cellStyle name="20% - Accent6 2 2 3 3 4" xfId="7241" xr:uid="{E65798B7-9C8D-4746-812E-A7EF1B87D0F4}"/>
    <cellStyle name="20% - Accent6 2 2 3 3 5" xfId="7242" xr:uid="{0E5DEFA4-9169-4A87-BB1D-10A2910E7C92}"/>
    <cellStyle name="20% - Accent6 2 2 3 3 6" xfId="7243" xr:uid="{D8DD8BB8-5E9A-43F5-A757-7368E135AFD8}"/>
    <cellStyle name="20% - Accent6 2 2 3 4" xfId="7244" xr:uid="{5E0EA40E-D49C-4575-B629-C0B64A82300D}"/>
    <cellStyle name="20% - Accent6 2 2 3 4 2" xfId="7245" xr:uid="{7C31B909-F78E-411F-AFB3-B7103341C3B6}"/>
    <cellStyle name="20% - Accent6 2 2 3 4 3" xfId="7246" xr:uid="{9E38C300-DF99-4237-88C2-77343CD06095}"/>
    <cellStyle name="20% - Accent6 2 2 3 4 4" xfId="7247" xr:uid="{F2B05CBA-63F7-4C88-B6B7-6F2E6D347586}"/>
    <cellStyle name="20% - Accent6 2 2 3 5" xfId="7248" xr:uid="{7B4AA80A-B603-4EA9-8FBB-18F87C00E543}"/>
    <cellStyle name="20% - Accent6 2 2 3 6" xfId="7249" xr:uid="{54B95ECF-C21A-477B-826D-BA85297BBAD4}"/>
    <cellStyle name="20% - Accent6 2 2 3 7" xfId="7250" xr:uid="{CB68F7D2-C380-4E60-BFF4-7C19512D5154}"/>
    <cellStyle name="20% - Accent6 2 2 3 8" xfId="7251" xr:uid="{FBC1C92D-1CE4-49F7-A782-160D0B6ABEBF}"/>
    <cellStyle name="20% - Accent6 2 2 3 9" xfId="7252" xr:uid="{4B9EFB5B-F7FE-43D4-9251-FD239D9FF765}"/>
    <cellStyle name="20% - Accent6 2 2 4" xfId="7253" xr:uid="{D67FF724-99A1-463A-B493-5425C9E36411}"/>
    <cellStyle name="20% - Accent6 2 2 4 2" xfId="7254" xr:uid="{AA0AB980-7921-4873-8ABA-2192C762F824}"/>
    <cellStyle name="20% - Accent6 2 2 4 2 2" xfId="7255" xr:uid="{C09B288F-5DFA-4752-8C6F-CE6CC85FD2F9}"/>
    <cellStyle name="20% - Accent6 2 2 4 2 2 2" xfId="7256" xr:uid="{91B1B2DE-CA68-4DCB-9537-6320DE8EAC32}"/>
    <cellStyle name="20% - Accent6 2 2 4 2 2 3" xfId="7257" xr:uid="{BCC3E3E2-664E-423A-8686-AC88687A62D5}"/>
    <cellStyle name="20% - Accent6 2 2 4 2 3" xfId="7258" xr:uid="{C14E9586-B064-4766-9A52-E6C43C032B6F}"/>
    <cellStyle name="20% - Accent6 2 2 4 2 3 2" xfId="7259" xr:uid="{ED9CE8B6-B451-4260-B430-1BC528A1D887}"/>
    <cellStyle name="20% - Accent6 2 2 4 2 4" xfId="7260" xr:uid="{CC9E3791-4DCA-4830-A427-AF4CC1835085}"/>
    <cellStyle name="20% - Accent6 2 2 4 3" xfId="7261" xr:uid="{469BB153-198D-4208-AC98-1128C3D210AB}"/>
    <cellStyle name="20% - Accent6 2 2 4 3 2" xfId="7262" xr:uid="{7DA0FCEA-F064-4CA0-A858-F71A76C2A896}"/>
    <cellStyle name="20% - Accent6 2 2 4 3 3" xfId="7263" xr:uid="{A027F38F-8BF1-4D31-A016-F9E70B5E8A52}"/>
    <cellStyle name="20% - Accent6 2 2 4 4" xfId="7264" xr:uid="{4FA41071-F727-4B86-96DD-D5005366FEAA}"/>
    <cellStyle name="20% - Accent6 2 2 4 4 2" xfId="7265" xr:uid="{FBA3A82C-DF1E-4DE7-ADF5-47B3A2851123}"/>
    <cellStyle name="20% - Accent6 2 2 4 5" xfId="7266" xr:uid="{9F7C03AA-1D8E-4B2F-89CF-FDE244221C1B}"/>
    <cellStyle name="20% - Accent6 2 2 4 6" xfId="7267" xr:uid="{95ABA94F-2B2D-4B29-8A6C-8875049C00D1}"/>
    <cellStyle name="20% - Accent6 2 2 5" xfId="7268" xr:uid="{35669339-B111-41AA-94A0-220BE3037C41}"/>
    <cellStyle name="20% - Accent6 2 2 5 2" xfId="7269" xr:uid="{D2F257A2-47BB-4D6B-B2C8-8EC5EE4D16C9}"/>
    <cellStyle name="20% - Accent6 2 2 5 2 2" xfId="7270" xr:uid="{2CF41C8E-DA6D-42A2-91B9-E261FBB9590E}"/>
    <cellStyle name="20% - Accent6 2 2 5 2 2 2" xfId="7271" xr:uid="{D12B052D-BBF0-4AEA-9C9C-30160CF7726F}"/>
    <cellStyle name="20% - Accent6 2 2 5 2 3" xfId="7272" xr:uid="{650539B6-992F-4F79-A516-713CCD6739D8}"/>
    <cellStyle name="20% - Accent6 2 2 5 2 4" xfId="7273" xr:uid="{12171812-D9BF-4F30-AE08-06663C7331A3}"/>
    <cellStyle name="20% - Accent6 2 2 5 3" xfId="7274" xr:uid="{67097013-0DE0-41BF-9E25-EFD6A4B604ED}"/>
    <cellStyle name="20% - Accent6 2 2 5 3 2" xfId="7275" xr:uid="{26CDC914-BF4C-4C6B-847E-ED7D46A141D0}"/>
    <cellStyle name="20% - Accent6 2 2 5 4" xfId="7276" xr:uid="{5B947200-C894-4297-8E43-26C2CDC188F5}"/>
    <cellStyle name="20% - Accent6 2 2 5 5" xfId="7277" xr:uid="{A2B68280-1A12-46E8-8D73-53C09A3D1E63}"/>
    <cellStyle name="20% - Accent6 2 2 5 6" xfId="7278" xr:uid="{365F920F-D2EA-41FE-BAE5-DA8B371F70E5}"/>
    <cellStyle name="20% - Accent6 2 2 6" xfId="7279" xr:uid="{A179A103-5E2D-475C-A867-9675E5E00DFA}"/>
    <cellStyle name="20% - Accent6 2 2 6 2" xfId="7280" xr:uid="{BB3B5E4D-C011-4A9F-B5AA-954867D52C77}"/>
    <cellStyle name="20% - Accent6 2 2 6 2 2" xfId="7281" xr:uid="{8273C5C3-31C7-4977-92FD-32CD71586C7B}"/>
    <cellStyle name="20% - Accent6 2 2 6 3" xfId="7282" xr:uid="{12EE4304-82F3-4C56-A723-9FE587408BA1}"/>
    <cellStyle name="20% - Accent6 2 2 6 4" xfId="7283" xr:uid="{D876FF6D-3EC0-48A5-B2B5-C693356BC88C}"/>
    <cellStyle name="20% - Accent6 2 2 7" xfId="7284" xr:uid="{BC3946DA-E26F-4F3A-85D5-E8A2F69DC8E8}"/>
    <cellStyle name="20% - Accent6 2 2 7 2" xfId="7285" xr:uid="{5BC6BC2C-0CDA-4001-89E9-571757CD762D}"/>
    <cellStyle name="20% - Accent6 2 2 8" xfId="7286" xr:uid="{E6552871-DB80-4AAC-BF41-F4DF5A436855}"/>
    <cellStyle name="20% - Accent6 2 2 8 2" xfId="7287" xr:uid="{F86A31E2-C3FE-4527-B328-4EEF45E3039D}"/>
    <cellStyle name="20% - Accent6 2 2 9" xfId="7288" xr:uid="{2BBA6B2C-8C96-42D3-B87C-5E42BAD391E7}"/>
    <cellStyle name="20% - Accent6 2 2 9 2" xfId="7289" xr:uid="{D92ABDF6-304F-4121-B890-72B355860196}"/>
    <cellStyle name="20% - Accent6 2 3" xfId="7290" xr:uid="{DAC4FD13-9B22-41D2-B978-36D67D6F6821}"/>
    <cellStyle name="20% - Accent6 2 3 10" xfId="7291" xr:uid="{077B8135-C304-429D-A0DE-ABDE1FF785FD}"/>
    <cellStyle name="20% - Accent6 2 3 11" xfId="7292" xr:uid="{3182B47C-DC5C-4D87-9ACE-FF75774F865B}"/>
    <cellStyle name="20% - Accent6 2 3 12" xfId="7293" xr:uid="{50DB58CB-187E-4F15-8846-0D24990C7BF4}"/>
    <cellStyle name="20% - Accent6 2 3 2" xfId="7294" xr:uid="{2EEDFD35-6F62-4D19-B625-B417506596C5}"/>
    <cellStyle name="20% - Accent6 2 3 2 2" xfId="7295" xr:uid="{B1F89B89-24CF-41DA-A81F-A48F50FE0064}"/>
    <cellStyle name="20% - Accent6 2 3 2 2 2" xfId="7296" xr:uid="{F334AC9E-959F-4A6E-853C-1ABCC4B28D61}"/>
    <cellStyle name="20% - Accent6 2 3 2 2 2 2" xfId="7297" xr:uid="{0EBFF671-AE89-4F69-B35F-0BCB0F75DA14}"/>
    <cellStyle name="20% - Accent6 2 3 2 2 2 3" xfId="7298" xr:uid="{2A9DD376-E54E-4268-8086-62EF0EC86CA9}"/>
    <cellStyle name="20% - Accent6 2 3 2 2 3" xfId="7299" xr:uid="{24ACEF01-E78E-4641-A859-B66671BCE5B2}"/>
    <cellStyle name="20% - Accent6 2 3 2 2 3 2" xfId="7300" xr:uid="{BB9E7EF0-4F18-4519-A91A-2729196229B2}"/>
    <cellStyle name="20% - Accent6 2 3 2 2 4" xfId="7301" xr:uid="{132BBAEC-B99E-424B-AA8C-E46FCE0CBC68}"/>
    <cellStyle name="20% - Accent6 2 3 2 3" xfId="7302" xr:uid="{C121F42C-49FE-4ED4-9BD8-43D2EB6DA8A9}"/>
    <cellStyle name="20% - Accent6 2 3 2 3 2" xfId="7303" xr:uid="{26F9694D-5103-4147-869E-49A76180B58D}"/>
    <cellStyle name="20% - Accent6 2 3 2 3 3" xfId="7304" xr:uid="{07B0EC90-8EB2-4140-9B58-11B4842FC6A1}"/>
    <cellStyle name="20% - Accent6 2 3 2 4" xfId="7305" xr:uid="{BD8D3691-9C73-45F7-9B6D-ABAC464305EC}"/>
    <cellStyle name="20% - Accent6 2 3 2 4 2" xfId="7306" xr:uid="{9C8CB9EC-CE4B-471F-BE84-0A71ADCC5293}"/>
    <cellStyle name="20% - Accent6 2 3 2 5" xfId="7307" xr:uid="{0128C791-C3F6-46F0-8A26-A5A3BDA6F986}"/>
    <cellStyle name="20% - Accent6 2 3 2 6" xfId="7308" xr:uid="{AA498208-47D7-4D17-9675-A15D29FF1C1C}"/>
    <cellStyle name="20% - Accent6 2 3 2 7" xfId="7309" xr:uid="{284948FA-68ED-4A5D-82E2-C7078AEDF9E6}"/>
    <cellStyle name="20% - Accent6 2 3 2 8" xfId="7310" xr:uid="{51EBD808-AB44-4433-AD5E-5A3ADD8EA80E}"/>
    <cellStyle name="20% - Accent6 2 3 3" xfId="7311" xr:uid="{AEE0145F-E673-47A4-918F-61A45D586005}"/>
    <cellStyle name="20% - Accent6 2 3 3 2" xfId="7312" xr:uid="{DEF16171-D5C3-4CC7-A497-627FE6F43D2D}"/>
    <cellStyle name="20% - Accent6 2 3 3 2 2" xfId="7313" xr:uid="{24D5586B-E7F8-4D26-AC4B-4B41A981AA3C}"/>
    <cellStyle name="20% - Accent6 2 3 3 2 2 2" xfId="7314" xr:uid="{E415E448-372D-415A-98A5-B6880A3C81E7}"/>
    <cellStyle name="20% - Accent6 2 3 3 2 3" xfId="7315" xr:uid="{1A10337A-8872-4A00-82B1-954B1A3772DD}"/>
    <cellStyle name="20% - Accent6 2 3 3 2 4" xfId="7316" xr:uid="{5A9E2375-FFCC-49FA-9F42-66CAA9728F68}"/>
    <cellStyle name="20% - Accent6 2 3 3 3" xfId="7317" xr:uid="{4B183A95-13CB-4DA3-BA69-73CC61FF78B8}"/>
    <cellStyle name="20% - Accent6 2 3 3 3 2" xfId="7318" xr:uid="{F19D28F3-C936-4841-AAD4-A8F68EAB8ECF}"/>
    <cellStyle name="20% - Accent6 2 3 3 4" xfId="7319" xr:uid="{D1358235-88AA-4EAD-94E5-20EF2E740A1A}"/>
    <cellStyle name="20% - Accent6 2 3 3 5" xfId="7320" xr:uid="{EAE5E2FA-CD60-4AAF-BA58-4D724CC01F0C}"/>
    <cellStyle name="20% - Accent6 2 3 3 6" xfId="7321" xr:uid="{BA364444-24D7-487E-9745-DD733A90ACC9}"/>
    <cellStyle name="20% - Accent6 2 3 3 7" xfId="7322" xr:uid="{78A2D1E9-8955-42D0-9C12-31B48B164DC1}"/>
    <cellStyle name="20% - Accent6 2 3 4" xfId="7323" xr:uid="{D947E9A4-3325-44A9-97AF-30BA0758FA35}"/>
    <cellStyle name="20% - Accent6 2 3 4 2" xfId="7324" xr:uid="{7F95F365-C60B-4FBE-999D-91962D0CAC98}"/>
    <cellStyle name="20% - Accent6 2 3 4 2 2" xfId="7325" xr:uid="{E5A0F899-806A-4432-A1C0-2106AC7DA1A7}"/>
    <cellStyle name="20% - Accent6 2 3 4 3" xfId="7326" xr:uid="{31F39AC3-21B6-49ED-9555-4DC489CBAE07}"/>
    <cellStyle name="20% - Accent6 2 3 4 4" xfId="7327" xr:uid="{227E8EE8-8F63-4681-A5FD-8CA20EA633D0}"/>
    <cellStyle name="20% - Accent6 2 3 5" xfId="7328" xr:uid="{74091710-B223-45C4-9609-F16E4F24BE0A}"/>
    <cellStyle name="20% - Accent6 2 3 5 2" xfId="7329" xr:uid="{F2DC13D6-D1F2-48FE-B2C1-3155D7C069E3}"/>
    <cellStyle name="20% - Accent6 2 3 6" xfId="7330" xr:uid="{34A90666-DED7-4D9E-9517-25A54FF57A97}"/>
    <cellStyle name="20% - Accent6 2 3 7" xfId="7331" xr:uid="{FFA784EC-5F32-4A36-A165-900EA70BCB83}"/>
    <cellStyle name="20% - Accent6 2 3 8" xfId="7332" xr:uid="{7F2A1556-8233-4453-BB72-CEA0AACD8A51}"/>
    <cellStyle name="20% - Accent6 2 3 9" xfId="7333" xr:uid="{982A8E27-8D42-41EC-BA53-BF0703469C92}"/>
    <cellStyle name="20% - Accent6 2 4" xfId="7334" xr:uid="{FA7EE472-0474-497A-9D03-812E7D54289A}"/>
    <cellStyle name="20% - Accent6 2 4 2" xfId="7335" xr:uid="{5821386A-6F80-40CF-9F61-F9F99F42C738}"/>
    <cellStyle name="20% - Accent6 2 4 2 2" xfId="7336" xr:uid="{0807E2D8-DAD3-4CCD-A0B1-A658445DEB1A}"/>
    <cellStyle name="20% - Accent6 2 4 2 2 2" xfId="7337" xr:uid="{66BC7B45-95BC-4EE8-A666-A7C23180025A}"/>
    <cellStyle name="20% - Accent6 2 4 2 2 2 2" xfId="7338" xr:uid="{292CA564-C1B2-4B42-91BC-B4C55697E32D}"/>
    <cellStyle name="20% - Accent6 2 4 2 2 3" xfId="7339" xr:uid="{A3A120C2-6AD5-42B6-8795-E5C9F75B7742}"/>
    <cellStyle name="20% - Accent6 2 4 2 2 4" xfId="7340" xr:uid="{8748B60E-9594-4E98-A76A-33C28B33DC98}"/>
    <cellStyle name="20% - Accent6 2 4 2 3" xfId="7341" xr:uid="{1A35DAB9-E138-4A6B-9DFF-6501CD9642B2}"/>
    <cellStyle name="20% - Accent6 2 4 2 3 2" xfId="7342" xr:uid="{AEE54693-42CE-4CB9-8DE7-B481ED99B7A6}"/>
    <cellStyle name="20% - Accent6 2 4 2 4" xfId="7343" xr:uid="{EDD173D6-FA3D-4DAA-B340-991AE245CDE5}"/>
    <cellStyle name="20% - Accent6 2 4 2 5" xfId="7344" xr:uid="{2B92D717-39FD-4E05-9AF0-146D80632B79}"/>
    <cellStyle name="20% - Accent6 2 4 2 6" xfId="7345" xr:uid="{9AB4F056-2471-4F3B-9FE4-C2F49BAC8DF0}"/>
    <cellStyle name="20% - Accent6 2 4 3" xfId="7346" xr:uid="{EBF2A5EC-655C-45E3-A709-F47F0D02BECC}"/>
    <cellStyle name="20% - Accent6 2 4 3 2" xfId="7347" xr:uid="{4C828668-B927-4C30-973D-EB533A34EB7C}"/>
    <cellStyle name="20% - Accent6 2 4 3 2 2" xfId="7348" xr:uid="{4A73BEB4-8446-4028-A792-979DF5D4EE5E}"/>
    <cellStyle name="20% - Accent6 2 4 3 2 3" xfId="7349" xr:uid="{1F114822-10D8-45D4-B993-51961239AF2E}"/>
    <cellStyle name="20% - Accent6 2 4 3 2 4" xfId="7350" xr:uid="{682F1A38-DB16-4D60-B3EA-ACE383E8925F}"/>
    <cellStyle name="20% - Accent6 2 4 3 3" xfId="7351" xr:uid="{77E6AB49-1EAF-41E6-9E83-D7FC6F1B5393}"/>
    <cellStyle name="20% - Accent6 2 4 3 4" xfId="7352" xr:uid="{1F07BB84-130E-49FA-BFAD-AABFF1CAA2AD}"/>
    <cellStyle name="20% - Accent6 2 4 3 5" xfId="7353" xr:uid="{D7C22E04-6149-447D-AAC6-E25670CA8B11}"/>
    <cellStyle name="20% - Accent6 2 4 3 6" xfId="7354" xr:uid="{042D1F80-A2AA-47AB-9F33-875E294E2658}"/>
    <cellStyle name="20% - Accent6 2 4 4" xfId="7355" xr:uid="{3D6D3863-4E48-4F35-B4A9-B7B5BB4FF98C}"/>
    <cellStyle name="20% - Accent6 2 4 4 2" xfId="7356" xr:uid="{001E3E25-557A-4ADF-9BA4-CEC08400A067}"/>
    <cellStyle name="20% - Accent6 2 4 4 3" xfId="7357" xr:uid="{6BEF8A4A-6AA2-481A-AB06-26A7A77399DD}"/>
    <cellStyle name="20% - Accent6 2 4 4 4" xfId="7358" xr:uid="{2E28ABDA-451D-425A-A7FF-64C3E3F43D7B}"/>
    <cellStyle name="20% - Accent6 2 4 5" xfId="7359" xr:uid="{44BE22A0-631D-41EA-87CF-F4947623BC94}"/>
    <cellStyle name="20% - Accent6 2 4 6" xfId="7360" xr:uid="{94FF9822-7F69-4D6D-BE72-4BEDDA6492AE}"/>
    <cellStyle name="20% - Accent6 2 4 7" xfId="7361" xr:uid="{A0866161-7CD5-4205-96C9-0EF7293C728D}"/>
    <cellStyle name="20% - Accent6 2 4 8" xfId="7362" xr:uid="{DF850096-6203-47D1-A378-4E85D0C1D21F}"/>
    <cellStyle name="20% - Accent6 2 4 9" xfId="7363" xr:uid="{0969E23F-45D1-4BFC-A5DB-E257F23BA1BB}"/>
    <cellStyle name="20% - Accent6 2 5" xfId="7364" xr:uid="{9C372B54-0868-448A-AC3A-045AD67C29F1}"/>
    <cellStyle name="20% - Accent6 2 5 2" xfId="7365" xr:uid="{51446538-0E2F-478A-A3A9-DA727A908258}"/>
    <cellStyle name="20% - Accent6 2 5 2 2" xfId="7366" xr:uid="{0E1ABA16-3CA0-4F1C-9461-ADB56C7CF5A7}"/>
    <cellStyle name="20% - Accent6 2 5 2 2 2" xfId="7367" xr:uid="{B1CDDB25-B7E1-473F-85D9-36EA7DF83A37}"/>
    <cellStyle name="20% - Accent6 2 5 2 2 2 2" xfId="7368" xr:uid="{8CF47908-D3AA-4816-8330-F68804DF89FB}"/>
    <cellStyle name="20% - Accent6 2 5 2 2 3" xfId="7369" xr:uid="{C6836164-A42D-42E6-B440-74307B80E5A8}"/>
    <cellStyle name="20% - Accent6 2 5 2 2 4" xfId="7370" xr:uid="{A9AB9060-8902-46BA-9C71-5FFD12CB6858}"/>
    <cellStyle name="20% - Accent6 2 5 2 3" xfId="7371" xr:uid="{B6A8663D-DD5E-444B-B255-4D988F577F3C}"/>
    <cellStyle name="20% - Accent6 2 5 2 3 2" xfId="7372" xr:uid="{17D818DD-030F-4612-9B4F-753F1C37E8AD}"/>
    <cellStyle name="20% - Accent6 2 5 2 4" xfId="7373" xr:uid="{07BAFB27-9936-4CB2-ABE9-EF447E90BF54}"/>
    <cellStyle name="20% - Accent6 2 5 2 5" xfId="7374" xr:uid="{73D5C7D0-A8B6-442F-86A8-A96F69DCC055}"/>
    <cellStyle name="20% - Accent6 2 5 2 6" xfId="7375" xr:uid="{EAB6E451-41CD-4BCB-8F1B-060B6ECF8820}"/>
    <cellStyle name="20% - Accent6 2 5 3" xfId="7376" xr:uid="{217586FE-8BA9-47F2-B580-A9E581671977}"/>
    <cellStyle name="20% - Accent6 2 5 3 2" xfId="7377" xr:uid="{1A3E3257-6015-4BA0-A2D3-D7CEC3BF8778}"/>
    <cellStyle name="20% - Accent6 2 5 3 2 2" xfId="7378" xr:uid="{8E36FDC2-FEA1-48D6-A9EA-BA95EB77519C}"/>
    <cellStyle name="20% - Accent6 2 5 3 2 3" xfId="7379" xr:uid="{45F50359-509D-4FF7-9160-860000D06C54}"/>
    <cellStyle name="20% - Accent6 2 5 3 2 4" xfId="7380" xr:uid="{B616E548-A22C-42F1-B28D-7C7BF8385A72}"/>
    <cellStyle name="20% - Accent6 2 5 3 3" xfId="7381" xr:uid="{D5F72B88-7356-4239-9525-356C821FE82E}"/>
    <cellStyle name="20% - Accent6 2 5 3 4" xfId="7382" xr:uid="{9F18B5B2-61CD-4859-982B-F9EDEF370591}"/>
    <cellStyle name="20% - Accent6 2 5 3 5" xfId="7383" xr:uid="{F7AB88F0-5412-4547-A303-257C72EDD4EF}"/>
    <cellStyle name="20% - Accent6 2 5 3 6" xfId="7384" xr:uid="{5900066C-4ACE-4E67-94F9-575AB1B8E89E}"/>
    <cellStyle name="20% - Accent6 2 5 4" xfId="7385" xr:uid="{79CFB93D-A66E-4022-82AB-ECA6486BB323}"/>
    <cellStyle name="20% - Accent6 2 5 4 2" xfId="7386" xr:uid="{C1F6409F-A050-4C31-A7F5-C668F428A9E8}"/>
    <cellStyle name="20% - Accent6 2 5 4 3" xfId="7387" xr:uid="{CBF3969F-00B5-4BF6-89D9-78A47FB470DF}"/>
    <cellStyle name="20% - Accent6 2 5 4 4" xfId="7388" xr:uid="{231C7B21-0FB3-44F5-BA6A-3FFF4B8F8F2A}"/>
    <cellStyle name="20% - Accent6 2 5 5" xfId="7389" xr:uid="{1E88C784-AD07-4EB3-B984-79508D40F5B8}"/>
    <cellStyle name="20% - Accent6 2 5 6" xfId="7390" xr:uid="{EEE19242-D0C6-41BD-B785-168F175D7B2E}"/>
    <cellStyle name="20% - Accent6 2 5 7" xfId="7391" xr:uid="{37567852-C2A9-4686-90CE-549601B20CDC}"/>
    <cellStyle name="20% - Accent6 2 5 8" xfId="7392" xr:uid="{350B8969-A985-484B-B33D-C54DE79B8A52}"/>
    <cellStyle name="20% - Accent6 2 6" xfId="7393" xr:uid="{E63875ED-B91D-4455-92C8-B9432168FC13}"/>
    <cellStyle name="20% - Accent6 2 6 2" xfId="7394" xr:uid="{EFE054E9-F274-472B-8097-3D5097410597}"/>
    <cellStyle name="20% - Accent6 2 6 2 2" xfId="7395" xr:uid="{6405CC2A-28F1-4E1C-BF35-DE0A9F546051}"/>
    <cellStyle name="20% - Accent6 2 6 2 2 2" xfId="7396" xr:uid="{9D0C93A6-362B-4A91-BE73-D9D5850D2D6F}"/>
    <cellStyle name="20% - Accent6 2 6 2 3" xfId="7397" xr:uid="{4485EF97-E1F8-494F-8BDA-8DED6E86423B}"/>
    <cellStyle name="20% - Accent6 2 6 2 4" xfId="7398" xr:uid="{699B5E26-CC69-46B6-8A57-7B8EFA67EB11}"/>
    <cellStyle name="20% - Accent6 2 6 3" xfId="7399" xr:uid="{80BA87EC-3A4E-42D2-BF25-E75C400E99D9}"/>
    <cellStyle name="20% - Accent6 2 6 3 2" xfId="7400" xr:uid="{3FBB3656-B797-4EB5-8DC5-D13F7BAD0C8E}"/>
    <cellStyle name="20% - Accent6 2 6 4" xfId="7401" xr:uid="{595C1444-09D5-4963-8E81-4F206AAFD32E}"/>
    <cellStyle name="20% - Accent6 2 6 5" xfId="7402" xr:uid="{D5089142-8F6C-476C-AE66-1266BB585B87}"/>
    <cellStyle name="20% - Accent6 2 6 6" xfId="7403" xr:uid="{18BA2BA9-33AD-41EB-AF5B-875EF7714303}"/>
    <cellStyle name="20% - Accent6 2 7" xfId="7404" xr:uid="{80CAB118-DDE4-4107-984B-455CC098AC74}"/>
    <cellStyle name="20% - Accent6 2 7 2" xfId="7405" xr:uid="{726DD9D8-F0CE-47AA-B024-ACBCF4BBDAB3}"/>
    <cellStyle name="20% - Accent6 2 7 2 2" xfId="7406" xr:uid="{6A1DC321-31BB-4911-9AB5-93BEDBB7A188}"/>
    <cellStyle name="20% - Accent6 2 7 2 3" xfId="7407" xr:uid="{4C9E165D-82C5-494A-9A3D-82613A3A1648}"/>
    <cellStyle name="20% - Accent6 2 7 2 4" xfId="7408" xr:uid="{4FE6A58B-5F43-459C-BF75-698821B2594F}"/>
    <cellStyle name="20% - Accent6 2 7 3" xfId="7409" xr:uid="{C1628C21-F1A5-4023-9910-CDE8E573217C}"/>
    <cellStyle name="20% - Accent6 2 7 4" xfId="7410" xr:uid="{AD4771E6-2CFA-4C04-A00A-CD4E37CBE457}"/>
    <cellStyle name="20% - Accent6 2 7 5" xfId="7411" xr:uid="{F3E1BF8C-7841-403E-AB8E-7AB0A826358C}"/>
    <cellStyle name="20% - Accent6 2 7 6" xfId="7412" xr:uid="{B37AB6CF-0316-4F22-BDBC-0033B48A0F79}"/>
    <cellStyle name="20% - Accent6 2 8" xfId="7413" xr:uid="{065FFC89-E3BA-4E79-B31E-00D1AD6BC23F}"/>
    <cellStyle name="20% - Accent6 2 8 2" xfId="7414" xr:uid="{7ABE7EC3-6A92-406E-BCFB-46BC0C9012FC}"/>
    <cellStyle name="20% - Accent6 2 8 3" xfId="7415" xr:uid="{BD7703FC-EE59-4FE4-A0B1-EAD5918EAA04}"/>
    <cellStyle name="20% - Accent6 2 8 4" xfId="7416" xr:uid="{82C38E27-2962-4490-B87A-9B22D0C6E13C}"/>
    <cellStyle name="20% - Accent6 2 9" xfId="7417" xr:uid="{22C05B20-FF6C-4E66-9E68-1DA509971A05}"/>
    <cellStyle name="20% - Accent6 20" xfId="7418" xr:uid="{0D9A3BDB-82DE-4509-AD97-F545C89FF543}"/>
    <cellStyle name="20% - Accent6 20 2" xfId="7419" xr:uid="{99C6D1D8-17A2-4309-B6CB-45A9346413D9}"/>
    <cellStyle name="20% - Accent6 20 3" xfId="7420" xr:uid="{CDABE12E-E6BB-4EAF-AC52-1ABA827FE40B}"/>
    <cellStyle name="20% - Accent6 21" xfId="7421" xr:uid="{88CA2E8D-C386-47F2-B92B-D7CE77DE919C}"/>
    <cellStyle name="20% - Accent6 21 2" xfId="7422" xr:uid="{51500D16-986A-4756-A076-870D3204F1C1}"/>
    <cellStyle name="20% - Accent6 21 3" xfId="7423" xr:uid="{72215AAE-EF67-485D-9B8F-859615470210}"/>
    <cellStyle name="20% - Accent6 22" xfId="7424" xr:uid="{64F09F6B-0E29-4AD5-8027-0BF14AAAB32C}"/>
    <cellStyle name="20% - Accent6 22 2" xfId="7425" xr:uid="{AA0AFC7D-48AD-4451-97C4-E0197816492D}"/>
    <cellStyle name="20% - Accent6 22 3" xfId="7426" xr:uid="{3B817064-7FF9-4EFC-A504-9C95CE515119}"/>
    <cellStyle name="20% - Accent6 23" xfId="7427" xr:uid="{DE2EE4A4-66D8-40F3-8783-E9D313CAF2C3}"/>
    <cellStyle name="20% - Accent6 23 2" xfId="7428" xr:uid="{5BF1E440-BF0A-4B3F-8EFE-0A94BA1A96CA}"/>
    <cellStyle name="20% - Accent6 24" xfId="7429" xr:uid="{711401FE-96BA-47E7-B158-6ECF1EF21F6B}"/>
    <cellStyle name="20% - Accent6 25" xfId="7430" xr:uid="{5046699A-B8EE-4E9E-A359-DBB6AE4EDC9B}"/>
    <cellStyle name="20% - Accent6 26" xfId="7431" xr:uid="{3940EF2B-5F80-4117-9E56-EE15A8150698}"/>
    <cellStyle name="20% - Accent6 27" xfId="7432" xr:uid="{987F77A5-536E-4B70-A331-12DBA34302D8}"/>
    <cellStyle name="20% - Accent6 28" xfId="7433" xr:uid="{511893DD-D3F8-47F3-B47E-8E104C945A5B}"/>
    <cellStyle name="20% - Accent6 29" xfId="7434" xr:uid="{F866A688-BD4F-4E49-A431-F17E48478CD6}"/>
    <cellStyle name="20% - Accent6 3" xfId="7435" xr:uid="{ECD40305-BB70-41A1-8251-7BE0D488324E}"/>
    <cellStyle name="20% - Accent6 3 10" xfId="7436" xr:uid="{10B96C89-B0C8-405B-9B44-34E32B1B5973}"/>
    <cellStyle name="20% - Accent6 3 10 2" xfId="7437" xr:uid="{A7C7F47B-0FBA-48D6-BC5E-12A7850FB74B}"/>
    <cellStyle name="20% - Accent6 3 11" xfId="7438" xr:uid="{52B1068C-8050-47C0-B761-3CE3A5E58025}"/>
    <cellStyle name="20% - Accent6 3 12" xfId="7439" xr:uid="{28FBF97D-31D9-47F1-965B-9182AA370159}"/>
    <cellStyle name="20% - Accent6 3 13" xfId="7440" xr:uid="{96FA9185-5D42-4984-94CE-6D022BD7A00E}"/>
    <cellStyle name="20% - Accent6 3 14" xfId="7441" xr:uid="{289F79EA-E36B-46D5-996A-84F5DF5B688D}"/>
    <cellStyle name="20% - Accent6 3 15" xfId="7442" xr:uid="{FD40ACA6-9F4A-4947-97D0-2ACB73CB5615}"/>
    <cellStyle name="20% - Accent6 3 16" xfId="7443" xr:uid="{10B8971C-7750-4E95-8530-CF3EE16C5A8E}"/>
    <cellStyle name="20% - Accent6 3 17" xfId="7444" xr:uid="{BAA0AC87-3A5F-4E50-AF63-1904FE4C2D18}"/>
    <cellStyle name="20% - Accent6 3 2" xfId="7445" xr:uid="{F8303CAA-6D16-44B3-9E82-5D9C28EC3F6B}"/>
    <cellStyle name="20% - Accent6 3 2 10" xfId="7446" xr:uid="{488A97F1-1F4B-447B-95A7-A4818129EF57}"/>
    <cellStyle name="20% - Accent6 3 2 11" xfId="7447" xr:uid="{F6FE559E-3334-4C2C-84D0-ECD66F1D8078}"/>
    <cellStyle name="20% - Accent6 3 2 12" xfId="7448" xr:uid="{74A588D9-FFE8-468C-9F74-231AE5E7B34A}"/>
    <cellStyle name="20% - Accent6 3 2 13" xfId="7449" xr:uid="{DD5BB1F0-27B7-4EB1-88D0-A14DB5A846E9}"/>
    <cellStyle name="20% - Accent6 3 2 2" xfId="7450" xr:uid="{F6FCD4CF-1DBD-459A-944F-0E9D6D0926C0}"/>
    <cellStyle name="20% - Accent6 3 2 2 10" xfId="7451" xr:uid="{1CC5E665-1298-4D11-BFF0-8CF79E187622}"/>
    <cellStyle name="20% - Accent6 3 2 2 2" xfId="7452" xr:uid="{8838EB0E-32D0-4765-A718-E38F2C8C3EA9}"/>
    <cellStyle name="20% - Accent6 3 2 2 2 2" xfId="7453" xr:uid="{0A48C530-C6C9-4968-95EE-3C78AC13ABE2}"/>
    <cellStyle name="20% - Accent6 3 2 2 2 2 2" xfId="7454" xr:uid="{419E1F7C-B415-4D29-8778-7CD1E9A52D0C}"/>
    <cellStyle name="20% - Accent6 3 2 2 2 2 2 2" xfId="7455" xr:uid="{91F15FBF-F3A5-446A-A168-3034D29D83C4}"/>
    <cellStyle name="20% - Accent6 3 2 2 2 2 3" xfId="7456" xr:uid="{5D5E793A-9010-4011-A766-8D64FB8EF11F}"/>
    <cellStyle name="20% - Accent6 3 2 2 2 2 4" xfId="7457" xr:uid="{C019203D-5A04-4391-A492-B5A2EB09B9D0}"/>
    <cellStyle name="20% - Accent6 3 2 2 2 2 5" xfId="7458" xr:uid="{EE569585-CB7A-4241-9B4D-D8995CD839BC}"/>
    <cellStyle name="20% - Accent6 3 2 2 2 3" xfId="7459" xr:uid="{23833AEE-A79A-42D0-A95E-DDB7DD123098}"/>
    <cellStyle name="20% - Accent6 3 2 2 2 3 2" xfId="7460" xr:uid="{A23AF014-D997-4D53-95C1-78872400DC93}"/>
    <cellStyle name="20% - Accent6 3 2 2 2 4" xfId="7461" xr:uid="{D450EA95-2C7E-45D1-A70A-BFB35FFA20A2}"/>
    <cellStyle name="20% - Accent6 3 2 2 2 5" xfId="7462" xr:uid="{04DE1EE7-9802-4091-96B3-C1E93630F607}"/>
    <cellStyle name="20% - Accent6 3 2 2 2 6" xfId="7463" xr:uid="{BA185295-9553-4027-90E3-0D77FC01AC20}"/>
    <cellStyle name="20% - Accent6 3 2 2 2 7" xfId="7464" xr:uid="{6ECAA4CD-E8B8-4A22-90E8-168B6ED82D54}"/>
    <cellStyle name="20% - Accent6 3 2 2 3" xfId="7465" xr:uid="{CC1D6FCE-482D-4CEF-9777-7C17703A73CF}"/>
    <cellStyle name="20% - Accent6 3 2 2 3 2" xfId="7466" xr:uid="{A48A05AA-3FA5-47A6-9BDD-4ACD925EAE81}"/>
    <cellStyle name="20% - Accent6 3 2 2 3 2 2" xfId="7467" xr:uid="{3C029826-BE8A-414D-94F9-C3F7333B6E39}"/>
    <cellStyle name="20% - Accent6 3 2 2 3 2 3" xfId="7468" xr:uid="{48F89B58-F14A-4D2E-ABB5-807B9016BEC7}"/>
    <cellStyle name="20% - Accent6 3 2 2 3 2 4" xfId="7469" xr:uid="{74865BC1-4656-49B5-B26C-1FB81CE44D1B}"/>
    <cellStyle name="20% - Accent6 3 2 2 3 3" xfId="7470" xr:uid="{E2BEBCE6-0ADE-4BA3-9532-3AADE9DA7F39}"/>
    <cellStyle name="20% - Accent6 3 2 2 3 4" xfId="7471" xr:uid="{E03B7AB6-C98E-4052-A766-B4C385A40F36}"/>
    <cellStyle name="20% - Accent6 3 2 2 3 5" xfId="7472" xr:uid="{C3253B98-9E23-4658-821F-49C9DF46D29B}"/>
    <cellStyle name="20% - Accent6 3 2 2 3 6" xfId="7473" xr:uid="{32BD8ADB-B4AA-416F-B508-4A48D8134DA9}"/>
    <cellStyle name="20% - Accent6 3 2 2 3 7" xfId="7474" xr:uid="{DB95FEA1-E5CD-46AF-AA0E-A8ECA1C52D4A}"/>
    <cellStyle name="20% - Accent6 3 2 2 4" xfId="7475" xr:uid="{F12CFF89-98DE-4C7E-B04B-310246FE23D6}"/>
    <cellStyle name="20% - Accent6 3 2 2 4 2" xfId="7476" xr:uid="{246D0033-7142-470A-B291-5A500A618BF8}"/>
    <cellStyle name="20% - Accent6 3 2 2 4 3" xfId="7477" xr:uid="{424560B8-36AF-458C-B1D7-32E101781B5F}"/>
    <cellStyle name="20% - Accent6 3 2 2 4 4" xfId="7478" xr:uid="{23638C04-D296-4FD8-A785-A4906C76EA02}"/>
    <cellStyle name="20% - Accent6 3 2 2 4 5" xfId="7479" xr:uid="{9E16E4F5-03B9-4CE3-961C-E2AE7305DB38}"/>
    <cellStyle name="20% - Accent6 3 2 2 5" xfId="7480" xr:uid="{0DB584EA-38A8-4C84-9C3B-F681EBC79B4C}"/>
    <cellStyle name="20% - Accent6 3 2 2 6" xfId="7481" xr:uid="{1F40D83C-90D5-40A7-86EE-4080B8612D79}"/>
    <cellStyle name="20% - Accent6 3 2 2 7" xfId="7482" xr:uid="{88E3FB6A-347D-409B-BAD8-3F6C29E5F787}"/>
    <cellStyle name="20% - Accent6 3 2 2 8" xfId="7483" xr:uid="{2268F799-4CA1-4D87-AD6D-69BE2976D281}"/>
    <cellStyle name="20% - Accent6 3 2 2 9" xfId="7484" xr:uid="{5D98B69F-A06C-42D5-8D85-BDBB8597F65B}"/>
    <cellStyle name="20% - Accent6 3 2 3" xfId="7485" xr:uid="{3F967A15-E511-4C25-AE32-269975C7EF8A}"/>
    <cellStyle name="20% - Accent6 3 2 3 2" xfId="7486" xr:uid="{15BBFDF1-99A2-476C-BAD1-494583EF3179}"/>
    <cellStyle name="20% - Accent6 3 2 3 2 2" xfId="7487" xr:uid="{C7A72CE9-4325-449A-ACAE-0308BBCCB61D}"/>
    <cellStyle name="20% - Accent6 3 2 3 2 2 2" xfId="7488" xr:uid="{0F786EC4-EEEF-43BA-BDE7-23C077861EA8}"/>
    <cellStyle name="20% - Accent6 3 2 3 2 2 3" xfId="7489" xr:uid="{3E926EB6-AB72-4BEE-B878-E4821924EA6C}"/>
    <cellStyle name="20% - Accent6 3 2 3 2 2 4" xfId="7490" xr:uid="{B5D3CD97-67D6-47E4-923B-DA7764BBC1FD}"/>
    <cellStyle name="20% - Accent6 3 2 3 2 2 5" xfId="7491" xr:uid="{F633EA21-6104-4AF2-92FA-8C261B30E24E}"/>
    <cellStyle name="20% - Accent6 3 2 3 2 3" xfId="7492" xr:uid="{D9EC2162-2F07-40F4-8019-E5C50733A8EC}"/>
    <cellStyle name="20% - Accent6 3 2 3 2 4" xfId="7493" xr:uid="{0242CF80-5E24-4293-84B4-861D4EA147EE}"/>
    <cellStyle name="20% - Accent6 3 2 3 2 5" xfId="7494" xr:uid="{8BDEC4A1-D05A-487E-A6F6-B44F44BEECED}"/>
    <cellStyle name="20% - Accent6 3 2 3 2 6" xfId="7495" xr:uid="{6C268293-2EBC-4340-B6DB-6F142221BA9C}"/>
    <cellStyle name="20% - Accent6 3 2 3 2 7" xfId="7496" xr:uid="{BC37B2F5-F3D8-4CED-829D-5394ED7B99FC}"/>
    <cellStyle name="20% - Accent6 3 2 3 3" xfId="7497" xr:uid="{6BB723C4-C1EC-4301-81CD-DCA2C113C153}"/>
    <cellStyle name="20% - Accent6 3 2 3 3 2" xfId="7498" xr:uid="{516639A9-E072-416C-8EB4-EFC25F758FB7}"/>
    <cellStyle name="20% - Accent6 3 2 3 3 2 2" xfId="7499" xr:uid="{BEDB7F0D-3155-4244-AF80-6CA821EFF96E}"/>
    <cellStyle name="20% - Accent6 3 2 3 3 2 3" xfId="7500" xr:uid="{DA523125-0E7F-4CCD-BD56-023A945597D1}"/>
    <cellStyle name="20% - Accent6 3 2 3 3 3" xfId="7501" xr:uid="{87980250-4620-4B15-B175-F4CCAEEB1162}"/>
    <cellStyle name="20% - Accent6 3 2 3 3 4" xfId="7502" xr:uid="{A382A33C-D6EB-42BA-8F6C-FCFF11DAD697}"/>
    <cellStyle name="20% - Accent6 3 2 3 3 5" xfId="7503" xr:uid="{63401DE4-532E-4737-9835-2A59C4D379C5}"/>
    <cellStyle name="20% - Accent6 3 2 3 3 6" xfId="7504" xr:uid="{B438CD91-1C8E-4DDC-A1C8-7B01554A8AC9}"/>
    <cellStyle name="20% - Accent6 3 2 3 3 7" xfId="7505" xr:uid="{6C61FA0C-A478-47C0-AA63-1AD70C3506FD}"/>
    <cellStyle name="20% - Accent6 3 2 3 4" xfId="7506" xr:uid="{AC784E32-3424-4F6B-BBE5-140D96D2E461}"/>
    <cellStyle name="20% - Accent6 3 2 3 4 2" xfId="7507" xr:uid="{77380188-55EF-45D2-ADE9-825818995C18}"/>
    <cellStyle name="20% - Accent6 3 2 3 4 3" xfId="7508" xr:uid="{E113E7EB-5E61-41D4-94DD-B5BA511EA526}"/>
    <cellStyle name="20% - Accent6 3 2 3 4 4" xfId="7509" xr:uid="{824C299B-137E-4DEE-BED5-BBBDC7016E7E}"/>
    <cellStyle name="20% - Accent6 3 2 3 5" xfId="7510" xr:uid="{A3228A85-1975-4A4C-BC54-428AADC77740}"/>
    <cellStyle name="20% - Accent6 3 2 3 6" xfId="7511" xr:uid="{06650119-9E48-4E17-9FF0-F52B07253005}"/>
    <cellStyle name="20% - Accent6 3 2 3 7" xfId="7512" xr:uid="{03590DF0-5F59-4E31-8DED-CB3C1822DD81}"/>
    <cellStyle name="20% - Accent6 3 2 3 8" xfId="7513" xr:uid="{42518003-7FB3-4380-9EA0-711C9013F4B5}"/>
    <cellStyle name="20% - Accent6 3 2 3 9" xfId="7514" xr:uid="{4A9711B3-7F61-4913-89F4-90D63772DAE4}"/>
    <cellStyle name="20% - Accent6 3 2 4" xfId="7515" xr:uid="{407DBD86-1344-45B0-A8B6-655C443F7903}"/>
    <cellStyle name="20% - Accent6 3 2 4 2" xfId="7516" xr:uid="{E5EA4254-CEF0-429F-BBD7-4C11B50C3234}"/>
    <cellStyle name="20% - Accent6 3 2 4 2 2" xfId="7517" xr:uid="{3CCCC58A-6D04-42A4-9E82-15AA2F4B989C}"/>
    <cellStyle name="20% - Accent6 3 2 4 2 2 2" xfId="7518" xr:uid="{12B35466-E5FA-4E67-AAF1-739B9CABD2D5}"/>
    <cellStyle name="20% - Accent6 3 2 4 2 3" xfId="7519" xr:uid="{511B8DC1-01FA-4EB7-9C7C-E307784CF680}"/>
    <cellStyle name="20% - Accent6 3 2 4 2 4" xfId="7520" xr:uid="{D1743548-FCA1-4882-9C5A-4064D6FEF885}"/>
    <cellStyle name="20% - Accent6 3 2 4 2 5" xfId="7521" xr:uid="{BA88181E-535D-4551-BC68-4D5A21109D6C}"/>
    <cellStyle name="20% - Accent6 3 2 4 3" xfId="7522" xr:uid="{93263167-AE6A-4C7E-8D0A-1D486AF7049F}"/>
    <cellStyle name="20% - Accent6 3 2 4 3 2" xfId="7523" xr:uid="{5B57B558-88F3-49D0-B673-37F38CA853EB}"/>
    <cellStyle name="20% - Accent6 3 2 4 4" xfId="7524" xr:uid="{0DC584BA-1A58-47BE-AAD6-90580C2325A9}"/>
    <cellStyle name="20% - Accent6 3 2 4 4 2" xfId="7525" xr:uid="{77B5FA58-C33A-4181-AB9A-1F33BA5F1D89}"/>
    <cellStyle name="20% - Accent6 3 2 4 5" xfId="7526" xr:uid="{B801E732-9766-4CB5-B54A-7BFC44B9547E}"/>
    <cellStyle name="20% - Accent6 3 2 4 6" xfId="7527" xr:uid="{B8AFC0A6-972D-4AD9-BF24-BE0515B1B738}"/>
    <cellStyle name="20% - Accent6 3 2 4 7" xfId="7528" xr:uid="{774AF4AD-7446-4E6B-8F5F-03898B3A7A70}"/>
    <cellStyle name="20% - Accent6 3 2 5" xfId="7529" xr:uid="{B51A170B-88AC-4CFC-BD7C-E554CCBE92D3}"/>
    <cellStyle name="20% - Accent6 3 2 5 2" xfId="7530" xr:uid="{2C844695-D632-47C8-9F52-412C2E4492FA}"/>
    <cellStyle name="20% - Accent6 3 2 5 2 2" xfId="7531" xr:uid="{A3CC410C-9633-4E56-940B-24F68FEA10EE}"/>
    <cellStyle name="20% - Accent6 3 2 5 2 2 2" xfId="7532" xr:uid="{B2C3CF8C-1ECD-47FB-950C-6621265F4E02}"/>
    <cellStyle name="20% - Accent6 3 2 5 2 3" xfId="7533" xr:uid="{59697598-C3BE-4173-93FE-42F0686FBEE5}"/>
    <cellStyle name="20% - Accent6 3 2 5 2 4" xfId="7534" xr:uid="{E08F0A6C-5493-40D8-89BB-76ABC857FDD0}"/>
    <cellStyle name="20% - Accent6 3 2 5 3" xfId="7535" xr:uid="{9C40F8AF-D9FF-4364-AABF-879471AD8617}"/>
    <cellStyle name="20% - Accent6 3 2 5 3 2" xfId="7536" xr:uid="{B080B455-0E70-4000-B69D-51044FE6301B}"/>
    <cellStyle name="20% - Accent6 3 2 5 4" xfId="7537" xr:uid="{3AD0EA59-7194-4EC2-8709-87E32C5D322F}"/>
    <cellStyle name="20% - Accent6 3 2 5 4 2" xfId="7538" xr:uid="{840A380B-63AA-4F89-9DF5-EC26B9DBC044}"/>
    <cellStyle name="20% - Accent6 3 2 5 5" xfId="7539" xr:uid="{93397673-EE65-481E-A6B6-F50ABCA8EFB6}"/>
    <cellStyle name="20% - Accent6 3 2 5 6" xfId="7540" xr:uid="{8FC8C85F-3CCE-4D3B-9382-AA7FA34E35F6}"/>
    <cellStyle name="20% - Accent6 3 2 5 7" xfId="7541" xr:uid="{0E770F89-7177-4540-9CC0-3A23274D9474}"/>
    <cellStyle name="20% - Accent6 3 2 6" xfId="7542" xr:uid="{0B1B46C8-DF93-4558-A5D6-3756CD6F9539}"/>
    <cellStyle name="20% - Accent6 3 2 6 2" xfId="7543" xr:uid="{BA7ABFB5-1F85-43F8-A591-6AB00A0EB32A}"/>
    <cellStyle name="20% - Accent6 3 2 6 2 2" xfId="7544" xr:uid="{7597900E-F7C1-4C9A-AA33-85B67DA84BDE}"/>
    <cellStyle name="20% - Accent6 3 2 6 3" xfId="7545" xr:uid="{E3721508-E46E-41FE-8524-03037C311B01}"/>
    <cellStyle name="20% - Accent6 3 2 6 4" xfId="7546" xr:uid="{5C30D968-A3B2-49F8-824B-F0D4DE4CF5EA}"/>
    <cellStyle name="20% - Accent6 3 2 7" xfId="7547" xr:uid="{6AC054EE-B672-4A3B-A7F9-8591AF97A796}"/>
    <cellStyle name="20% - Accent6 3 2 7 2" xfId="7548" xr:uid="{57F4EA27-2318-4D2B-BF5D-B73DC1550151}"/>
    <cellStyle name="20% - Accent6 3 2 8" xfId="7549" xr:uid="{90A8A241-1FAD-4F5E-9B83-8C17E10049C0}"/>
    <cellStyle name="20% - Accent6 3 2 8 2" xfId="7550" xr:uid="{89B11A0C-FADA-408E-A6AD-E9EA0B809EFF}"/>
    <cellStyle name="20% - Accent6 3 2 9" xfId="7551" xr:uid="{E8A8F031-B6C8-47E8-92CC-07663EE5B53C}"/>
    <cellStyle name="20% - Accent6 3 3" xfId="7552" xr:uid="{422D0964-907E-4B44-B087-147D96976923}"/>
    <cellStyle name="20% - Accent6 3 3 10" xfId="7553" xr:uid="{ED0D8159-825B-41B7-BC60-5C58F8C06DE6}"/>
    <cellStyle name="20% - Accent6 3 3 2" xfId="7554" xr:uid="{7FCFB4B0-698A-4606-975A-B44913BD5D16}"/>
    <cellStyle name="20% - Accent6 3 3 2 2" xfId="7555" xr:uid="{CF6436FD-40B5-4B4B-86F7-FD1C115A0B55}"/>
    <cellStyle name="20% - Accent6 3 3 2 2 2" xfId="7556" xr:uid="{56C697C0-51CD-4060-A6A3-950FDB90A228}"/>
    <cellStyle name="20% - Accent6 3 3 2 2 2 2" xfId="7557" xr:uid="{4B2EA16B-8E0E-40FF-B699-87FD722064A3}"/>
    <cellStyle name="20% - Accent6 3 3 2 2 3" xfId="7558" xr:uid="{4C46FD88-9447-44CF-A042-C7C4FB37AA16}"/>
    <cellStyle name="20% - Accent6 3 3 2 2 4" xfId="7559" xr:uid="{DB0FB039-3EC6-4DEA-BD9F-69A161B9B728}"/>
    <cellStyle name="20% - Accent6 3 3 2 3" xfId="7560" xr:uid="{59723CCE-8673-4725-A212-38D48EBEC770}"/>
    <cellStyle name="20% - Accent6 3 3 2 3 2" xfId="7561" xr:uid="{34CFDADE-54C5-4E10-9D07-4062F1C54351}"/>
    <cellStyle name="20% - Accent6 3 3 2 4" xfId="7562" xr:uid="{4415B048-D011-47B3-8B8F-46FC0894C661}"/>
    <cellStyle name="20% - Accent6 3 3 2 5" xfId="7563" xr:uid="{6532665A-F582-4F28-9B8B-5525C2532226}"/>
    <cellStyle name="20% - Accent6 3 3 2 6" xfId="7564" xr:uid="{52F60E91-8D05-4921-912E-C22E3AD55CD2}"/>
    <cellStyle name="20% - Accent6 3 3 2 7" xfId="7565" xr:uid="{B153E16C-F70A-43A9-8A61-43493BB01F79}"/>
    <cellStyle name="20% - Accent6 3 3 2 8" xfId="7566" xr:uid="{E13D4BC2-8B26-4F2E-8027-C0C989EF3E65}"/>
    <cellStyle name="20% - Accent6 3 3 3" xfId="7567" xr:uid="{AD5756FD-B193-4A25-A692-1AEA6C6C4266}"/>
    <cellStyle name="20% - Accent6 3 3 3 2" xfId="7568" xr:uid="{A3BEA36C-7799-4698-ADF0-FDFDCE17CF04}"/>
    <cellStyle name="20% - Accent6 3 3 3 2 2" xfId="7569" xr:uid="{BE05343F-9103-4C19-9CCE-816C7B11A780}"/>
    <cellStyle name="20% - Accent6 3 3 3 2 3" xfId="7570" xr:uid="{9AC2BB49-13AD-4961-925F-4DC8554A9DDF}"/>
    <cellStyle name="20% - Accent6 3 3 3 2 4" xfId="7571" xr:uid="{927A125A-7BD3-4E77-9EC9-7D71214DF85A}"/>
    <cellStyle name="20% - Accent6 3 3 3 3" xfId="7572" xr:uid="{17D243AB-8828-444C-9EEC-68AA57C17A30}"/>
    <cellStyle name="20% - Accent6 3 3 3 4" xfId="7573" xr:uid="{A22F53DE-31B9-4821-B284-02EFE1570F52}"/>
    <cellStyle name="20% - Accent6 3 3 3 5" xfId="7574" xr:uid="{2BD52E7E-F242-4A91-9A89-E654A6F26D9F}"/>
    <cellStyle name="20% - Accent6 3 3 3 6" xfId="7575" xr:uid="{64248352-AFA7-4924-92A6-47B8FC48F50B}"/>
    <cellStyle name="20% - Accent6 3 3 3 7" xfId="7576" xr:uid="{047FDF95-3DDE-4F17-942A-DB30C1F7EE29}"/>
    <cellStyle name="20% - Accent6 3 3 4" xfId="7577" xr:uid="{32BD1CA8-E036-448B-8786-03A2D3CEDE90}"/>
    <cellStyle name="20% - Accent6 3 3 4 2" xfId="7578" xr:uid="{CC3B59B2-F8CA-4C8F-ADC2-9721A7365F98}"/>
    <cellStyle name="20% - Accent6 3 3 4 3" xfId="7579" xr:uid="{FBE1BAEA-40C5-4475-8F69-2F60F6D0ADEC}"/>
    <cellStyle name="20% - Accent6 3 3 4 4" xfId="7580" xr:uid="{5170B3DF-E2C9-4BF5-B487-B88E64960F71}"/>
    <cellStyle name="20% - Accent6 3 3 5" xfId="7581" xr:uid="{8ECF4E44-54A4-4DA4-BB6F-10EE33FE0777}"/>
    <cellStyle name="20% - Accent6 3 3 6" xfId="7582" xr:uid="{09B0C157-E542-435B-8C13-0F95991C8220}"/>
    <cellStyle name="20% - Accent6 3 3 7" xfId="7583" xr:uid="{B7CDB91D-5402-4521-8935-687D2E998766}"/>
    <cellStyle name="20% - Accent6 3 3 8" xfId="7584" xr:uid="{704200A8-A75F-4254-A341-4FD0D90D672E}"/>
    <cellStyle name="20% - Accent6 3 3 9" xfId="7585" xr:uid="{BAE9313C-7D32-4F6F-AC6B-1996D9556218}"/>
    <cellStyle name="20% - Accent6 3 4" xfId="7586" xr:uid="{A7C9511D-AD58-450D-AA9B-52B278F0DE72}"/>
    <cellStyle name="20% - Accent6 3 4 10" xfId="7587" xr:uid="{00BC44B7-6883-4B3F-A157-ABC42FC67A85}"/>
    <cellStyle name="20% - Accent6 3 4 2" xfId="7588" xr:uid="{20D1D375-28A5-444A-9663-480BF8517958}"/>
    <cellStyle name="20% - Accent6 3 4 2 2" xfId="7589" xr:uid="{9558EAD7-C751-4B06-A54C-2E7415DA52D3}"/>
    <cellStyle name="20% - Accent6 3 4 2 2 2" xfId="7590" xr:uid="{401932B3-8399-4B07-A1DC-275F1BF7FDD6}"/>
    <cellStyle name="20% - Accent6 3 4 2 2 2 2" xfId="7591" xr:uid="{35BFE3DD-9BF3-4892-B5B0-9CD0A44AD14D}"/>
    <cellStyle name="20% - Accent6 3 4 2 2 3" xfId="7592" xr:uid="{4E667DB2-7655-49E1-8F66-A7B022E40A69}"/>
    <cellStyle name="20% - Accent6 3 4 2 2 4" xfId="7593" xr:uid="{2BBAE357-35F0-49DA-9CB0-F3DFB1E9B902}"/>
    <cellStyle name="20% - Accent6 3 4 2 2 5" xfId="7594" xr:uid="{0B2DE3F2-DB03-4F19-99DA-4317C2EFDA75}"/>
    <cellStyle name="20% - Accent6 3 4 2 3" xfId="7595" xr:uid="{0A568372-0D12-4574-9A87-176360CAD85A}"/>
    <cellStyle name="20% - Accent6 3 4 2 3 2" xfId="7596" xr:uid="{1B970F8F-087D-40F4-BDB5-3E1EC39970CA}"/>
    <cellStyle name="20% - Accent6 3 4 2 4" xfId="7597" xr:uid="{2911C4B4-0FAF-46AA-A05A-C97C077A5C80}"/>
    <cellStyle name="20% - Accent6 3 4 2 5" xfId="7598" xr:uid="{B7BFF974-FFF4-4E12-AC59-B76F5EF5BDE6}"/>
    <cellStyle name="20% - Accent6 3 4 2 6" xfId="7599" xr:uid="{4F315300-CEEE-4614-83B2-180BBCE243BB}"/>
    <cellStyle name="20% - Accent6 3 4 2 7" xfId="7600" xr:uid="{8F4089FC-2F1A-4978-BA4C-439A950C3E99}"/>
    <cellStyle name="20% - Accent6 3 4 3" xfId="7601" xr:uid="{8B269B64-131D-4467-9B62-D0B0F81E334F}"/>
    <cellStyle name="20% - Accent6 3 4 3 2" xfId="7602" xr:uid="{EA098D51-C851-4161-99F7-099151B948E2}"/>
    <cellStyle name="20% - Accent6 3 4 3 2 2" xfId="7603" xr:uid="{DCCCD32D-F82C-4AB6-B1F5-802DAABC2D95}"/>
    <cellStyle name="20% - Accent6 3 4 3 2 3" xfId="7604" xr:uid="{2E8A0697-FC77-420E-BBCF-320627EA0558}"/>
    <cellStyle name="20% - Accent6 3 4 3 2 4" xfId="7605" xr:uid="{B57A2C5F-8891-4E18-BEA5-E3C25D289C1D}"/>
    <cellStyle name="20% - Accent6 3 4 3 3" xfId="7606" xr:uid="{EF433071-4AAD-44F7-A139-57AAC2DB75F9}"/>
    <cellStyle name="20% - Accent6 3 4 3 4" xfId="7607" xr:uid="{8ACB80A5-8D0E-4E54-AB3D-C1A795E5BE82}"/>
    <cellStyle name="20% - Accent6 3 4 3 5" xfId="7608" xr:uid="{BCD80ED3-84C3-48B7-856F-DDBE0BED910E}"/>
    <cellStyle name="20% - Accent6 3 4 3 6" xfId="7609" xr:uid="{0C081C1F-5730-4A06-BCC8-7F87E0D6A5B0}"/>
    <cellStyle name="20% - Accent6 3 4 3 7" xfId="7610" xr:uid="{931327EB-FD51-4E5E-8DEA-E3C969E11EEC}"/>
    <cellStyle name="20% - Accent6 3 4 4" xfId="7611" xr:uid="{AF9C2308-31D8-45C4-A3E8-48B1D79BA4B1}"/>
    <cellStyle name="20% - Accent6 3 4 4 2" xfId="7612" xr:uid="{E6E27CBD-794E-420C-9B06-6F1D32465F9A}"/>
    <cellStyle name="20% - Accent6 3 4 4 3" xfId="7613" xr:uid="{844F6D36-CD5A-46F1-835D-2529ACDEEAB1}"/>
    <cellStyle name="20% - Accent6 3 4 4 4" xfId="7614" xr:uid="{CE210778-F4F0-4142-B1E7-39B681FFA77F}"/>
    <cellStyle name="20% - Accent6 3 4 4 5" xfId="7615" xr:uid="{E7BF2254-F6B0-400F-9302-7724F47CA164}"/>
    <cellStyle name="20% - Accent6 3 4 5" xfId="7616" xr:uid="{03E7017E-B451-4714-BF0C-6B6A5A62C9EB}"/>
    <cellStyle name="20% - Accent6 3 4 6" xfId="7617" xr:uid="{8BE2BF18-289C-4FCC-BBE0-4BF8074B8B2C}"/>
    <cellStyle name="20% - Accent6 3 4 7" xfId="7618" xr:uid="{2F611256-3E99-4EAA-A663-6332E70E7CE2}"/>
    <cellStyle name="20% - Accent6 3 4 8" xfId="7619" xr:uid="{FA8A95A3-9BE2-47C2-9A29-243EE59BD96E}"/>
    <cellStyle name="20% - Accent6 3 4 9" xfId="7620" xr:uid="{C8578FE3-903A-4F07-8225-0010AF03E8D1}"/>
    <cellStyle name="20% - Accent6 3 5" xfId="7621" xr:uid="{86BBDBF4-A088-4D98-B7D7-351B06CCE90F}"/>
    <cellStyle name="20% - Accent6 3 5 2" xfId="7622" xr:uid="{45B7CA6A-B4CB-4F5A-B1CD-2AD8640B1C81}"/>
    <cellStyle name="20% - Accent6 3 5 2 2" xfId="7623" xr:uid="{E66E0D2C-4FBB-479D-9799-D74B33465B39}"/>
    <cellStyle name="20% - Accent6 3 5 2 2 2" xfId="7624" xr:uid="{2CC9F949-FA45-4518-BCC2-BA91CB7049A3}"/>
    <cellStyle name="20% - Accent6 3 5 2 2 3" xfId="7625" xr:uid="{DA86DFBC-8D84-4967-9124-B91F52AE796A}"/>
    <cellStyle name="20% - Accent6 3 5 2 2 4" xfId="7626" xr:uid="{8F93FE33-7B21-468A-9F5E-D04EB4A13666}"/>
    <cellStyle name="20% - Accent6 3 5 2 2 5" xfId="7627" xr:uid="{A3B7BBC7-FBB3-4309-98F4-0D758D2104A5}"/>
    <cellStyle name="20% - Accent6 3 5 2 3" xfId="7628" xr:uid="{00CA379F-7185-4392-9318-748C134DAE4E}"/>
    <cellStyle name="20% - Accent6 3 5 2 4" xfId="7629" xr:uid="{EE7697E6-A241-4AE8-8F5F-61D582AD01CC}"/>
    <cellStyle name="20% - Accent6 3 5 2 5" xfId="7630" xr:uid="{4C940E6E-D7BA-4326-9FC7-50FD9FA99BDF}"/>
    <cellStyle name="20% - Accent6 3 5 2 6" xfId="7631" xr:uid="{1513761B-8B8C-42EF-AD92-A67C8E102E8C}"/>
    <cellStyle name="20% - Accent6 3 5 2 7" xfId="7632" xr:uid="{0DB77024-8816-4C0C-B3E4-E4E59A6B2842}"/>
    <cellStyle name="20% - Accent6 3 5 3" xfId="7633" xr:uid="{2B53B146-785C-4A4B-A6C1-1CA19F78B9A5}"/>
    <cellStyle name="20% - Accent6 3 5 3 2" xfId="7634" xr:uid="{785D7134-A6C4-4C57-A87E-420852A11D3D}"/>
    <cellStyle name="20% - Accent6 3 5 3 2 2" xfId="7635" xr:uid="{627D2992-D172-4D46-9509-C087497C21FF}"/>
    <cellStyle name="20% - Accent6 3 5 3 2 3" xfId="7636" xr:uid="{77905194-01A9-4F97-BFB8-C9061D8E90FA}"/>
    <cellStyle name="20% - Accent6 3 5 3 3" xfId="7637" xr:uid="{5334C224-30B7-43FF-96C8-54819EFFAF2B}"/>
    <cellStyle name="20% - Accent6 3 5 3 4" xfId="7638" xr:uid="{FB270AF0-D030-4634-BA41-3891EFB744D4}"/>
    <cellStyle name="20% - Accent6 3 5 3 5" xfId="7639" xr:uid="{C1334D66-716D-47E0-8984-A2669B8D2BC2}"/>
    <cellStyle name="20% - Accent6 3 5 3 6" xfId="7640" xr:uid="{203754C3-A22B-439E-BD3C-471ADAE1F1D4}"/>
    <cellStyle name="20% - Accent6 3 5 3 7" xfId="7641" xr:uid="{372C1AD4-7503-4DB6-ABA2-8BB1CDCA815A}"/>
    <cellStyle name="20% - Accent6 3 5 4" xfId="7642" xr:uid="{FCCAC4F2-3C3E-40E3-B927-1856EDA80D94}"/>
    <cellStyle name="20% - Accent6 3 5 4 2" xfId="7643" xr:uid="{018EA436-6A6B-4356-8A0B-6AA908A947D1}"/>
    <cellStyle name="20% - Accent6 3 5 4 3" xfId="7644" xr:uid="{92B1B84A-F92A-47EA-8334-BBCD1EA13898}"/>
    <cellStyle name="20% - Accent6 3 5 4 4" xfId="7645" xr:uid="{BFB3991A-B779-4786-92E3-D0E7111CC0F4}"/>
    <cellStyle name="20% - Accent6 3 5 5" xfId="7646" xr:uid="{5032FD19-12E4-4036-81AD-5AF9599EF949}"/>
    <cellStyle name="20% - Accent6 3 5 6" xfId="7647" xr:uid="{57E586D2-CA87-4CFC-A616-28EE24FC1653}"/>
    <cellStyle name="20% - Accent6 3 5 7" xfId="7648" xr:uid="{8CFE7336-860C-468D-BCA3-9898B00125D6}"/>
    <cellStyle name="20% - Accent6 3 5 8" xfId="7649" xr:uid="{92C01947-FACC-495D-BBF0-8EA8790A52E7}"/>
    <cellStyle name="20% - Accent6 3 5 9" xfId="7650" xr:uid="{771094A2-774E-4829-9A95-0375B0D39B96}"/>
    <cellStyle name="20% - Accent6 3 6" xfId="7651" xr:uid="{F2551D25-7CB0-4DAE-8E8D-FD9EF1FBC4AF}"/>
    <cellStyle name="20% - Accent6 3 6 2" xfId="7652" xr:uid="{7C17E297-A616-4EFF-A1B2-DEC6A8890570}"/>
    <cellStyle name="20% - Accent6 3 6 2 2" xfId="7653" xr:uid="{346F4722-D20A-4056-8B2C-EE72AE928F8E}"/>
    <cellStyle name="20% - Accent6 3 6 2 2 2" xfId="7654" xr:uid="{0F46DB5D-F626-4817-8619-749A7E9F0E10}"/>
    <cellStyle name="20% - Accent6 3 6 2 3" xfId="7655" xr:uid="{B75EF46D-137B-4B46-9671-043944536112}"/>
    <cellStyle name="20% - Accent6 3 6 2 4" xfId="7656" xr:uid="{DF55C9DF-8372-4EB9-BB33-C77C2CA7D205}"/>
    <cellStyle name="20% - Accent6 3 6 2 5" xfId="7657" xr:uid="{B9225174-089B-4C49-90D9-034CD5329CA7}"/>
    <cellStyle name="20% - Accent6 3 6 3" xfId="7658" xr:uid="{AA080AE7-A009-4603-84EB-0FCFF4AFE9DE}"/>
    <cellStyle name="20% - Accent6 3 6 3 2" xfId="7659" xr:uid="{DC65E584-935A-4E6E-B174-0EB61CE0FB02}"/>
    <cellStyle name="20% - Accent6 3 6 4" xfId="7660" xr:uid="{DBC0DB35-9DA5-469E-AE89-0FB61E8B58FE}"/>
    <cellStyle name="20% - Accent6 3 6 4 2" xfId="7661" xr:uid="{7AA63560-7F7D-4BB0-B624-8076F882093E}"/>
    <cellStyle name="20% - Accent6 3 6 5" xfId="7662" xr:uid="{808AF8F7-C205-4F04-BF25-38DBCCCF3942}"/>
    <cellStyle name="20% - Accent6 3 6 6" xfId="7663" xr:uid="{C575F23D-5B1E-44A9-A6A1-C174052E844C}"/>
    <cellStyle name="20% - Accent6 3 6 7" xfId="7664" xr:uid="{450A1BBA-2944-40CA-BC2C-D095286A6F3A}"/>
    <cellStyle name="20% - Accent6 3 6 8" xfId="7665" xr:uid="{95CF3B17-1519-47CF-9A30-C113A52784DA}"/>
    <cellStyle name="20% - Accent6 3 7" xfId="7666" xr:uid="{EAD6A7CF-A20A-4C49-855D-188D77123B29}"/>
    <cellStyle name="20% - Accent6 3 7 2" xfId="7667" xr:uid="{1F3DB7E8-BA14-4005-A94B-8ACC16065931}"/>
    <cellStyle name="20% - Accent6 3 7 2 2" xfId="7668" xr:uid="{57AE8960-F8BA-4052-83D7-79BE52B382A6}"/>
    <cellStyle name="20% - Accent6 3 7 2 2 2" xfId="7669" xr:uid="{04F9CE8A-1E73-4000-A541-B59E7E882831}"/>
    <cellStyle name="20% - Accent6 3 7 2 3" xfId="7670" xr:uid="{162C39B7-09A3-4F99-9AEA-26FAF49D246C}"/>
    <cellStyle name="20% - Accent6 3 7 2 4" xfId="7671" xr:uid="{60E21903-9EEE-4941-92F8-83CCB3C95B05}"/>
    <cellStyle name="20% - Accent6 3 7 3" xfId="7672" xr:uid="{C61601F9-2CA8-4EF7-9814-94F9A8EFBCEA}"/>
    <cellStyle name="20% - Accent6 3 7 3 2" xfId="7673" xr:uid="{94F5C3EF-9EC0-4F7C-950D-BB76B4C651C2}"/>
    <cellStyle name="20% - Accent6 3 7 4" xfId="7674" xr:uid="{0907EFAD-B164-4F82-AF5E-605453269F5A}"/>
    <cellStyle name="20% - Accent6 3 7 4 2" xfId="7675" xr:uid="{B44BB17D-DA2A-4DAF-88EC-12DD4CDD7A19}"/>
    <cellStyle name="20% - Accent6 3 7 5" xfId="7676" xr:uid="{CDC4FCCC-05CF-4DDD-867C-B1BA8BDB7E5F}"/>
    <cellStyle name="20% - Accent6 3 7 6" xfId="7677" xr:uid="{838625B9-C016-49AA-B5E7-0E1443730A8F}"/>
    <cellStyle name="20% - Accent6 3 7 7" xfId="7678" xr:uid="{1D284C0C-1992-491B-A2E4-FC281587EBDB}"/>
    <cellStyle name="20% - Accent6 3 8" xfId="7679" xr:uid="{C7F0ADD1-060E-4AB7-8476-4E1E816AF280}"/>
    <cellStyle name="20% - Accent6 3 8 2" xfId="7680" xr:uid="{EF6BF771-5A49-48BE-A5FA-72C402A9E58E}"/>
    <cellStyle name="20% - Accent6 3 8 2 2" xfId="7681" xr:uid="{47159FE9-512D-4803-8371-C8D5490556AD}"/>
    <cellStyle name="20% - Accent6 3 8 3" xfId="7682" xr:uid="{5C13F8F0-58D5-4FE3-BA69-888F4B6531DA}"/>
    <cellStyle name="20% - Accent6 3 8 4" xfId="7683" xr:uid="{91C767C8-9EF4-4224-BCA4-2B277F4DDAE7}"/>
    <cellStyle name="20% - Accent6 3 9" xfId="7684" xr:uid="{B07C14FE-719B-4236-A313-2FE489DD2168}"/>
    <cellStyle name="20% - Accent6 3 9 2" xfId="7685" xr:uid="{FDAACA0A-EF63-421C-A2AE-33033A1F1020}"/>
    <cellStyle name="20% - Accent6 30" xfId="7686" xr:uid="{19D82115-9FB7-4853-A67C-DFF1CA197497}"/>
    <cellStyle name="20% - Accent6 31" xfId="7687" xr:uid="{0EDBF9BA-2727-49F8-9239-CBFF82FB86FC}"/>
    <cellStyle name="20% - Accent6 32" xfId="7688" xr:uid="{F005EA1A-D13C-406B-91EE-BC2B9F02B7AB}"/>
    <cellStyle name="20% - Accent6 33" xfId="7689" xr:uid="{4EA18690-6548-494C-B6D0-0EDF1A6DFF9C}"/>
    <cellStyle name="20% - Accent6 34" xfId="7690" xr:uid="{4FE01B4A-5F75-4979-BD7B-8DEF81EB4683}"/>
    <cellStyle name="20% - Accent6 35" xfId="7691" xr:uid="{A60FF5E8-FB75-438C-A04B-C2E5346F5714}"/>
    <cellStyle name="20% - Accent6 36" xfId="7692" xr:uid="{D1C67E45-1B4E-4D30-859D-656A0EFA6590}"/>
    <cellStyle name="20% - Accent6 37" xfId="7693" xr:uid="{35F31640-1D87-4DAF-9B2D-F985EF489129}"/>
    <cellStyle name="20% - Accent6 38" xfId="7694" xr:uid="{AE82AEB2-BFCA-4052-898B-1D6EE2C13AF2}"/>
    <cellStyle name="20% - Accent6 39" xfId="7695" xr:uid="{6C9CC999-2993-4C05-9532-6E84AEC2A76B}"/>
    <cellStyle name="20% - Accent6 4" xfId="7696" xr:uid="{EE04E184-79B2-4196-B39C-E3803D489CDA}"/>
    <cellStyle name="20% - Accent6 4 10" xfId="7697" xr:uid="{4C665ACE-F4E6-4DA9-ACA5-D2287FB7A73C}"/>
    <cellStyle name="20% - Accent6 4 11" xfId="7698" xr:uid="{ABC3EBC1-707B-4675-ABB4-6989DF98B455}"/>
    <cellStyle name="20% - Accent6 4 12" xfId="7699" xr:uid="{8BFCFF6A-C83C-46A7-8418-7D65D4DA4215}"/>
    <cellStyle name="20% - Accent6 4 13" xfId="7700" xr:uid="{E3D2E980-326B-411B-92CD-239C9C54BC6A}"/>
    <cellStyle name="20% - Accent6 4 14" xfId="7701" xr:uid="{850F7475-B985-4708-AEB2-DCB0035BD3F8}"/>
    <cellStyle name="20% - Accent6 4 15" xfId="7702" xr:uid="{D7E31601-DD77-4397-B485-7EAA9121A00F}"/>
    <cellStyle name="20% - Accent6 4 2" xfId="7703" xr:uid="{E636A140-7B12-4E7F-94B1-6A7DD17AEA61}"/>
    <cellStyle name="20% - Accent6 4 2 10" xfId="7704" xr:uid="{9DF51AE6-F0AC-4B18-8242-0A1D66733803}"/>
    <cellStyle name="20% - Accent6 4 2 11" xfId="7705" xr:uid="{9BCF4302-3D38-49C0-8E09-11091115F232}"/>
    <cellStyle name="20% - Accent6 4 2 12" xfId="7706" xr:uid="{BE6DBED0-C205-4594-A6E0-B18C4C6AB939}"/>
    <cellStyle name="20% - Accent6 4 2 13" xfId="7707" xr:uid="{DBDE28A4-CE02-458C-8003-1005ABFA44EA}"/>
    <cellStyle name="20% - Accent6 4 2 2" xfId="7708" xr:uid="{A5831AE7-4299-4047-AD5F-1DBB4AA747B6}"/>
    <cellStyle name="20% - Accent6 4 2 2 10" xfId="7709" xr:uid="{22F30B70-073B-4D15-95F9-3D2FA848DC58}"/>
    <cellStyle name="20% - Accent6 4 2 2 2" xfId="7710" xr:uid="{5692CBE3-07F9-4EDD-ACB3-357E5A942141}"/>
    <cellStyle name="20% - Accent6 4 2 2 2 2" xfId="7711" xr:uid="{5AC75CE0-E661-45CE-8760-0BD9A2BA5949}"/>
    <cellStyle name="20% - Accent6 4 2 2 2 2 2" xfId="7712" xr:uid="{E9497019-B173-467D-9887-3B9761996257}"/>
    <cellStyle name="20% - Accent6 4 2 2 2 2 3" xfId="7713" xr:uid="{477D78B7-59F6-4DD6-A331-EF5038A7C5E2}"/>
    <cellStyle name="20% - Accent6 4 2 2 2 2 4" xfId="7714" xr:uid="{C5F4A86F-83FD-45D4-BB47-8A201A63E4C3}"/>
    <cellStyle name="20% - Accent6 4 2 2 2 3" xfId="7715" xr:uid="{5C019260-A4E0-4156-A99E-97134E000259}"/>
    <cellStyle name="20% - Accent6 4 2 2 2 4" xfId="7716" xr:uid="{7DA51C15-E684-40F8-BD1F-ACFF1E3DE360}"/>
    <cellStyle name="20% - Accent6 4 2 2 2 5" xfId="7717" xr:uid="{3BD2FC6D-22D8-4957-B620-638BE5A9536D}"/>
    <cellStyle name="20% - Accent6 4 2 2 2 6" xfId="7718" xr:uid="{3583BAC0-6D6E-4D2C-8E2A-BFB1D490E256}"/>
    <cellStyle name="20% - Accent6 4 2 2 2 7" xfId="7719" xr:uid="{C26B47D1-1AB5-49DC-8F3B-F8BE1284E615}"/>
    <cellStyle name="20% - Accent6 4 2 2 3" xfId="7720" xr:uid="{67E373C0-CE92-4596-B492-3D8A6E360861}"/>
    <cellStyle name="20% - Accent6 4 2 2 3 2" xfId="7721" xr:uid="{8B842854-BC2B-49B5-ACCE-BB6F182DC402}"/>
    <cellStyle name="20% - Accent6 4 2 2 3 2 2" xfId="7722" xr:uid="{2DC3E577-9B28-4185-BE21-B94B68EC154E}"/>
    <cellStyle name="20% - Accent6 4 2 2 3 2 3" xfId="7723" xr:uid="{54AC97F3-644E-4431-8925-7AFEBDD08A1A}"/>
    <cellStyle name="20% - Accent6 4 2 2 3 3" xfId="7724" xr:uid="{395FC9E6-6CA2-4A5C-AC50-CA4F6E6DB8B3}"/>
    <cellStyle name="20% - Accent6 4 2 2 3 4" xfId="7725" xr:uid="{347DE8E5-9C3D-45C0-9D77-D08FCC636050}"/>
    <cellStyle name="20% - Accent6 4 2 2 3 5" xfId="7726" xr:uid="{5300760F-6A07-4125-B78B-CCECD0B4DA28}"/>
    <cellStyle name="20% - Accent6 4 2 2 3 6" xfId="7727" xr:uid="{A5A46CCE-5C5D-444F-9631-DD54B3764CAF}"/>
    <cellStyle name="20% - Accent6 4 2 2 4" xfId="7728" xr:uid="{02ECA36B-A76C-4A2D-AF9D-8B06EDCAD507}"/>
    <cellStyle name="20% - Accent6 4 2 2 4 2" xfId="7729" xr:uid="{EC0E6CF9-663D-4DD6-852C-068C92343477}"/>
    <cellStyle name="20% - Accent6 4 2 2 4 3" xfId="7730" xr:uid="{7E761BBD-8BF0-45CB-BD06-C18BBCAD9047}"/>
    <cellStyle name="20% - Accent6 4 2 2 5" xfId="7731" xr:uid="{599E2A07-AA42-4C7B-9A50-4A11835F4718}"/>
    <cellStyle name="20% - Accent6 4 2 2 6" xfId="7732" xr:uid="{AB99C526-5F8F-4B4E-B361-D196F7EB490E}"/>
    <cellStyle name="20% - Accent6 4 2 2 7" xfId="7733" xr:uid="{BB7249EF-2733-4892-82E3-653AA9F3029A}"/>
    <cellStyle name="20% - Accent6 4 2 2 8" xfId="7734" xr:uid="{55B3D863-CC90-424D-8F7A-ED57DA4F3320}"/>
    <cellStyle name="20% - Accent6 4 2 2 9" xfId="7735" xr:uid="{4CD3C567-EFE7-4DC7-A73C-7884F1690608}"/>
    <cellStyle name="20% - Accent6 4 2 3" xfId="7736" xr:uid="{0D88DE8C-D501-4942-B890-D9CDF4BAA1B8}"/>
    <cellStyle name="20% - Accent6 4 2 3 2" xfId="7737" xr:uid="{EEFE845E-B591-43B4-8E30-CB5C01FF4D60}"/>
    <cellStyle name="20% - Accent6 4 2 3 2 2" xfId="7738" xr:uid="{4D60E498-11A8-472E-99B9-BBDC0B34D25C}"/>
    <cellStyle name="20% - Accent6 4 2 3 2 2 2" xfId="7739" xr:uid="{7BB0A016-3883-4645-93A9-5FFACEB27A37}"/>
    <cellStyle name="20% - Accent6 4 2 3 2 2 3" xfId="7740" xr:uid="{290B76BC-A0A9-4294-9318-DAEAC7D64B7A}"/>
    <cellStyle name="20% - Accent6 4 2 3 2 3" xfId="7741" xr:uid="{FBD105C7-FB3E-4543-B9DD-AFA179FC7766}"/>
    <cellStyle name="20% - Accent6 4 2 3 2 4" xfId="7742" xr:uid="{6638E587-4100-44A6-ADCE-940C6A151BBE}"/>
    <cellStyle name="20% - Accent6 4 2 3 2 5" xfId="7743" xr:uid="{FE5559AD-AA8D-444B-BA95-91061465CA05}"/>
    <cellStyle name="20% - Accent6 4 2 3 2 6" xfId="7744" xr:uid="{AE7AA038-70C3-40F3-87F0-48A76041E9C3}"/>
    <cellStyle name="20% - Accent6 4 2 3 3" xfId="7745" xr:uid="{935DA9B3-BD3E-4CB1-95DA-BBE48B939CA2}"/>
    <cellStyle name="20% - Accent6 4 2 3 3 2" xfId="7746" xr:uid="{0C34BF9B-55F8-42E4-AD03-42FF484EA7CD}"/>
    <cellStyle name="20% - Accent6 4 2 3 3 2 2" xfId="7747" xr:uid="{3E382EA4-576C-41DC-8826-420C9F84AE50}"/>
    <cellStyle name="20% - Accent6 4 2 3 3 2 3" xfId="7748" xr:uid="{F2674BAB-2C60-4EC2-A543-A5AC7C8D1D5F}"/>
    <cellStyle name="20% - Accent6 4 2 3 3 3" xfId="7749" xr:uid="{7AC88FC0-623B-4064-B5EB-4A9FC3787EFE}"/>
    <cellStyle name="20% - Accent6 4 2 3 3 4" xfId="7750" xr:uid="{A863DA52-0309-4037-A482-55A5499D7704}"/>
    <cellStyle name="20% - Accent6 4 2 3 3 5" xfId="7751" xr:uid="{61758A44-DCAD-481F-8437-D7271C0FC4A5}"/>
    <cellStyle name="20% - Accent6 4 2 3 4" xfId="7752" xr:uid="{E9375DBF-3DFF-4B1C-A67D-077DC8957BBB}"/>
    <cellStyle name="20% - Accent6 4 2 3 4 2" xfId="7753" xr:uid="{A10610F6-C87F-4D7D-B0DD-41678FDF4B8B}"/>
    <cellStyle name="20% - Accent6 4 2 3 4 3" xfId="7754" xr:uid="{AFBC6F03-E713-4D48-9605-47A102F24792}"/>
    <cellStyle name="20% - Accent6 4 2 3 5" xfId="7755" xr:uid="{8C518BA1-D0AD-413C-BC4E-CCB9BDC77112}"/>
    <cellStyle name="20% - Accent6 4 2 3 6" xfId="7756" xr:uid="{F202BE54-8432-40F0-8B56-394E6D28CCB0}"/>
    <cellStyle name="20% - Accent6 4 2 3 7" xfId="7757" xr:uid="{4371DDC4-4E65-40A0-A3CA-14D55F2EC89F}"/>
    <cellStyle name="20% - Accent6 4 2 3 8" xfId="7758" xr:uid="{0DBCA72E-C137-432C-8588-4734872A0B4F}"/>
    <cellStyle name="20% - Accent6 4 2 3 9" xfId="7759" xr:uid="{B0ACE47C-4BA3-41FC-A18B-4712F43D51A0}"/>
    <cellStyle name="20% - Accent6 4 2 4" xfId="7760" xr:uid="{1F7B46F5-08DB-4E5E-BFBB-24031DA2EA59}"/>
    <cellStyle name="20% - Accent6 4 2 4 2" xfId="7761" xr:uid="{00641CDB-4531-4F08-9ECD-D611E4664CB8}"/>
    <cellStyle name="20% - Accent6 4 2 4 2 2" xfId="7762" xr:uid="{8ED9335E-6566-4CD9-B060-107C808B9A32}"/>
    <cellStyle name="20% - Accent6 4 2 4 2 3" xfId="7763" xr:uid="{7848157C-4E4A-4CFE-B8C6-6FE1146AACE5}"/>
    <cellStyle name="20% - Accent6 4 2 4 3" xfId="7764" xr:uid="{A98CFBA8-535C-46B3-A950-4F198EB837B3}"/>
    <cellStyle name="20% - Accent6 4 2 4 4" xfId="7765" xr:uid="{9EE33048-2DF8-4477-A4D2-1E412E581A1F}"/>
    <cellStyle name="20% - Accent6 4 2 4 5" xfId="7766" xr:uid="{DF81760E-6852-4378-8376-21C1616211EB}"/>
    <cellStyle name="20% - Accent6 4 2 4 6" xfId="7767" xr:uid="{03FF9FDC-D36C-4FFB-BCB6-953811D1CF80}"/>
    <cellStyle name="20% - Accent6 4 2 4 7" xfId="7768" xr:uid="{C7F9122B-A1F8-4FD0-8732-7A35EDCB6DB8}"/>
    <cellStyle name="20% - Accent6 4 2 5" xfId="7769" xr:uid="{B5233D00-3307-467F-962A-6EBB19608B20}"/>
    <cellStyle name="20% - Accent6 4 2 5 2" xfId="7770" xr:uid="{4726A5E0-AD22-4046-92A4-D2D63B6C98A5}"/>
    <cellStyle name="20% - Accent6 4 2 5 2 2" xfId="7771" xr:uid="{B73ACEA2-7679-4E0D-85D7-7BDBFE361491}"/>
    <cellStyle name="20% - Accent6 4 2 5 2 3" xfId="7772" xr:uid="{4B42A65D-19CB-4F2B-A988-833B14DC69CB}"/>
    <cellStyle name="20% - Accent6 4 2 5 3" xfId="7773" xr:uid="{2434EFF2-42CB-4DE9-8043-08AB6731AEC0}"/>
    <cellStyle name="20% - Accent6 4 2 5 4" xfId="7774" xr:uid="{3885F25B-5B39-41EA-9D53-6A8F897DB586}"/>
    <cellStyle name="20% - Accent6 4 2 5 5" xfId="7775" xr:uid="{3EA8E566-E063-4B36-AE22-A053CED05823}"/>
    <cellStyle name="20% - Accent6 4 2 6" xfId="7776" xr:uid="{08CD37DD-819D-4529-B032-BEA7BA4F8694}"/>
    <cellStyle name="20% - Accent6 4 2 6 2" xfId="7777" xr:uid="{2033D77E-30DC-45A6-9353-1D19E4C10F98}"/>
    <cellStyle name="20% - Accent6 4 2 6 3" xfId="7778" xr:uid="{2D2FC582-5279-473B-A1FD-C70D1D21172C}"/>
    <cellStyle name="20% - Accent6 4 2 7" xfId="7779" xr:uid="{12B96D7A-66F4-4062-8B49-EBCD37B22141}"/>
    <cellStyle name="20% - Accent6 4 2 8" xfId="7780" xr:uid="{DD17FA12-55E0-42D8-ADFF-09F4FEB88A7A}"/>
    <cellStyle name="20% - Accent6 4 2 9" xfId="7781" xr:uid="{7854E762-BBE6-494C-B225-F7E7F827EE0F}"/>
    <cellStyle name="20% - Accent6 4 3" xfId="7782" xr:uid="{57383105-6BA5-437F-A688-37726346CA0A}"/>
    <cellStyle name="20% - Accent6 4 3 10" xfId="7783" xr:uid="{F88E996B-9EB2-4CF4-AFDF-60ECA22C0608}"/>
    <cellStyle name="20% - Accent6 4 3 2" xfId="7784" xr:uid="{6A473B1D-A2E4-4886-BCF4-C8A019446F68}"/>
    <cellStyle name="20% - Accent6 4 3 2 2" xfId="7785" xr:uid="{A4540A10-B05E-4CBA-907A-DC304219ADCF}"/>
    <cellStyle name="20% - Accent6 4 3 2 2 2" xfId="7786" xr:uid="{2A7F0401-9D6D-4504-89F2-5525AA94CCFB}"/>
    <cellStyle name="20% - Accent6 4 3 2 2 3" xfId="7787" xr:uid="{8603E421-CC1C-45E0-8838-4CF44D8C0612}"/>
    <cellStyle name="20% - Accent6 4 3 2 2 4" xfId="7788" xr:uid="{12E85072-CE26-4DAB-9257-6BECCAB72B83}"/>
    <cellStyle name="20% - Accent6 4 3 2 2 5" xfId="7789" xr:uid="{C4916CF8-5CDC-4D2C-A917-AE790E1141B6}"/>
    <cellStyle name="20% - Accent6 4 3 2 3" xfId="7790" xr:uid="{FC40D3B9-D8F3-4132-A0E2-644B1464D150}"/>
    <cellStyle name="20% - Accent6 4 3 2 4" xfId="7791" xr:uid="{6E19113B-347E-48B9-9474-079121DBC6E7}"/>
    <cellStyle name="20% - Accent6 4 3 2 5" xfId="7792" xr:uid="{AC25A961-2862-47B5-98FC-6A11596EA935}"/>
    <cellStyle name="20% - Accent6 4 3 2 6" xfId="7793" xr:uid="{8808D159-B18E-4296-A9D9-DF24BA5916F5}"/>
    <cellStyle name="20% - Accent6 4 3 2 7" xfId="7794" xr:uid="{BE615B51-7265-4268-B5C1-38E875738B05}"/>
    <cellStyle name="20% - Accent6 4 3 2 8" xfId="7795" xr:uid="{D273C1D2-9CCF-465B-ADC7-BD89165D012C}"/>
    <cellStyle name="20% - Accent6 4 3 3" xfId="7796" xr:uid="{78ED82A0-46AE-4509-B24D-C75717749867}"/>
    <cellStyle name="20% - Accent6 4 3 3 2" xfId="7797" xr:uid="{9462E7D5-2CCF-46B7-BE7C-DE02D119DD96}"/>
    <cellStyle name="20% - Accent6 4 3 3 2 2" xfId="7798" xr:uid="{17D1F15D-23F0-4D96-8B5C-A51F16ABFE5D}"/>
    <cellStyle name="20% - Accent6 4 3 3 2 3" xfId="7799" xr:uid="{1D307429-DE93-4F8B-A4E1-84B294C039D0}"/>
    <cellStyle name="20% - Accent6 4 3 3 3" xfId="7800" xr:uid="{D0005740-1588-4CB1-9503-91F47498BFFF}"/>
    <cellStyle name="20% - Accent6 4 3 3 4" xfId="7801" xr:uid="{385028E6-37BD-45AE-B620-3BF5C1B622A4}"/>
    <cellStyle name="20% - Accent6 4 3 3 5" xfId="7802" xr:uid="{9369DCED-947A-406C-BF77-6F38298CC644}"/>
    <cellStyle name="20% - Accent6 4 3 3 6" xfId="7803" xr:uid="{6CB2962B-0273-4093-9868-823A276BCF37}"/>
    <cellStyle name="20% - Accent6 4 3 3 7" xfId="7804" xr:uid="{54689567-03D4-4FC0-A0DE-2DC9CF417411}"/>
    <cellStyle name="20% - Accent6 4 3 4" xfId="7805" xr:uid="{EA05267B-CAF5-4198-B19D-BE4CA379DCEA}"/>
    <cellStyle name="20% - Accent6 4 3 4 2" xfId="7806" xr:uid="{1F37B7B5-72AB-447F-A4CE-98CF469ED7B2}"/>
    <cellStyle name="20% - Accent6 4 3 4 3" xfId="7807" xr:uid="{B76D4F90-ED58-43CA-871D-B1839C826964}"/>
    <cellStyle name="20% - Accent6 4 3 4 4" xfId="7808" xr:uid="{862A6230-8897-4112-B68B-CDDD27903857}"/>
    <cellStyle name="20% - Accent6 4 3 5" xfId="7809" xr:uid="{5FBE0B5C-1786-4F1E-9CDB-EB7BCCF9D8B7}"/>
    <cellStyle name="20% - Accent6 4 3 6" xfId="7810" xr:uid="{81FA26C5-B066-4A17-AA68-C20F19922A6E}"/>
    <cellStyle name="20% - Accent6 4 3 7" xfId="7811" xr:uid="{A6F8835F-396F-4949-BBF1-FC3EC41C5158}"/>
    <cellStyle name="20% - Accent6 4 3 8" xfId="7812" xr:uid="{2C75D4B8-5F00-459C-8B68-922FC8C67010}"/>
    <cellStyle name="20% - Accent6 4 3 9" xfId="7813" xr:uid="{72A3534D-975C-4D8C-98DC-CFC10FA35090}"/>
    <cellStyle name="20% - Accent6 4 4" xfId="7814" xr:uid="{786B39B7-195A-4C34-A8E5-6D353C3F4D0A}"/>
    <cellStyle name="20% - Accent6 4 4 10" xfId="7815" xr:uid="{330BD3A8-C187-4911-9A14-BB7B678E7FB4}"/>
    <cellStyle name="20% - Accent6 4 4 2" xfId="7816" xr:uid="{AD6CEA82-1FA8-480C-9E0E-2336F13A6E19}"/>
    <cellStyle name="20% - Accent6 4 4 2 2" xfId="7817" xr:uid="{33C287CA-1D37-40DC-AEB4-C3E36DA9C4D7}"/>
    <cellStyle name="20% - Accent6 4 4 2 2 2" xfId="7818" xr:uid="{2B58EA8C-928D-48A5-B507-6BB6045407A4}"/>
    <cellStyle name="20% - Accent6 4 4 2 2 3" xfId="7819" xr:uid="{D357D04C-4292-4181-BEE1-0E160484F3F2}"/>
    <cellStyle name="20% - Accent6 4 4 2 2 4" xfId="7820" xr:uid="{32AB0DEE-C5CA-44EC-ABD3-B320D4EDAC4C}"/>
    <cellStyle name="20% - Accent6 4 4 2 3" xfId="7821" xr:uid="{075EDEC9-F16C-4258-B40E-718436E8582B}"/>
    <cellStyle name="20% - Accent6 4 4 2 4" xfId="7822" xr:uid="{8E482B8E-93E9-469D-995D-1E86D9C1D159}"/>
    <cellStyle name="20% - Accent6 4 4 2 5" xfId="7823" xr:uid="{5172FBFC-ADF3-4A41-8ABE-E89515B9B329}"/>
    <cellStyle name="20% - Accent6 4 4 2 6" xfId="7824" xr:uid="{889A5211-0DFA-493B-97A6-7591A996F7BD}"/>
    <cellStyle name="20% - Accent6 4 4 2 7" xfId="7825" xr:uid="{C81FB2D7-59D0-4937-9BEF-581625460823}"/>
    <cellStyle name="20% - Accent6 4 4 3" xfId="7826" xr:uid="{63DFC2F1-DF4C-4E6C-AA90-D25C784B3AC7}"/>
    <cellStyle name="20% - Accent6 4 4 3 2" xfId="7827" xr:uid="{84A29046-6917-444F-AB69-9EDE2518F0F3}"/>
    <cellStyle name="20% - Accent6 4 4 3 2 2" xfId="7828" xr:uid="{E6B1D7FF-1CC2-4152-93C9-C517C4F03550}"/>
    <cellStyle name="20% - Accent6 4 4 3 2 3" xfId="7829" xr:uid="{91DAC1BB-F84E-4BA8-BC4F-65451BC016C5}"/>
    <cellStyle name="20% - Accent6 4 4 3 3" xfId="7830" xr:uid="{65FE6B6C-2240-4D24-9CDD-D9717B042BE1}"/>
    <cellStyle name="20% - Accent6 4 4 3 4" xfId="7831" xr:uid="{32E86F4B-C391-4808-82BC-3203E096DE75}"/>
    <cellStyle name="20% - Accent6 4 4 3 5" xfId="7832" xr:uid="{2D541723-175C-482E-A64E-7201A1FCFB1F}"/>
    <cellStyle name="20% - Accent6 4 4 3 6" xfId="7833" xr:uid="{A78F3F2A-5498-46E0-A4AD-AC181E7F510C}"/>
    <cellStyle name="20% - Accent6 4 4 4" xfId="7834" xr:uid="{4A3FBB21-259C-4BA8-A44C-2E806629BE95}"/>
    <cellStyle name="20% - Accent6 4 4 4 2" xfId="7835" xr:uid="{24246051-F692-4CD8-A363-96F1226C3DAA}"/>
    <cellStyle name="20% - Accent6 4 4 4 3" xfId="7836" xr:uid="{F1F72BC8-C9CF-40CD-AB0D-5DC86FBF45F9}"/>
    <cellStyle name="20% - Accent6 4 4 4 4" xfId="7837" xr:uid="{740429FA-1D6B-43AE-A39F-9BCF20EE0D71}"/>
    <cellStyle name="20% - Accent6 4 4 5" xfId="7838" xr:uid="{4D1DD013-26EA-4A5B-A8B1-A0CD2ABB4623}"/>
    <cellStyle name="20% - Accent6 4 4 6" xfId="7839" xr:uid="{C0AA2DA2-C137-4CE2-99DB-38FA40847B62}"/>
    <cellStyle name="20% - Accent6 4 4 7" xfId="7840" xr:uid="{5AB01AC0-35F0-472D-9D6B-194AC8BE885E}"/>
    <cellStyle name="20% - Accent6 4 4 8" xfId="7841" xr:uid="{D4F69ADF-8220-42EB-AC7F-50A0BC120031}"/>
    <cellStyle name="20% - Accent6 4 4 9" xfId="7842" xr:uid="{89913AF2-612C-4AA1-9C7B-B359903894E8}"/>
    <cellStyle name="20% - Accent6 4 5" xfId="7843" xr:uid="{385179F9-C831-4C9F-9B9E-F04C7BC5F4A0}"/>
    <cellStyle name="20% - Accent6 4 5 2" xfId="7844" xr:uid="{52E86C98-79D9-46CE-8F95-F17DF6F496F2}"/>
    <cellStyle name="20% - Accent6 4 5 2 2" xfId="7845" xr:uid="{8FF09D07-6167-4678-87F9-C2CCC514E87C}"/>
    <cellStyle name="20% - Accent6 4 5 2 2 2" xfId="7846" xr:uid="{F77A66D1-C009-47FB-A36C-C191666158D1}"/>
    <cellStyle name="20% - Accent6 4 5 2 2 3" xfId="7847" xr:uid="{C6146623-34EF-4D38-A1C0-3AC7B0EE1571}"/>
    <cellStyle name="20% - Accent6 4 5 2 2 4" xfId="7848" xr:uid="{656C0D02-F2AB-4E91-B21B-DDC6F2C2C33C}"/>
    <cellStyle name="20% - Accent6 4 5 2 3" xfId="7849" xr:uid="{562E706D-821A-4D9C-820C-57DD6B80F64C}"/>
    <cellStyle name="20% - Accent6 4 5 2 4" xfId="7850" xr:uid="{729345C2-16BC-4DC3-99BE-275AC674A0F2}"/>
    <cellStyle name="20% - Accent6 4 5 2 5" xfId="7851" xr:uid="{373B2578-E59F-4BC7-9405-3B5E396A9799}"/>
    <cellStyle name="20% - Accent6 4 5 2 6" xfId="7852" xr:uid="{46BDA1E7-57D8-4A51-AE75-6F2F09DD268E}"/>
    <cellStyle name="20% - Accent6 4 5 3" xfId="7853" xr:uid="{6DC44962-2F6C-443B-A19E-B000E59C9C94}"/>
    <cellStyle name="20% - Accent6 4 5 3 2" xfId="7854" xr:uid="{AC7DEA52-7874-49E8-8A63-454405A33784}"/>
    <cellStyle name="20% - Accent6 4 5 3 2 2" xfId="7855" xr:uid="{BA716279-7B3D-47D4-964C-6D11D677501C}"/>
    <cellStyle name="20% - Accent6 4 5 3 2 3" xfId="7856" xr:uid="{8738568B-5082-416B-8500-73E545A8D3F0}"/>
    <cellStyle name="20% - Accent6 4 5 3 3" xfId="7857" xr:uid="{BAAB58BF-810B-481F-AB3F-830129449ECC}"/>
    <cellStyle name="20% - Accent6 4 5 3 4" xfId="7858" xr:uid="{B5A50A0B-9FA5-414F-8B03-02F34D54045B}"/>
    <cellStyle name="20% - Accent6 4 5 3 5" xfId="7859" xr:uid="{51340E70-205C-46B7-B404-6F46E27913D6}"/>
    <cellStyle name="20% - Accent6 4 5 3 6" xfId="7860" xr:uid="{35E20BB1-0027-4D68-AD15-8B6288D12450}"/>
    <cellStyle name="20% - Accent6 4 5 4" xfId="7861" xr:uid="{93E70BB2-CFC7-4D18-8ADD-21B4B7AA346C}"/>
    <cellStyle name="20% - Accent6 4 5 4 2" xfId="7862" xr:uid="{E5A8918E-D56B-4BD5-B923-CDEB7D74F3F6}"/>
    <cellStyle name="20% - Accent6 4 5 4 3" xfId="7863" xr:uid="{AB342B60-7C39-4B35-B461-F19ED77BA38F}"/>
    <cellStyle name="20% - Accent6 4 5 4 4" xfId="7864" xr:uid="{81595FB9-099E-4E2B-B6ED-C46E93B781F6}"/>
    <cellStyle name="20% - Accent6 4 5 5" xfId="7865" xr:uid="{91121C93-9AF1-44A9-8D8F-CD6000FE844D}"/>
    <cellStyle name="20% - Accent6 4 5 6" xfId="7866" xr:uid="{47CAF4FB-69E0-452B-BFE5-64464CF7A377}"/>
    <cellStyle name="20% - Accent6 4 5 7" xfId="7867" xr:uid="{E59A9F60-B647-4C23-A059-82E08D4AC838}"/>
    <cellStyle name="20% - Accent6 4 5 8" xfId="7868" xr:uid="{26C905D2-C7CB-44EF-A7D3-0DB21CC33056}"/>
    <cellStyle name="20% - Accent6 4 5 9" xfId="7869" xr:uid="{0E2182DE-9E86-4FF5-B151-33F3163CF862}"/>
    <cellStyle name="20% - Accent6 4 6" xfId="7870" xr:uid="{22FCC5C5-7B5F-43DD-A28C-F87FA77DB7A9}"/>
    <cellStyle name="20% - Accent6 4 6 2" xfId="7871" xr:uid="{F19354B9-22E4-4817-BBCF-712AC3B655BC}"/>
    <cellStyle name="20% - Accent6 4 6 2 2" xfId="7872" xr:uid="{773ADFEC-CB93-47B1-A3EE-0A8EBFDD3E46}"/>
    <cellStyle name="20% - Accent6 4 6 2 3" xfId="7873" xr:uid="{192B3A0E-BDB7-4474-8627-305E681DA11E}"/>
    <cellStyle name="20% - Accent6 4 6 2 4" xfId="7874" xr:uid="{4BBBD980-D1E6-4C74-8330-8CFB1D612B2C}"/>
    <cellStyle name="20% - Accent6 4 6 3" xfId="7875" xr:uid="{296ADB38-C437-40E8-B59A-16EA3803E189}"/>
    <cellStyle name="20% - Accent6 4 6 4" xfId="7876" xr:uid="{323F26B7-8ED1-45CB-AEEB-F8DADDE2F83C}"/>
    <cellStyle name="20% - Accent6 4 6 5" xfId="7877" xr:uid="{4E19B323-CC65-4FE2-B331-05A48DB1B2FA}"/>
    <cellStyle name="20% - Accent6 4 6 6" xfId="7878" xr:uid="{EDB0EC2F-BE35-4940-BE69-D10DB91379D4}"/>
    <cellStyle name="20% - Accent6 4 7" xfId="7879" xr:uid="{31C22731-A6C6-4B9D-8218-EF5C5FBD3059}"/>
    <cellStyle name="20% - Accent6 4 7 2" xfId="7880" xr:uid="{A4CC53C6-37D7-43FF-8B21-E2606610E7A0}"/>
    <cellStyle name="20% - Accent6 4 7 2 2" xfId="7881" xr:uid="{5CBEDA51-60F0-45F2-A3F1-7087FFB4C6B1}"/>
    <cellStyle name="20% - Accent6 4 7 2 3" xfId="7882" xr:uid="{C8AA66FF-0602-407D-951A-2B7647CD55B4}"/>
    <cellStyle name="20% - Accent6 4 7 3" xfId="7883" xr:uid="{993C38EC-99E0-438D-A58C-4D95C76C7F32}"/>
    <cellStyle name="20% - Accent6 4 7 4" xfId="7884" xr:uid="{96748A7F-D40B-469E-BBDE-E3C406E52DBD}"/>
    <cellStyle name="20% - Accent6 4 7 5" xfId="7885" xr:uid="{03EC8B2D-82D5-4EFE-B6E1-EC12F2364A7F}"/>
    <cellStyle name="20% - Accent6 4 7 6" xfId="7886" xr:uid="{CF36527E-C4F4-45F9-82DA-2BBF7C852831}"/>
    <cellStyle name="20% - Accent6 4 8" xfId="7887" xr:uid="{29621C6E-28B3-4853-ACC2-404EFEC19AA0}"/>
    <cellStyle name="20% - Accent6 4 8 2" xfId="7888" xr:uid="{11B1DA69-9AAA-4CCB-9BAB-3D515025DCBA}"/>
    <cellStyle name="20% - Accent6 4 8 3" xfId="7889" xr:uid="{640304DE-A33F-4672-BA30-F1F07E1C6B2D}"/>
    <cellStyle name="20% - Accent6 4 8 4" xfId="7890" xr:uid="{2A242E22-F6E8-49A3-8D5A-CA1AC2730A14}"/>
    <cellStyle name="20% - Accent6 4 9" xfId="7891" xr:uid="{57901B62-95E1-45F5-9D49-66660FD58CED}"/>
    <cellStyle name="20% - Accent6 40" xfId="7892" xr:uid="{8340CD53-6AE0-42CF-8069-DCD060FB7470}"/>
    <cellStyle name="20% - Accent6 41" xfId="7893" xr:uid="{B9A21E98-21F7-40E4-ACCC-F25660BBDB60}"/>
    <cellStyle name="20% - Accent6 5" xfId="7894" xr:uid="{FA547CEB-02CD-4D58-B69F-DCEEC616A46B}"/>
    <cellStyle name="20% - Accent6 5 10" xfId="7895" xr:uid="{39F48AF8-7FE7-429F-80C7-548A2F56594A}"/>
    <cellStyle name="20% - Accent6 5 11" xfId="7896" xr:uid="{B3987FD4-6F60-4BD7-8B6C-81FC22EF36E5}"/>
    <cellStyle name="20% - Accent6 5 12" xfId="7897" xr:uid="{1FE9D05C-EF05-431D-A4B2-070F5525C5C9}"/>
    <cellStyle name="20% - Accent6 5 13" xfId="7898" xr:uid="{33400C9C-940C-4F73-A98C-1177BF0AA193}"/>
    <cellStyle name="20% - Accent6 5 14" xfId="7899" xr:uid="{7F6BBC71-1EFA-4EE1-B472-D7ACBC9163FA}"/>
    <cellStyle name="20% - Accent6 5 15" xfId="7900" xr:uid="{B50B953C-9E74-4B42-8C5A-8CCB5A1388E6}"/>
    <cellStyle name="20% - Accent6 5 2" xfId="7901" xr:uid="{9744BF9F-DE56-4C6F-822C-B784038FE913}"/>
    <cellStyle name="20% - Accent6 5 2 10" xfId="7902" xr:uid="{2B5A8698-721D-4726-807F-DEE0C7C2EFE0}"/>
    <cellStyle name="20% - Accent6 5 2 11" xfId="7903" xr:uid="{06F514D3-3E65-44BF-AF29-E44BDC888638}"/>
    <cellStyle name="20% - Accent6 5 2 12" xfId="7904" xr:uid="{B8391967-9E8A-43FF-B501-AAAD535609BA}"/>
    <cellStyle name="20% - Accent6 5 2 13" xfId="7905" xr:uid="{B1032822-31A6-457C-B52B-1540EF545037}"/>
    <cellStyle name="20% - Accent6 5 2 2" xfId="7906" xr:uid="{32BEB0A6-4647-4572-A05B-94EFBF0ECF63}"/>
    <cellStyle name="20% - Accent6 5 2 2 10" xfId="7907" xr:uid="{B57D4D4F-EC9D-40B7-9DCB-39BAC16F6C46}"/>
    <cellStyle name="20% - Accent6 5 2 2 2" xfId="7908" xr:uid="{5F2B73CF-1F8A-4D64-AA2A-8F5DFA3DA8EC}"/>
    <cellStyle name="20% - Accent6 5 2 2 2 2" xfId="7909" xr:uid="{A5C19BC0-B9C9-4A92-A252-B3442516DEB0}"/>
    <cellStyle name="20% - Accent6 5 2 2 2 2 2" xfId="7910" xr:uid="{C166F619-2F3C-48E2-BC2D-8012779BC5BD}"/>
    <cellStyle name="20% - Accent6 5 2 2 2 2 3" xfId="7911" xr:uid="{239346CC-F645-43A4-B339-95B9DF4E51D6}"/>
    <cellStyle name="20% - Accent6 5 2 2 2 2 4" xfId="7912" xr:uid="{3CBADC5B-50E0-4A44-8698-F469DFDA129D}"/>
    <cellStyle name="20% - Accent6 5 2 2 2 3" xfId="7913" xr:uid="{4509287C-4F49-453D-AE78-CC433E5DC943}"/>
    <cellStyle name="20% - Accent6 5 2 2 2 4" xfId="7914" xr:uid="{7BFCE07B-9502-46FB-AC01-840D57A9123F}"/>
    <cellStyle name="20% - Accent6 5 2 2 2 5" xfId="7915" xr:uid="{99533366-E618-4A8E-B4D4-FBB9D642399E}"/>
    <cellStyle name="20% - Accent6 5 2 2 2 6" xfId="7916" xr:uid="{604580B5-08F8-4D48-B56F-ADF477D44C5D}"/>
    <cellStyle name="20% - Accent6 5 2 2 2 7" xfId="7917" xr:uid="{1EA21816-7B15-49C0-8823-1D0A3A915281}"/>
    <cellStyle name="20% - Accent6 5 2 2 3" xfId="7918" xr:uid="{E62B27FA-54CB-43AB-A18A-FC71D51C0E16}"/>
    <cellStyle name="20% - Accent6 5 2 2 3 2" xfId="7919" xr:uid="{E11E4D61-CD01-42FD-81A7-227D72FC00A1}"/>
    <cellStyle name="20% - Accent6 5 2 2 3 2 2" xfId="7920" xr:uid="{86E90217-2B9C-4BFD-BC7C-67929FAA3E20}"/>
    <cellStyle name="20% - Accent6 5 2 2 3 2 3" xfId="7921" xr:uid="{57C5A821-8A16-41FB-98CF-0E5CEA1955E3}"/>
    <cellStyle name="20% - Accent6 5 2 2 3 3" xfId="7922" xr:uid="{D69B844C-B83B-43AD-93D2-8D22C32FF280}"/>
    <cellStyle name="20% - Accent6 5 2 2 3 4" xfId="7923" xr:uid="{AB0F646D-1442-45C7-8E8F-EF12DFE0486F}"/>
    <cellStyle name="20% - Accent6 5 2 2 3 5" xfId="7924" xr:uid="{31FE0DE8-002E-4DD9-84A5-F5E755E2E3EB}"/>
    <cellStyle name="20% - Accent6 5 2 2 3 6" xfId="7925" xr:uid="{222F99AC-CA79-4E0A-B447-1AD57F12E889}"/>
    <cellStyle name="20% - Accent6 5 2 2 4" xfId="7926" xr:uid="{035E7ED7-8D6A-42DB-9357-A38AF2E34BCA}"/>
    <cellStyle name="20% - Accent6 5 2 2 4 2" xfId="7927" xr:uid="{BA22BC7F-1AF2-4745-866B-71C55627DD32}"/>
    <cellStyle name="20% - Accent6 5 2 2 4 3" xfId="7928" xr:uid="{AA26A501-412E-4831-8944-916E9E47A6DF}"/>
    <cellStyle name="20% - Accent6 5 2 2 5" xfId="7929" xr:uid="{65820467-368D-4B11-946C-A03905A92BC0}"/>
    <cellStyle name="20% - Accent6 5 2 2 6" xfId="7930" xr:uid="{66F16061-2C6B-4774-93A6-ABF21DD94E4A}"/>
    <cellStyle name="20% - Accent6 5 2 2 7" xfId="7931" xr:uid="{CCCAB70B-7D67-4A69-9F35-7F05C717D36E}"/>
    <cellStyle name="20% - Accent6 5 2 2 8" xfId="7932" xr:uid="{E9358A90-AC05-433F-A30C-B4F27F4054C2}"/>
    <cellStyle name="20% - Accent6 5 2 2 9" xfId="7933" xr:uid="{09B280D6-1FCC-4FB1-BF05-18D6F70BBD7F}"/>
    <cellStyle name="20% - Accent6 5 2 3" xfId="7934" xr:uid="{F21A63E3-6D8E-47B2-AC3A-06DE038C45FE}"/>
    <cellStyle name="20% - Accent6 5 2 3 2" xfId="7935" xr:uid="{98BA89C2-4E20-4EDA-8AA4-509C1A6454D4}"/>
    <cellStyle name="20% - Accent6 5 2 3 2 2" xfId="7936" xr:uid="{99A172B3-E73D-429C-BF1A-238D607DE464}"/>
    <cellStyle name="20% - Accent6 5 2 3 2 2 2" xfId="7937" xr:uid="{B2DE16E8-A539-4165-8DDD-69AF1325F38E}"/>
    <cellStyle name="20% - Accent6 5 2 3 2 2 3" xfId="7938" xr:uid="{EF005087-AE36-4FEC-A149-6B992895DEC5}"/>
    <cellStyle name="20% - Accent6 5 2 3 2 3" xfId="7939" xr:uid="{6C53A3F1-99FE-47EF-91F9-88DD6B22796E}"/>
    <cellStyle name="20% - Accent6 5 2 3 2 4" xfId="7940" xr:uid="{18782C21-10CD-4575-BCE6-DD7998186BC3}"/>
    <cellStyle name="20% - Accent6 5 2 3 2 5" xfId="7941" xr:uid="{FF278B13-40BD-4B30-B614-EE6EBE1AABCE}"/>
    <cellStyle name="20% - Accent6 5 2 3 2 6" xfId="7942" xr:uid="{30564F9B-1E07-4088-8309-2D7FEAE75BC3}"/>
    <cellStyle name="20% - Accent6 5 2 3 3" xfId="7943" xr:uid="{FAE2BD32-D2C9-4A57-BE50-B84341B54E01}"/>
    <cellStyle name="20% - Accent6 5 2 3 3 2" xfId="7944" xr:uid="{7A9C9861-3D01-4FFE-B734-E37507A8F111}"/>
    <cellStyle name="20% - Accent6 5 2 3 3 2 2" xfId="7945" xr:uid="{8B6428F2-C538-469A-8AA3-F09546FCA590}"/>
    <cellStyle name="20% - Accent6 5 2 3 3 2 3" xfId="7946" xr:uid="{6B31B0A4-CA73-4382-8AFC-70C7588A8FCC}"/>
    <cellStyle name="20% - Accent6 5 2 3 3 3" xfId="7947" xr:uid="{777B3F23-EA8F-4501-9422-41A0364E3333}"/>
    <cellStyle name="20% - Accent6 5 2 3 3 4" xfId="7948" xr:uid="{FA0D5178-55CC-40F5-A50A-DD362FBE876F}"/>
    <cellStyle name="20% - Accent6 5 2 3 3 5" xfId="7949" xr:uid="{1D880605-4279-4734-BF30-1105E9696A64}"/>
    <cellStyle name="20% - Accent6 5 2 3 4" xfId="7950" xr:uid="{A9109CED-C5D1-41BE-B89E-DE51B7D09073}"/>
    <cellStyle name="20% - Accent6 5 2 3 4 2" xfId="7951" xr:uid="{3CEC28D0-1859-4157-A16C-322EBCB3A4D3}"/>
    <cellStyle name="20% - Accent6 5 2 3 4 3" xfId="7952" xr:uid="{2C692C61-02DA-4DC9-89D8-B9518724F28B}"/>
    <cellStyle name="20% - Accent6 5 2 3 5" xfId="7953" xr:uid="{234DA3B2-88AD-46F8-81A8-F323DDE880AC}"/>
    <cellStyle name="20% - Accent6 5 2 3 6" xfId="7954" xr:uid="{CE0EEEA0-97C3-406A-A002-B72BA8D32308}"/>
    <cellStyle name="20% - Accent6 5 2 3 7" xfId="7955" xr:uid="{1C819D34-E16A-4D2C-A229-1979762E4594}"/>
    <cellStyle name="20% - Accent6 5 2 3 8" xfId="7956" xr:uid="{A5B05AA0-83D6-4A7E-B6D9-016ACC044C67}"/>
    <cellStyle name="20% - Accent6 5 2 3 9" xfId="7957" xr:uid="{197DAEE4-61CC-4388-84A2-DF9377A0DA42}"/>
    <cellStyle name="20% - Accent6 5 2 4" xfId="7958" xr:uid="{FE10FD6E-C5CB-4A6E-B3C7-3D1F0BDD37F8}"/>
    <cellStyle name="20% - Accent6 5 2 4 2" xfId="7959" xr:uid="{8B28665F-0667-4832-92A8-E46F65C31367}"/>
    <cellStyle name="20% - Accent6 5 2 4 2 2" xfId="7960" xr:uid="{D6E06EC3-6B90-4C46-B233-41E79A071D86}"/>
    <cellStyle name="20% - Accent6 5 2 4 2 3" xfId="7961" xr:uid="{1635E854-D0FD-4C51-ADD2-C3DEC7FD4E10}"/>
    <cellStyle name="20% - Accent6 5 2 4 3" xfId="7962" xr:uid="{93298C49-AACD-48A0-8046-26335060FEAE}"/>
    <cellStyle name="20% - Accent6 5 2 4 4" xfId="7963" xr:uid="{EA1035CC-371F-4334-8A4F-0997B0C0308A}"/>
    <cellStyle name="20% - Accent6 5 2 4 5" xfId="7964" xr:uid="{F9F09B43-6157-4DB8-8727-F80463045A4C}"/>
    <cellStyle name="20% - Accent6 5 2 4 6" xfId="7965" xr:uid="{82BCD4CA-6292-4E8F-B7CF-F6FF1B432EE4}"/>
    <cellStyle name="20% - Accent6 5 2 4 7" xfId="7966" xr:uid="{33512B63-23FF-4454-8B60-E2C5E96A500F}"/>
    <cellStyle name="20% - Accent6 5 2 5" xfId="7967" xr:uid="{CA774105-50F3-4E3F-A690-80FA5A466606}"/>
    <cellStyle name="20% - Accent6 5 2 5 2" xfId="7968" xr:uid="{084AACD9-AF0A-43CB-AF09-A5706F1A83E7}"/>
    <cellStyle name="20% - Accent6 5 2 5 2 2" xfId="7969" xr:uid="{23669FCE-E7D3-49CF-9176-00BB8F45F07F}"/>
    <cellStyle name="20% - Accent6 5 2 5 2 3" xfId="7970" xr:uid="{5C8AFC73-97A2-4854-B09F-B18C608001F5}"/>
    <cellStyle name="20% - Accent6 5 2 5 3" xfId="7971" xr:uid="{3B8147DC-A285-45CE-92BB-844BE87A0F5A}"/>
    <cellStyle name="20% - Accent6 5 2 5 4" xfId="7972" xr:uid="{75A392E9-E350-4EE9-B264-3A756C76559A}"/>
    <cellStyle name="20% - Accent6 5 2 5 5" xfId="7973" xr:uid="{E07B58DC-B55B-4926-BEF5-3EEF6F067830}"/>
    <cellStyle name="20% - Accent6 5 2 6" xfId="7974" xr:uid="{3A3D1C81-042B-4420-B201-A9A72CFCD530}"/>
    <cellStyle name="20% - Accent6 5 2 6 2" xfId="7975" xr:uid="{B6FA0CF2-4958-44C4-9E2D-14D276B83AE5}"/>
    <cellStyle name="20% - Accent6 5 2 6 3" xfId="7976" xr:uid="{E27BCEEB-887A-41E9-A1BF-4CC9D2D61EC1}"/>
    <cellStyle name="20% - Accent6 5 2 7" xfId="7977" xr:uid="{6F83B92A-7FF1-42BD-9C3E-B76D5D88E26E}"/>
    <cellStyle name="20% - Accent6 5 2 8" xfId="7978" xr:uid="{E94FF841-60CD-4725-BC08-98B457BA5330}"/>
    <cellStyle name="20% - Accent6 5 2 9" xfId="7979" xr:uid="{123BA766-0D75-4D17-9D67-4D9AE95861D9}"/>
    <cellStyle name="20% - Accent6 5 3" xfId="7980" xr:uid="{918DDFFA-D215-4734-8310-98E35B5A4914}"/>
    <cellStyle name="20% - Accent6 5 3 10" xfId="7981" xr:uid="{FC54BD74-5055-45F2-AA3E-811E675DBF48}"/>
    <cellStyle name="20% - Accent6 5 3 2" xfId="7982" xr:uid="{6D5555A3-272B-44B6-82BE-6E9CA06A1C81}"/>
    <cellStyle name="20% - Accent6 5 3 2 2" xfId="7983" xr:uid="{8204A244-A48C-4E96-8F52-7AD287F185CD}"/>
    <cellStyle name="20% - Accent6 5 3 2 2 2" xfId="7984" xr:uid="{A39503F4-E7FA-4332-8A38-94BDC4CD20EC}"/>
    <cellStyle name="20% - Accent6 5 3 2 2 3" xfId="7985" xr:uid="{7AB38F46-E76A-4151-B153-1A94E5F5F9B1}"/>
    <cellStyle name="20% - Accent6 5 3 2 2 4" xfId="7986" xr:uid="{2BCDD1F9-B271-44EA-870C-E59196665A8B}"/>
    <cellStyle name="20% - Accent6 5 3 2 2 5" xfId="7987" xr:uid="{EC9EA450-59C4-413E-A436-9A45684FAB6C}"/>
    <cellStyle name="20% - Accent6 5 3 2 3" xfId="7988" xr:uid="{61373149-4EF3-444D-8060-32558C94A3D1}"/>
    <cellStyle name="20% - Accent6 5 3 2 4" xfId="7989" xr:uid="{A4A586D2-3BAE-47B3-BC9F-22FFCE977006}"/>
    <cellStyle name="20% - Accent6 5 3 2 5" xfId="7990" xr:uid="{25135A6E-D9CF-4D4A-A386-FB353758943C}"/>
    <cellStyle name="20% - Accent6 5 3 2 6" xfId="7991" xr:uid="{173E79EA-9C1C-4013-BC2F-0F741BF164A8}"/>
    <cellStyle name="20% - Accent6 5 3 2 7" xfId="7992" xr:uid="{CFFCE349-7BFC-4738-953E-22AC71CA65CC}"/>
    <cellStyle name="20% - Accent6 5 3 2 8" xfId="7993" xr:uid="{06FCB426-CE99-4407-BC52-CCC84359B623}"/>
    <cellStyle name="20% - Accent6 5 3 3" xfId="7994" xr:uid="{712BDD66-A45D-4AEB-9AA0-F7602728A5B2}"/>
    <cellStyle name="20% - Accent6 5 3 3 2" xfId="7995" xr:uid="{032625B4-2BCA-44D5-8D40-29FD2BCDBFFB}"/>
    <cellStyle name="20% - Accent6 5 3 3 2 2" xfId="7996" xr:uid="{35930310-D2C9-47BF-BF88-199B1B3A56F3}"/>
    <cellStyle name="20% - Accent6 5 3 3 2 3" xfId="7997" xr:uid="{68FC334F-4537-4CEB-B667-AA8B9B1CE239}"/>
    <cellStyle name="20% - Accent6 5 3 3 3" xfId="7998" xr:uid="{F7174D4E-32AC-402A-9F89-413D718644E9}"/>
    <cellStyle name="20% - Accent6 5 3 3 4" xfId="7999" xr:uid="{20B4BFF0-8884-462F-9342-A46C70ED70FB}"/>
    <cellStyle name="20% - Accent6 5 3 3 5" xfId="8000" xr:uid="{E87A227A-9807-4B50-AE3F-AB81DE13D77F}"/>
    <cellStyle name="20% - Accent6 5 3 3 6" xfId="8001" xr:uid="{9BD8EA8B-6352-439C-986D-1B2E120A5FF5}"/>
    <cellStyle name="20% - Accent6 5 3 3 7" xfId="8002" xr:uid="{AEE24BA8-EB6B-4F4A-97BD-E9225EBE42AF}"/>
    <cellStyle name="20% - Accent6 5 3 4" xfId="8003" xr:uid="{D77F09BB-A863-4A35-8F96-B3F470693096}"/>
    <cellStyle name="20% - Accent6 5 3 4 2" xfId="8004" xr:uid="{433258E5-793F-4E21-B7D2-32E9AE68F374}"/>
    <cellStyle name="20% - Accent6 5 3 4 3" xfId="8005" xr:uid="{3AB8EB92-3E4B-4C6B-B8CB-541600A93A97}"/>
    <cellStyle name="20% - Accent6 5 3 4 4" xfId="8006" xr:uid="{8AA91295-E2DC-4120-A1BE-F5BCEF90021E}"/>
    <cellStyle name="20% - Accent6 5 3 5" xfId="8007" xr:uid="{911EEF80-CFB7-4214-A49D-C3FDC12D9C5C}"/>
    <cellStyle name="20% - Accent6 5 3 6" xfId="8008" xr:uid="{46E7AB90-F4EE-41BC-93E1-0A87E881E573}"/>
    <cellStyle name="20% - Accent6 5 3 7" xfId="8009" xr:uid="{C155979B-798E-4C86-ABC3-4EC98290792D}"/>
    <cellStyle name="20% - Accent6 5 3 8" xfId="8010" xr:uid="{F383996D-95EB-4EFB-BB62-F3FF3C855E95}"/>
    <cellStyle name="20% - Accent6 5 3 9" xfId="8011" xr:uid="{33BE5454-B78C-4DA1-A623-CA74EBCFF0AD}"/>
    <cellStyle name="20% - Accent6 5 4" xfId="8012" xr:uid="{C2CCD63E-9370-4136-BE6E-161650A61F68}"/>
    <cellStyle name="20% - Accent6 5 4 10" xfId="8013" xr:uid="{826DA84B-E98A-4923-82C5-6BB56FE8388E}"/>
    <cellStyle name="20% - Accent6 5 4 2" xfId="8014" xr:uid="{0BCF1310-7440-452C-B564-E314D73A2A63}"/>
    <cellStyle name="20% - Accent6 5 4 2 2" xfId="8015" xr:uid="{AA58FCBF-839C-47AD-AAA2-50ED2AF9C957}"/>
    <cellStyle name="20% - Accent6 5 4 2 2 2" xfId="8016" xr:uid="{7502900B-49E5-4FFB-924A-D9AE9248EA9B}"/>
    <cellStyle name="20% - Accent6 5 4 2 2 3" xfId="8017" xr:uid="{5A99FA8F-438E-47E0-8E23-FF33F35E40F1}"/>
    <cellStyle name="20% - Accent6 5 4 2 2 4" xfId="8018" xr:uid="{20348FEE-6C02-4ECF-A627-84CF41060EF5}"/>
    <cellStyle name="20% - Accent6 5 4 2 3" xfId="8019" xr:uid="{50947590-B067-4FFA-9E59-9301726B1A90}"/>
    <cellStyle name="20% - Accent6 5 4 2 4" xfId="8020" xr:uid="{11319E0E-47A4-4363-B9BA-2FB32F037E60}"/>
    <cellStyle name="20% - Accent6 5 4 2 5" xfId="8021" xr:uid="{FAE4AA52-69DF-4FD8-9D80-DDF97D60C604}"/>
    <cellStyle name="20% - Accent6 5 4 2 6" xfId="8022" xr:uid="{1F187487-FDF7-4517-9A4A-7C682F9515D5}"/>
    <cellStyle name="20% - Accent6 5 4 2 7" xfId="8023" xr:uid="{9020B4FB-261D-4237-89DC-88A1F6F39234}"/>
    <cellStyle name="20% - Accent6 5 4 3" xfId="8024" xr:uid="{618B48A7-A643-41D1-B2B7-EEE85F9CD712}"/>
    <cellStyle name="20% - Accent6 5 4 3 2" xfId="8025" xr:uid="{A79D24FD-CDA9-433F-93F1-62B78A992915}"/>
    <cellStyle name="20% - Accent6 5 4 3 2 2" xfId="8026" xr:uid="{88BA0F63-2929-47EA-AFEB-C3DEB38F1D6D}"/>
    <cellStyle name="20% - Accent6 5 4 3 2 3" xfId="8027" xr:uid="{DF4B3937-9505-4E28-A93D-35CC28D9DEB0}"/>
    <cellStyle name="20% - Accent6 5 4 3 3" xfId="8028" xr:uid="{D7594693-5125-45AD-8EE0-CB5991F8ECA1}"/>
    <cellStyle name="20% - Accent6 5 4 3 4" xfId="8029" xr:uid="{11376240-F7C4-470F-AEA3-DEAA6B2A60B5}"/>
    <cellStyle name="20% - Accent6 5 4 3 5" xfId="8030" xr:uid="{CCDBAD4A-C6C2-4B46-B89F-10F1EB38A408}"/>
    <cellStyle name="20% - Accent6 5 4 3 6" xfId="8031" xr:uid="{65DEBD2B-2873-4FE1-AD5A-DE701450D441}"/>
    <cellStyle name="20% - Accent6 5 4 4" xfId="8032" xr:uid="{01409C37-A0B9-4058-8741-D527B0307F2C}"/>
    <cellStyle name="20% - Accent6 5 4 4 2" xfId="8033" xr:uid="{2A468A74-46B6-445D-B79B-F99DDFEA5ED4}"/>
    <cellStyle name="20% - Accent6 5 4 4 3" xfId="8034" xr:uid="{F561897E-D0F0-4134-AC3D-9124DD3B9A70}"/>
    <cellStyle name="20% - Accent6 5 4 4 4" xfId="8035" xr:uid="{C84013AA-604A-46FD-83CA-291CBF3AB071}"/>
    <cellStyle name="20% - Accent6 5 4 5" xfId="8036" xr:uid="{F0F99DD0-F9BE-4167-B83D-481EDDF30453}"/>
    <cellStyle name="20% - Accent6 5 4 6" xfId="8037" xr:uid="{3A9857A0-A264-45AC-A7F4-BCF04C657E22}"/>
    <cellStyle name="20% - Accent6 5 4 7" xfId="8038" xr:uid="{FC4E0902-6A5B-4981-BA6E-8EFBA9E63067}"/>
    <cellStyle name="20% - Accent6 5 4 8" xfId="8039" xr:uid="{FD1137A0-EBC8-4920-A517-318DC2A5BA19}"/>
    <cellStyle name="20% - Accent6 5 4 9" xfId="8040" xr:uid="{6B363A14-CB9A-4C72-ABC8-125275955D8B}"/>
    <cellStyle name="20% - Accent6 5 5" xfId="8041" xr:uid="{E7571C36-570E-43E2-9061-B4AFE5E7594F}"/>
    <cellStyle name="20% - Accent6 5 5 2" xfId="8042" xr:uid="{93C70F00-0444-428E-90F9-75723C624308}"/>
    <cellStyle name="20% - Accent6 5 5 2 2" xfId="8043" xr:uid="{504F86CB-CA9C-433A-9404-41C51B22A2F8}"/>
    <cellStyle name="20% - Accent6 5 5 2 2 2" xfId="8044" xr:uid="{5EC499F3-2033-4340-A398-776E45299C16}"/>
    <cellStyle name="20% - Accent6 5 5 2 2 3" xfId="8045" xr:uid="{CC4C24DE-673A-4FD9-8E9F-79D64EAA2566}"/>
    <cellStyle name="20% - Accent6 5 5 2 2 4" xfId="8046" xr:uid="{C12CAEAD-E446-407A-8625-DAC707B9857A}"/>
    <cellStyle name="20% - Accent6 5 5 2 3" xfId="8047" xr:uid="{0D7F730F-6A4A-4BA2-B43E-01E691469F4E}"/>
    <cellStyle name="20% - Accent6 5 5 2 4" xfId="8048" xr:uid="{E7001E9C-0167-41CD-B2F5-8AB92C964EFB}"/>
    <cellStyle name="20% - Accent6 5 5 2 5" xfId="8049" xr:uid="{0DAFD08A-C93A-474B-BCF7-20C2BEBF0C1C}"/>
    <cellStyle name="20% - Accent6 5 5 2 6" xfId="8050" xr:uid="{4522A5DD-1F93-4CC3-BBE1-A8079192BF9B}"/>
    <cellStyle name="20% - Accent6 5 5 3" xfId="8051" xr:uid="{37E95708-B48F-4096-A894-7A29D44ADF15}"/>
    <cellStyle name="20% - Accent6 5 5 3 2" xfId="8052" xr:uid="{5B276565-E809-46E0-AD4E-3AB49F395BD7}"/>
    <cellStyle name="20% - Accent6 5 5 3 2 2" xfId="8053" xr:uid="{B5B18976-4CE0-4A64-8B10-0E115AA37956}"/>
    <cellStyle name="20% - Accent6 5 5 3 2 3" xfId="8054" xr:uid="{EF52B0DC-1B83-421A-8FA5-6E7C84FCD050}"/>
    <cellStyle name="20% - Accent6 5 5 3 3" xfId="8055" xr:uid="{C6336217-EB41-4148-B1AA-13A9393B377F}"/>
    <cellStyle name="20% - Accent6 5 5 3 4" xfId="8056" xr:uid="{FDC7C37E-4BD8-4550-ADE8-957D8635C44C}"/>
    <cellStyle name="20% - Accent6 5 5 3 5" xfId="8057" xr:uid="{FF1C5F96-86DA-4436-A106-FEE29DC1CA03}"/>
    <cellStyle name="20% - Accent6 5 5 3 6" xfId="8058" xr:uid="{542E4B0A-3DC6-4050-BADC-688864ADBFB4}"/>
    <cellStyle name="20% - Accent6 5 5 4" xfId="8059" xr:uid="{62D0ADBE-EB24-4C9E-A875-07D60318A998}"/>
    <cellStyle name="20% - Accent6 5 5 4 2" xfId="8060" xr:uid="{2AC881F4-0108-4700-B392-6255A93F9090}"/>
    <cellStyle name="20% - Accent6 5 5 4 3" xfId="8061" xr:uid="{B128062B-2443-4BAC-AC9F-3DE5A7D9C38C}"/>
    <cellStyle name="20% - Accent6 5 5 4 4" xfId="8062" xr:uid="{3726FBBB-242F-46DE-89E3-E7E12748E65C}"/>
    <cellStyle name="20% - Accent6 5 5 5" xfId="8063" xr:uid="{4BD5E0F6-7C41-447F-BE87-C30E5FA9E1DD}"/>
    <cellStyle name="20% - Accent6 5 5 6" xfId="8064" xr:uid="{24C772B7-B518-4F39-896C-CBFE74A89F81}"/>
    <cellStyle name="20% - Accent6 5 5 7" xfId="8065" xr:uid="{2836BC31-BC90-44D7-BDDC-D789CBE9EED8}"/>
    <cellStyle name="20% - Accent6 5 5 8" xfId="8066" xr:uid="{4A56F52D-710C-4EF0-99A5-90857D88F163}"/>
    <cellStyle name="20% - Accent6 5 5 9" xfId="8067" xr:uid="{EDD69D4C-7195-4FF3-83BC-233586736FAC}"/>
    <cellStyle name="20% - Accent6 5 6" xfId="8068" xr:uid="{66AA4834-3EF8-4883-BCE7-F37F09E3B302}"/>
    <cellStyle name="20% - Accent6 5 6 2" xfId="8069" xr:uid="{06D95850-F56D-4A99-80FB-9630C403651E}"/>
    <cellStyle name="20% - Accent6 5 6 2 2" xfId="8070" xr:uid="{C53EB611-EF05-415A-A3F6-B9ED9B2D1EE1}"/>
    <cellStyle name="20% - Accent6 5 6 2 3" xfId="8071" xr:uid="{3D59DBE1-5E1D-4895-93EC-267CDD0CAE09}"/>
    <cellStyle name="20% - Accent6 5 6 2 4" xfId="8072" xr:uid="{8E095710-1703-4B6B-A54F-E756859E7EF6}"/>
    <cellStyle name="20% - Accent6 5 6 3" xfId="8073" xr:uid="{889C2975-B010-4D3E-ABBF-92087FA1D852}"/>
    <cellStyle name="20% - Accent6 5 6 4" xfId="8074" xr:uid="{72F0DFB1-3109-469C-9B40-344CA92A3FDD}"/>
    <cellStyle name="20% - Accent6 5 6 5" xfId="8075" xr:uid="{1055D874-416D-4CFE-B775-18B58ABD3841}"/>
    <cellStyle name="20% - Accent6 5 6 6" xfId="8076" xr:uid="{32C7C28D-16D7-4F7B-B97C-BCF92F0FFB78}"/>
    <cellStyle name="20% - Accent6 5 7" xfId="8077" xr:uid="{1D7ED348-3465-4980-9947-CD814852F694}"/>
    <cellStyle name="20% - Accent6 5 7 2" xfId="8078" xr:uid="{AD04865C-F73F-4051-9D4B-9C237F2CDA67}"/>
    <cellStyle name="20% - Accent6 5 7 2 2" xfId="8079" xr:uid="{780CEB7F-F45F-4BAA-81F5-5217585BCCCF}"/>
    <cellStyle name="20% - Accent6 5 7 2 3" xfId="8080" xr:uid="{C4BE2B6E-0A9F-48FB-BC57-A7B67AFB8847}"/>
    <cellStyle name="20% - Accent6 5 7 3" xfId="8081" xr:uid="{CDE6E39E-43BE-4E2E-94BA-7220E1B96624}"/>
    <cellStyle name="20% - Accent6 5 7 4" xfId="8082" xr:uid="{881B0627-0941-444D-828F-84FE36F7DCC0}"/>
    <cellStyle name="20% - Accent6 5 7 5" xfId="8083" xr:uid="{334A29E8-3EE6-467D-9832-4476F90EEA9F}"/>
    <cellStyle name="20% - Accent6 5 7 6" xfId="8084" xr:uid="{0B748629-7223-4235-9002-2FF22D417B9C}"/>
    <cellStyle name="20% - Accent6 5 8" xfId="8085" xr:uid="{1142F362-D01D-4BF4-A279-909A66B6EE5A}"/>
    <cellStyle name="20% - Accent6 5 8 2" xfId="8086" xr:uid="{BD07606F-092F-4708-8FE2-EBA1521A694F}"/>
    <cellStyle name="20% - Accent6 5 8 3" xfId="8087" xr:uid="{D379B280-4771-4837-A687-53E5CFB58A54}"/>
    <cellStyle name="20% - Accent6 5 8 4" xfId="8088" xr:uid="{0C5577EE-BA8E-48EB-9803-3F0F824D19FC}"/>
    <cellStyle name="20% - Accent6 5 9" xfId="8089" xr:uid="{5DF3D83A-4EEC-4864-B6DD-99C7CA062E07}"/>
    <cellStyle name="20% - Accent6 6" xfId="8090" xr:uid="{331FB705-D6DA-4F0F-8F54-BC6C781DB490}"/>
    <cellStyle name="20% - Accent6 6 10" xfId="8091" xr:uid="{ABA656B1-4992-48CA-B490-F6C88173624C}"/>
    <cellStyle name="20% - Accent6 6 11" xfId="8092" xr:uid="{01B43027-121A-45F0-9E40-823FAAD912DF}"/>
    <cellStyle name="20% - Accent6 6 12" xfId="8093" xr:uid="{CE52CE8C-7964-44F9-9E06-942493F90A4D}"/>
    <cellStyle name="20% - Accent6 6 13" xfId="8094" xr:uid="{57ADA8F1-9620-4C78-A78C-1344E82474F3}"/>
    <cellStyle name="20% - Accent6 6 14" xfId="8095" xr:uid="{BBA7AEDC-C492-4F5F-9A80-80327B7B2E56}"/>
    <cellStyle name="20% - Accent6 6 2" xfId="8096" xr:uid="{085AF357-2007-45FF-9FB1-5433A738B2E8}"/>
    <cellStyle name="20% - Accent6 6 2 10" xfId="8097" xr:uid="{93041EB6-C4E3-43D2-9987-7BA4CB61F789}"/>
    <cellStyle name="20% - Accent6 6 2 11" xfId="8098" xr:uid="{1DEDE872-4A10-4AFC-9A8B-CC956E7046AB}"/>
    <cellStyle name="20% - Accent6 6 2 2" xfId="8099" xr:uid="{F210ED74-78C5-4831-99CE-8F5F29D9E582}"/>
    <cellStyle name="20% - Accent6 6 2 2 2" xfId="8100" xr:uid="{85832CCB-307F-4F1E-992C-8E18577A2C7E}"/>
    <cellStyle name="20% - Accent6 6 2 2 2 2" xfId="8101" xr:uid="{269325EA-41E4-4281-BC08-3F0C4A14305B}"/>
    <cellStyle name="20% - Accent6 6 2 2 2 3" xfId="8102" xr:uid="{B62977DB-C5BC-412A-ACAE-1AF4932105F4}"/>
    <cellStyle name="20% - Accent6 6 2 2 2 4" xfId="8103" xr:uid="{FACCC734-2151-4117-8B05-07238EAEA540}"/>
    <cellStyle name="20% - Accent6 6 2 2 3" xfId="8104" xr:uid="{0686A910-3D82-41D6-A571-3CC373FC48DA}"/>
    <cellStyle name="20% - Accent6 6 2 2 4" xfId="8105" xr:uid="{292C73EB-5D28-47BF-971E-08C3EC1648D1}"/>
    <cellStyle name="20% - Accent6 6 2 2 5" xfId="8106" xr:uid="{97661D6B-BBCC-41D2-BBA5-EA1D1E1E38DA}"/>
    <cellStyle name="20% - Accent6 6 2 2 6" xfId="8107" xr:uid="{38C8A7E8-0FB0-4816-9032-F70981E0C7D2}"/>
    <cellStyle name="20% - Accent6 6 2 2 7" xfId="8108" xr:uid="{A493AF60-5624-4007-BE69-335AF82825A2}"/>
    <cellStyle name="20% - Accent6 6 2 2 8" xfId="8109" xr:uid="{B0F3AE19-1266-47CF-9CFF-924D519D2F99}"/>
    <cellStyle name="20% - Accent6 6 2 3" xfId="8110" xr:uid="{FE6F2725-1A4A-4EA9-89E6-984F7029FB71}"/>
    <cellStyle name="20% - Accent6 6 2 3 2" xfId="8111" xr:uid="{E1AAD067-9EF6-4223-872D-39C878F45C6E}"/>
    <cellStyle name="20% - Accent6 6 2 3 2 2" xfId="8112" xr:uid="{4DD9BB23-28D6-4BB8-A29F-F8643F184E1E}"/>
    <cellStyle name="20% - Accent6 6 2 3 2 3" xfId="8113" xr:uid="{1548DD7A-4E7F-4F94-B411-B73CB91277D5}"/>
    <cellStyle name="20% - Accent6 6 2 3 3" xfId="8114" xr:uid="{255CFC2A-6EDA-4DF4-A218-8F38F9E92CF9}"/>
    <cellStyle name="20% - Accent6 6 2 3 4" xfId="8115" xr:uid="{51E631A8-FA32-4C57-8297-D46FFDC6DC95}"/>
    <cellStyle name="20% - Accent6 6 2 3 5" xfId="8116" xr:uid="{78C24CC9-3256-4784-92A5-9495FA693385}"/>
    <cellStyle name="20% - Accent6 6 2 3 6" xfId="8117" xr:uid="{439E40CF-60C5-43A9-99D5-53D4CEB74D13}"/>
    <cellStyle name="20% - Accent6 6 2 4" xfId="8118" xr:uid="{934A7453-F5D8-4881-BEE7-C1D23BD7673F}"/>
    <cellStyle name="20% - Accent6 6 2 4 2" xfId="8119" xr:uid="{01EEA99B-DC97-4BC2-B5AA-E63F95F38878}"/>
    <cellStyle name="20% - Accent6 6 2 4 3" xfId="8120" xr:uid="{EE43AAC9-0EC7-4F9A-AD55-6833B688176A}"/>
    <cellStyle name="20% - Accent6 6 2 5" xfId="8121" xr:uid="{E784D840-12FE-4503-8358-EEBA9ECA84F2}"/>
    <cellStyle name="20% - Accent6 6 2 6" xfId="8122" xr:uid="{90F2E444-C677-4B97-9AC7-A07DF64BAA93}"/>
    <cellStyle name="20% - Accent6 6 2 7" xfId="8123" xr:uid="{0CD39599-E3C1-409E-BF6C-B9847A0694F9}"/>
    <cellStyle name="20% - Accent6 6 2 8" xfId="8124" xr:uid="{FB40A377-3D2E-4F42-B68A-44E11CDDE0EF}"/>
    <cellStyle name="20% - Accent6 6 2 9" xfId="8125" xr:uid="{9EF5D1A6-C6F0-4E2D-99A3-FBAE9296D512}"/>
    <cellStyle name="20% - Accent6 6 3" xfId="8126" xr:uid="{88931E49-57DC-44DB-8849-89D8E388E426}"/>
    <cellStyle name="20% - Accent6 6 3 10" xfId="8127" xr:uid="{40747CD6-8250-40DE-9830-AB8C667D8936}"/>
    <cellStyle name="20% - Accent6 6 3 2" xfId="8128" xr:uid="{5AAB6AB9-E23B-48F2-9D95-93AFE16D428B}"/>
    <cellStyle name="20% - Accent6 6 3 2 2" xfId="8129" xr:uid="{86248918-9F6E-48EC-8A70-399E0AE360D3}"/>
    <cellStyle name="20% - Accent6 6 3 2 2 2" xfId="8130" xr:uid="{A65DF528-6CB2-4C55-B649-AE15AD5676DD}"/>
    <cellStyle name="20% - Accent6 6 3 2 2 3" xfId="8131" xr:uid="{1C6DBF0A-AB2C-45D7-B83F-372CD1A97760}"/>
    <cellStyle name="20% - Accent6 6 3 2 3" xfId="8132" xr:uid="{8A0DDD4F-F56D-480A-AB09-0A52AAD60A4E}"/>
    <cellStyle name="20% - Accent6 6 3 2 4" xfId="8133" xr:uid="{319C56E6-069C-4038-A21C-4F6057D35E82}"/>
    <cellStyle name="20% - Accent6 6 3 2 5" xfId="8134" xr:uid="{BA0E0B2D-F2FC-4A4B-A7BE-F299EEC58F4E}"/>
    <cellStyle name="20% - Accent6 6 3 2 6" xfId="8135" xr:uid="{4EE92B2B-9D40-47D2-8B2C-13945DFB849A}"/>
    <cellStyle name="20% - Accent6 6 3 2 7" xfId="8136" xr:uid="{615DC9FF-19DF-4B99-A113-1B22A180F7D7}"/>
    <cellStyle name="20% - Accent6 6 3 3" xfId="8137" xr:uid="{36010F7D-5968-4C36-9ED3-0526A6F0F99D}"/>
    <cellStyle name="20% - Accent6 6 3 3 2" xfId="8138" xr:uid="{17A79FFC-DED1-49A0-A86D-5A592B32D7CC}"/>
    <cellStyle name="20% - Accent6 6 3 3 2 2" xfId="8139" xr:uid="{3403DB3B-4C3D-4F82-83F0-44CC8E99BBEE}"/>
    <cellStyle name="20% - Accent6 6 3 3 2 3" xfId="8140" xr:uid="{EDE7A8A1-EAF0-4041-AD74-F6E6E7005700}"/>
    <cellStyle name="20% - Accent6 6 3 3 3" xfId="8141" xr:uid="{AD6F5A26-0B01-4C77-BA74-F4ACD684A813}"/>
    <cellStyle name="20% - Accent6 6 3 3 4" xfId="8142" xr:uid="{E2382FA0-FA74-4246-B8FA-A544B09C6A44}"/>
    <cellStyle name="20% - Accent6 6 3 3 5" xfId="8143" xr:uid="{9C711157-0BA0-46F0-B8B2-77BF9607B714}"/>
    <cellStyle name="20% - Accent6 6 3 4" xfId="8144" xr:uid="{14524434-631E-4FA8-9701-8DC48856361C}"/>
    <cellStyle name="20% - Accent6 6 3 4 2" xfId="8145" xr:uid="{E99A8D9B-9B33-44EB-91E4-0D9869670CE6}"/>
    <cellStyle name="20% - Accent6 6 3 4 3" xfId="8146" xr:uid="{94293138-EA32-413D-B78C-F52F0DDEF12B}"/>
    <cellStyle name="20% - Accent6 6 3 5" xfId="8147" xr:uid="{3A3F092E-AFEA-41DE-A8CC-D443FA7B1564}"/>
    <cellStyle name="20% - Accent6 6 3 6" xfId="8148" xr:uid="{30A6E161-5C87-4535-85BC-3CB9E11700EE}"/>
    <cellStyle name="20% - Accent6 6 3 7" xfId="8149" xr:uid="{FA450780-4579-4394-AB83-37DB57F2AA1F}"/>
    <cellStyle name="20% - Accent6 6 3 8" xfId="8150" xr:uid="{9F870F57-33A1-409E-B299-C378244188F6}"/>
    <cellStyle name="20% - Accent6 6 3 9" xfId="8151" xr:uid="{5AB8B1ED-0F97-4C90-8B33-EFDA83DC4256}"/>
    <cellStyle name="20% - Accent6 6 4" xfId="8152" xr:uid="{FB0994BF-C02E-44F0-9703-40E130332AD9}"/>
    <cellStyle name="20% - Accent6 6 4 10" xfId="8153" xr:uid="{A7AAC55F-0820-4411-B157-489E9160B30E}"/>
    <cellStyle name="20% - Accent6 6 4 2" xfId="8154" xr:uid="{A69A4CB6-AD23-4F75-BC88-4D922DB0B99A}"/>
    <cellStyle name="20% - Accent6 6 4 2 2" xfId="8155" xr:uid="{F3357285-5168-4F81-9ACA-5D7783B9CB9F}"/>
    <cellStyle name="20% - Accent6 6 4 2 2 2" xfId="8156" xr:uid="{D83A5FE3-BC2B-4571-B77A-2AB2753AAE0B}"/>
    <cellStyle name="20% - Accent6 6 4 2 2 3" xfId="8157" xr:uid="{0EB61FAB-2083-459A-94EE-124E03AE82EF}"/>
    <cellStyle name="20% - Accent6 6 4 2 3" xfId="8158" xr:uid="{B375E15A-6441-43F2-98BA-745672596D9D}"/>
    <cellStyle name="20% - Accent6 6 4 2 4" xfId="8159" xr:uid="{8EEE8779-955B-45B6-8BFD-746F93693658}"/>
    <cellStyle name="20% - Accent6 6 4 2 5" xfId="8160" xr:uid="{8A358557-787B-41B5-B92D-E3F181B838E6}"/>
    <cellStyle name="20% - Accent6 6 4 3" xfId="8161" xr:uid="{0EE6E77F-CBBA-496F-A5D3-D5C5F2AE8AC9}"/>
    <cellStyle name="20% - Accent6 6 4 3 2" xfId="8162" xr:uid="{91614DBF-C552-4DDB-8497-C7DEC920F8E7}"/>
    <cellStyle name="20% - Accent6 6 4 3 2 2" xfId="8163" xr:uid="{9A83C3E3-4A7A-4897-AFB7-B1B64F6C5333}"/>
    <cellStyle name="20% - Accent6 6 4 3 2 3" xfId="8164" xr:uid="{6E6AC381-B2C5-4C99-A884-5BA00C35024C}"/>
    <cellStyle name="20% - Accent6 6 4 3 3" xfId="8165" xr:uid="{1057A9EC-4B2C-42DD-B7A1-D8C8121AE4EA}"/>
    <cellStyle name="20% - Accent6 6 4 3 4" xfId="8166" xr:uid="{F00A70C5-D19D-4888-B660-64EB947BAF2D}"/>
    <cellStyle name="20% - Accent6 6 4 3 5" xfId="8167" xr:uid="{FD4C06F6-F1D5-4786-A1CD-544670CA7FA6}"/>
    <cellStyle name="20% - Accent6 6 4 4" xfId="8168" xr:uid="{E9C24EB6-3384-4BA0-8721-AE575B57D394}"/>
    <cellStyle name="20% - Accent6 6 4 4 2" xfId="8169" xr:uid="{5CBDD1D9-17E9-4B5A-AE1F-DA4EA3836835}"/>
    <cellStyle name="20% - Accent6 6 4 4 3" xfId="8170" xr:uid="{F664108D-55EC-44FA-BD75-5476299B19A8}"/>
    <cellStyle name="20% - Accent6 6 4 5" xfId="8171" xr:uid="{869EB173-371B-4473-B474-54AB9839A722}"/>
    <cellStyle name="20% - Accent6 6 4 6" xfId="8172" xr:uid="{A31ED80E-CD9A-4BD5-AE43-A59D94532C79}"/>
    <cellStyle name="20% - Accent6 6 4 7" xfId="8173" xr:uid="{5ABF94AC-0B10-4DEF-8FCD-341B70D8E4E3}"/>
    <cellStyle name="20% - Accent6 6 4 8" xfId="8174" xr:uid="{804E32AE-8FE9-4AF9-89CE-8ECCDB533E4E}"/>
    <cellStyle name="20% - Accent6 6 4 9" xfId="8175" xr:uid="{CC1445EE-C850-41EE-A269-DEE2CA7AC354}"/>
    <cellStyle name="20% - Accent6 6 5" xfId="8176" xr:uid="{311CDCA5-2CF3-4CCB-962F-4172F47171CF}"/>
    <cellStyle name="20% - Accent6 6 5 2" xfId="8177" xr:uid="{4BC3AA3F-C82B-4923-B0C4-4AE79ED7A6AA}"/>
    <cellStyle name="20% - Accent6 6 5 2 2" xfId="8178" xr:uid="{7B021BC0-5350-4B5C-B577-5A7CA49A01AD}"/>
    <cellStyle name="20% - Accent6 6 5 2 3" xfId="8179" xr:uid="{EDE43DB8-B278-4093-B84B-A2836D149F81}"/>
    <cellStyle name="20% - Accent6 6 5 3" xfId="8180" xr:uid="{AC6216C5-3754-424F-A958-3341D637682E}"/>
    <cellStyle name="20% - Accent6 6 5 4" xfId="8181" xr:uid="{FD7C84EA-30E9-4351-96CC-E6D8F361A08B}"/>
    <cellStyle name="20% - Accent6 6 5 5" xfId="8182" xr:uid="{3541458B-14F3-429C-BCD6-6855634DFA2D}"/>
    <cellStyle name="20% - Accent6 6 6" xfId="8183" xr:uid="{9B75346E-86C4-469B-8FEE-32B9C58F685B}"/>
    <cellStyle name="20% - Accent6 6 6 2" xfId="8184" xr:uid="{4E60E1C5-6EF2-4FC7-A468-3FCB2A32046B}"/>
    <cellStyle name="20% - Accent6 6 6 2 2" xfId="8185" xr:uid="{4A15CD7B-BED5-44A7-8E12-FA6C910BBD4E}"/>
    <cellStyle name="20% - Accent6 6 6 2 3" xfId="8186" xr:uid="{7DF29640-C982-457E-B0B9-A2C875D8C2BC}"/>
    <cellStyle name="20% - Accent6 6 6 3" xfId="8187" xr:uid="{EAB627CE-E20D-4D20-B498-850D86E6DD93}"/>
    <cellStyle name="20% - Accent6 6 6 4" xfId="8188" xr:uid="{37FA0137-2C4F-4968-AB7D-F8D5A85DBA22}"/>
    <cellStyle name="20% - Accent6 6 6 5" xfId="8189" xr:uid="{948891EF-962C-4EAC-9764-65AEF255C3DE}"/>
    <cellStyle name="20% - Accent6 6 7" xfId="8190" xr:uid="{5A016C29-3C05-4DBF-A931-B3FB48D42FD6}"/>
    <cellStyle name="20% - Accent6 6 7 2" xfId="8191" xr:uid="{9F886B86-3939-4227-8525-058CA2FF3A9B}"/>
    <cellStyle name="20% - Accent6 6 7 3" xfId="8192" xr:uid="{B77A23FF-D64D-402D-B739-1E3DA0FE6309}"/>
    <cellStyle name="20% - Accent6 6 8" xfId="8193" xr:uid="{174829D7-FEF7-492E-9161-4FF5CD4FA783}"/>
    <cellStyle name="20% - Accent6 6 9" xfId="8194" xr:uid="{8344F304-DF76-468E-A57D-1678C6691A76}"/>
    <cellStyle name="20% - Accent6 7" xfId="8195" xr:uid="{CA0291AC-C33C-4CD7-B339-19EEC10244E1}"/>
    <cellStyle name="20% - Accent6 7 10" xfId="8196" xr:uid="{2542AEC4-B2E0-43CE-8ECB-DB584AADAB84}"/>
    <cellStyle name="20% - Accent6 7 11" xfId="8197" xr:uid="{3B078AAA-EB43-46BC-BCF9-33375B1DFE1E}"/>
    <cellStyle name="20% - Accent6 7 12" xfId="8198" xr:uid="{7C251F5F-795E-4DE5-9119-BA1BC90EE7CE}"/>
    <cellStyle name="20% - Accent6 7 13" xfId="8199" xr:uid="{CEB707ED-95F5-4184-814F-2F6987CDE2A8}"/>
    <cellStyle name="20% - Accent6 7 2" xfId="8200" xr:uid="{22406EFB-478F-4781-A140-B14A6BC71174}"/>
    <cellStyle name="20% - Accent6 7 2 10" xfId="8201" xr:uid="{25EA201F-678A-4C7A-B32E-DC3132CC325B}"/>
    <cellStyle name="20% - Accent6 7 2 2" xfId="8202" xr:uid="{81FBA6CA-FB66-479A-B3C2-2A759AECD58D}"/>
    <cellStyle name="20% - Accent6 7 2 2 2" xfId="8203" xr:uid="{0FA73CFA-DB3E-4280-B0C1-841BA014C028}"/>
    <cellStyle name="20% - Accent6 7 2 2 2 2" xfId="8204" xr:uid="{B9BCA883-E889-4858-BC4D-5FA1158459A0}"/>
    <cellStyle name="20% - Accent6 7 2 2 2 3" xfId="8205" xr:uid="{D6DCBDE4-1421-46BF-BD33-B7AA9F12F3C5}"/>
    <cellStyle name="20% - Accent6 7 2 2 3" xfId="8206" xr:uid="{E816D2F0-8511-457E-A8F4-17D9CC142EFA}"/>
    <cellStyle name="20% - Accent6 7 2 2 4" xfId="8207" xr:uid="{5C2B4206-90C5-483C-9006-FF657B577132}"/>
    <cellStyle name="20% - Accent6 7 2 2 5" xfId="8208" xr:uid="{D04ADE95-940C-436D-B618-75A878B3652B}"/>
    <cellStyle name="20% - Accent6 7 2 2 6" xfId="8209" xr:uid="{924AEF1F-5654-4D33-BAAA-C6C1F53FC394}"/>
    <cellStyle name="20% - Accent6 7 2 2 7" xfId="8210" xr:uid="{AD6E4917-4A1D-4746-B21B-E3684D3E287E}"/>
    <cellStyle name="20% - Accent6 7 2 2 8" xfId="8211" xr:uid="{83D040D7-C4AC-4229-98F3-F55BE0FD3CFB}"/>
    <cellStyle name="20% - Accent6 7 2 3" xfId="8212" xr:uid="{83FABC09-9B76-4084-A8A4-0FB2EEB57B1B}"/>
    <cellStyle name="20% - Accent6 7 2 3 2" xfId="8213" xr:uid="{BD8937E2-12A1-482D-B90A-7B851E2D62AA}"/>
    <cellStyle name="20% - Accent6 7 2 3 2 2" xfId="8214" xr:uid="{C82066E1-C39C-4111-BF4D-88B9E3CD7672}"/>
    <cellStyle name="20% - Accent6 7 2 3 2 3" xfId="8215" xr:uid="{7FFC0493-1FC6-4F90-AA23-04165B41F17A}"/>
    <cellStyle name="20% - Accent6 7 2 3 3" xfId="8216" xr:uid="{4FD91690-B7EA-4B9E-8D99-18CB6716CE58}"/>
    <cellStyle name="20% - Accent6 7 2 3 4" xfId="8217" xr:uid="{DACDBE82-981B-494E-AD5A-53E1CAE9683D}"/>
    <cellStyle name="20% - Accent6 7 2 3 5" xfId="8218" xr:uid="{0737B780-09E1-4715-B76E-D9AC822AB2EB}"/>
    <cellStyle name="20% - Accent6 7 2 4" xfId="8219" xr:uid="{3C59E633-0608-4C9D-8A11-4D1CBED81E8A}"/>
    <cellStyle name="20% - Accent6 7 2 4 2" xfId="8220" xr:uid="{0B00E099-EE63-4E33-80D0-0BD3CAF4B9A6}"/>
    <cellStyle name="20% - Accent6 7 2 4 3" xfId="8221" xr:uid="{ADFAF5A5-DF6B-4CA0-B1E6-459AFD527C34}"/>
    <cellStyle name="20% - Accent6 7 2 5" xfId="8222" xr:uid="{1A7A31A8-39FA-4112-A73F-A7521D694D67}"/>
    <cellStyle name="20% - Accent6 7 2 6" xfId="8223" xr:uid="{952641BA-2ABA-4062-8660-45CE92AACA0D}"/>
    <cellStyle name="20% - Accent6 7 2 7" xfId="8224" xr:uid="{36B4DB15-2246-49B1-99B0-E51FE00B4677}"/>
    <cellStyle name="20% - Accent6 7 2 8" xfId="8225" xr:uid="{811C956E-6E3C-4E83-98F0-5025AAB8926D}"/>
    <cellStyle name="20% - Accent6 7 2 9" xfId="8226" xr:uid="{70A066C3-DE6D-450F-94B3-6DEED92F0971}"/>
    <cellStyle name="20% - Accent6 7 3" xfId="8227" xr:uid="{E49D7488-8279-47BF-A6F1-EC09777F99E1}"/>
    <cellStyle name="20% - Accent6 7 3 10" xfId="8228" xr:uid="{03FC440C-B12E-4CF3-A20D-46AEA8FB3BDF}"/>
    <cellStyle name="20% - Accent6 7 3 2" xfId="8229" xr:uid="{8948643F-FFD2-450E-A352-96E3882A060A}"/>
    <cellStyle name="20% - Accent6 7 3 2 2" xfId="8230" xr:uid="{414C4FA2-D4CB-4CA5-AB73-9B221DE38846}"/>
    <cellStyle name="20% - Accent6 7 3 2 2 2" xfId="8231" xr:uid="{578CAB76-D16A-45B2-8198-20F6BC3D1798}"/>
    <cellStyle name="20% - Accent6 7 3 2 2 3" xfId="8232" xr:uid="{3E23B283-45B5-4939-B84A-A97D95661CC3}"/>
    <cellStyle name="20% - Accent6 7 3 2 3" xfId="8233" xr:uid="{00842C12-AC34-4D7F-BC3A-A778E572A548}"/>
    <cellStyle name="20% - Accent6 7 3 2 4" xfId="8234" xr:uid="{6251DCCD-8A76-4C4D-AB12-08183A4A2856}"/>
    <cellStyle name="20% - Accent6 7 3 2 5" xfId="8235" xr:uid="{41519124-7614-49A3-9CED-A6A793853A91}"/>
    <cellStyle name="20% - Accent6 7 3 2 6" xfId="8236" xr:uid="{ADCF5CB2-DD6F-4FF5-8786-8CF47590656C}"/>
    <cellStyle name="20% - Accent6 7 3 2 7" xfId="8237" xr:uid="{8047B00E-9902-4E6F-A7AC-9CA220B2ED29}"/>
    <cellStyle name="20% - Accent6 7 3 3" xfId="8238" xr:uid="{8A3BAA59-D5CC-4E85-BEDF-40E9066058FB}"/>
    <cellStyle name="20% - Accent6 7 3 3 2" xfId="8239" xr:uid="{41EB5523-832A-4115-A849-4BEEA9539DED}"/>
    <cellStyle name="20% - Accent6 7 3 3 2 2" xfId="8240" xr:uid="{32D4B9A1-B11F-40C5-A819-8B174373E52F}"/>
    <cellStyle name="20% - Accent6 7 3 3 2 3" xfId="8241" xr:uid="{6170BBF8-2031-4B50-94C7-CF865B1BFA2F}"/>
    <cellStyle name="20% - Accent6 7 3 3 3" xfId="8242" xr:uid="{73975025-FAA1-47A0-8C5A-585746A73D8E}"/>
    <cellStyle name="20% - Accent6 7 3 3 4" xfId="8243" xr:uid="{9B25F554-70B9-41BF-B7A5-AC7874CA98A2}"/>
    <cellStyle name="20% - Accent6 7 3 3 5" xfId="8244" xr:uid="{8DBEA5AD-DF32-4439-82A1-B4577348AC09}"/>
    <cellStyle name="20% - Accent6 7 3 4" xfId="8245" xr:uid="{F54C052F-C97C-4545-971A-B6E139622354}"/>
    <cellStyle name="20% - Accent6 7 3 4 2" xfId="8246" xr:uid="{51DECBB1-F8E3-4D3A-A949-F0503AA0890D}"/>
    <cellStyle name="20% - Accent6 7 3 4 3" xfId="8247" xr:uid="{4DD9050B-8FC4-41EA-BCDB-382FEAF38771}"/>
    <cellStyle name="20% - Accent6 7 3 5" xfId="8248" xr:uid="{F4895294-6742-473E-9A73-2E14E1321365}"/>
    <cellStyle name="20% - Accent6 7 3 6" xfId="8249" xr:uid="{09404B94-AD23-464E-82ED-3558882C312C}"/>
    <cellStyle name="20% - Accent6 7 3 7" xfId="8250" xr:uid="{F14AD107-BB5E-4FF8-8109-B42C9D16BCEB}"/>
    <cellStyle name="20% - Accent6 7 3 8" xfId="8251" xr:uid="{AE37220D-E416-4343-81D1-81F39FFFD5A5}"/>
    <cellStyle name="20% - Accent6 7 3 9" xfId="8252" xr:uid="{5F843064-0F14-44A1-833C-2322C6E4E648}"/>
    <cellStyle name="20% - Accent6 7 4" xfId="8253" xr:uid="{C9B7BD62-E910-4B6C-8E4B-058787346B64}"/>
    <cellStyle name="20% - Accent6 7 4 2" xfId="8254" xr:uid="{983818D1-BB3C-4407-865D-EC541B6644D6}"/>
    <cellStyle name="20% - Accent6 7 4 2 2" xfId="8255" xr:uid="{894989F5-99AD-4D86-B004-B9B3D7E4C8C2}"/>
    <cellStyle name="20% - Accent6 7 4 2 3" xfId="8256" xr:uid="{88572C8F-7876-4B69-B08D-64AA32770DDE}"/>
    <cellStyle name="20% - Accent6 7 4 3" xfId="8257" xr:uid="{61121BAE-C06F-40B8-B210-CBDB8367EE60}"/>
    <cellStyle name="20% - Accent6 7 4 4" xfId="8258" xr:uid="{9D29D588-98F0-4646-8E3B-3E8C3AC60DE7}"/>
    <cellStyle name="20% - Accent6 7 4 5" xfId="8259" xr:uid="{052C0A3B-7463-4496-A006-1AE6A89ECC26}"/>
    <cellStyle name="20% - Accent6 7 4 6" xfId="8260" xr:uid="{9E56ABE2-C424-438E-B158-91D6BC02DB82}"/>
    <cellStyle name="20% - Accent6 7 4 7" xfId="8261" xr:uid="{CF7606E8-8E48-486E-87B3-FDA8BEA94A53}"/>
    <cellStyle name="20% - Accent6 7 4 8" xfId="8262" xr:uid="{D6CAEE12-BFC4-47CA-9F4B-14B46149B4AE}"/>
    <cellStyle name="20% - Accent6 7 5" xfId="8263" xr:uid="{0B27F601-EFC9-44CD-BD73-4F3C9813A878}"/>
    <cellStyle name="20% - Accent6 7 5 2" xfId="8264" xr:uid="{9D6F856D-9084-470F-A1D1-382CAE227F6D}"/>
    <cellStyle name="20% - Accent6 7 5 2 2" xfId="8265" xr:uid="{9362EF7E-BD83-4EC1-B9A3-35B19A77669E}"/>
    <cellStyle name="20% - Accent6 7 5 2 3" xfId="8266" xr:uid="{F9A3EF0F-553A-4144-990A-711940EDD104}"/>
    <cellStyle name="20% - Accent6 7 5 3" xfId="8267" xr:uid="{7F417D0F-474E-4ED9-89FB-49A1CC62D744}"/>
    <cellStyle name="20% - Accent6 7 5 4" xfId="8268" xr:uid="{7C344343-8ADE-4266-A17C-0E27249EBC3A}"/>
    <cellStyle name="20% - Accent6 7 5 5" xfId="8269" xr:uid="{4272F354-7667-4CF9-80DC-B500B8AA4C67}"/>
    <cellStyle name="20% - Accent6 7 6" xfId="8270" xr:uid="{DE3E50EE-AB97-4E72-AB1F-DEC181A36316}"/>
    <cellStyle name="20% - Accent6 7 6 2" xfId="8271" xr:uid="{6A4CC469-34C4-4A5D-8840-421EDBE36394}"/>
    <cellStyle name="20% - Accent6 7 6 3" xfId="8272" xr:uid="{6FE66430-D11F-4E79-BDAF-3F52D4EAEB9A}"/>
    <cellStyle name="20% - Accent6 7 7" xfId="8273" xr:uid="{961265D5-2BF2-4D48-996C-33EB4FCEE035}"/>
    <cellStyle name="20% - Accent6 7 8" xfId="8274" xr:uid="{D68C80D8-8726-480A-BA87-6A02A6FDF70A}"/>
    <cellStyle name="20% - Accent6 7 9" xfId="8275" xr:uid="{E4D13352-1898-4EF6-9C1B-2829D59DA3A3}"/>
    <cellStyle name="20% - Accent6 8" xfId="8276" xr:uid="{FADD81A5-0C73-4EA9-98BE-13EF3DE1E5F1}"/>
    <cellStyle name="20% - Accent6 8 10" xfId="8277" xr:uid="{88C09957-172D-48E0-81D1-755CA747D253}"/>
    <cellStyle name="20% - Accent6 8 11" xfId="8278" xr:uid="{50ED2ABC-A686-4642-8007-9EE634F3B2C1}"/>
    <cellStyle name="20% - Accent6 8 2" xfId="8279" xr:uid="{02BC6884-F61D-4AA2-B058-32A9E433FA2A}"/>
    <cellStyle name="20% - Accent6 8 2 2" xfId="8280" xr:uid="{1659A49C-B748-4167-A0EA-2A34B35F733D}"/>
    <cellStyle name="20% - Accent6 8 2 2 2" xfId="8281" xr:uid="{3DAD002C-F64B-44EB-B307-21B428860EBE}"/>
    <cellStyle name="20% - Accent6 8 2 2 3" xfId="8282" xr:uid="{61F35955-4F77-43B9-AFD4-B8E3BA2C2AE8}"/>
    <cellStyle name="20% - Accent6 8 2 2 4" xfId="8283" xr:uid="{0D5FD6EB-854F-49C6-81AB-1F422080F7C3}"/>
    <cellStyle name="20% - Accent6 8 2 2 5" xfId="8284" xr:uid="{0D9A26A2-3534-4976-A8E3-82C68531977F}"/>
    <cellStyle name="20% - Accent6 8 2 2 6" xfId="8285" xr:uid="{8FCB314C-A397-46C2-AF95-C33351AF4E4F}"/>
    <cellStyle name="20% - Accent6 8 2 3" xfId="8286" xr:uid="{B0E8E829-B31A-4D38-871A-0786F3E9DE6C}"/>
    <cellStyle name="20% - Accent6 8 2 4" xfId="8287" xr:uid="{A6A2E914-D923-4EF9-AB23-F7A331FB8DE9}"/>
    <cellStyle name="20% - Accent6 8 2 5" xfId="8288" xr:uid="{5F131ABC-9A1C-46BA-9AAB-25135FB9C22E}"/>
    <cellStyle name="20% - Accent6 8 2 6" xfId="8289" xr:uid="{17E98D49-2B20-47D1-A256-3E2EEFFD5A96}"/>
    <cellStyle name="20% - Accent6 8 2 7" xfId="8290" xr:uid="{04546E6F-6766-4D4C-8EF2-A8F88D3FEB90}"/>
    <cellStyle name="20% - Accent6 8 2 8" xfId="8291" xr:uid="{F0B6D94E-1E4F-4680-B6B3-5446A2A549DE}"/>
    <cellStyle name="20% - Accent6 8 3" xfId="8292" xr:uid="{A37D043F-EE88-449C-8B77-A7A76DC3F38A}"/>
    <cellStyle name="20% - Accent6 8 3 2" xfId="8293" xr:uid="{D9049386-9B84-45F1-9340-E9F240FA5057}"/>
    <cellStyle name="20% - Accent6 8 3 2 2" xfId="8294" xr:uid="{6F97C910-CDC4-4F59-A714-9752E6E4C8A5}"/>
    <cellStyle name="20% - Accent6 8 3 2 3" xfId="8295" xr:uid="{C1997157-1371-44E2-820D-91F9F8FD701F}"/>
    <cellStyle name="20% - Accent6 8 3 2 4" xfId="8296" xr:uid="{5725ED90-F98D-4EAC-AAF9-177CE37B02BF}"/>
    <cellStyle name="20% - Accent6 8 3 2 5" xfId="8297" xr:uid="{C25D92C9-5C73-4911-A77B-31BF707B4DC5}"/>
    <cellStyle name="20% - Accent6 8 3 3" xfId="8298" xr:uid="{01CF6223-6927-4288-B6C0-FCF6155582E8}"/>
    <cellStyle name="20% - Accent6 8 3 4" xfId="8299" xr:uid="{1EF299E3-C11F-4D71-A201-2D0BC96E4344}"/>
    <cellStyle name="20% - Accent6 8 3 5" xfId="8300" xr:uid="{0C1D3C3F-1C4F-470D-B802-05485AD0DF20}"/>
    <cellStyle name="20% - Accent6 8 3 6" xfId="8301" xr:uid="{C3931E32-0035-4EAA-B58B-5035C0AFED10}"/>
    <cellStyle name="20% - Accent6 8 3 7" xfId="8302" xr:uid="{7C9C8390-9ABF-4B6D-B882-1FCE664E072D}"/>
    <cellStyle name="20% - Accent6 8 3 8" xfId="8303" xr:uid="{1977E13D-4C49-48AD-A887-ABA5F509E759}"/>
    <cellStyle name="20% - Accent6 8 4" xfId="8304" xr:uid="{81748736-3C9B-42B1-832D-A441356FF309}"/>
    <cellStyle name="20% - Accent6 8 4 2" xfId="8305" xr:uid="{B7017685-AE11-454E-B2D0-88CD8DC09F61}"/>
    <cellStyle name="20% - Accent6 8 4 3" xfId="8306" xr:uid="{69B8CBA0-702E-4605-A76C-48AC0774234F}"/>
    <cellStyle name="20% - Accent6 8 4 4" xfId="8307" xr:uid="{6EBF15A4-CA72-4D79-9170-54D5F7DFA7AB}"/>
    <cellStyle name="20% - Accent6 8 4 5" xfId="8308" xr:uid="{D45B9FBA-ABB7-4BAA-A3EC-473E49BD657A}"/>
    <cellStyle name="20% - Accent6 8 4 6" xfId="8309" xr:uid="{05211F71-7D9A-4B66-85F1-5982F406835E}"/>
    <cellStyle name="20% - Accent6 8 5" xfId="8310" xr:uid="{7B4F18F5-100C-4B83-8C83-BE852C58EB7B}"/>
    <cellStyle name="20% - Accent6 8 6" xfId="8311" xr:uid="{C67D2737-A385-438F-9D14-9A08534A8CD8}"/>
    <cellStyle name="20% - Accent6 8 7" xfId="8312" xr:uid="{BFFDD0A8-094E-42C2-AC4D-4470CF20C954}"/>
    <cellStyle name="20% - Accent6 8 8" xfId="8313" xr:uid="{5D0C5577-CCA7-4DFE-88D5-483773D5E4DE}"/>
    <cellStyle name="20% - Accent6 8 9" xfId="8314" xr:uid="{64162861-733C-4375-8F5A-9CB0CD943AEE}"/>
    <cellStyle name="20% - Accent6 9" xfId="8315" xr:uid="{A3D37525-76B4-483E-9DF0-41A3E15727BE}"/>
    <cellStyle name="20% - Accent6 9 10" xfId="8316" xr:uid="{6D9625C5-260A-4B8D-BEEA-74780ADB0F37}"/>
    <cellStyle name="20% - Accent6 9 11" xfId="8317" xr:uid="{159B72AC-FFD5-40B3-8807-C10AC19247A2}"/>
    <cellStyle name="20% - Accent6 9 2" xfId="8318" xr:uid="{FB2AA081-14B7-4B12-812B-873C6C727E2C}"/>
    <cellStyle name="20% - Accent6 9 2 2" xfId="8319" xr:uid="{0E81BFD7-FC14-4598-B528-4632E949C18B}"/>
    <cellStyle name="20% - Accent6 9 2 2 2" xfId="8320" xr:uid="{0AA09BFA-1493-478D-8B0F-35849BB19F5E}"/>
    <cellStyle name="20% - Accent6 9 2 2 3" xfId="8321" xr:uid="{885AD76A-002F-4FF8-9444-E69F31BBCF38}"/>
    <cellStyle name="20% - Accent6 9 2 2 4" xfId="8322" xr:uid="{2269538F-5674-4BDB-B670-293605987151}"/>
    <cellStyle name="20% - Accent6 9 2 2 5" xfId="8323" xr:uid="{790D6949-29ED-4342-82B2-FB572FF760A1}"/>
    <cellStyle name="20% - Accent6 9 2 2 6" xfId="8324" xr:uid="{51B6609E-0640-4799-AED6-A76EB28A7B23}"/>
    <cellStyle name="20% - Accent6 9 2 3" xfId="8325" xr:uid="{6BD3681C-5B41-4E3D-9DB5-61BDB7100BCA}"/>
    <cellStyle name="20% - Accent6 9 2 4" xfId="8326" xr:uid="{0378A695-E3D1-4333-B4BC-BF3B1E579A07}"/>
    <cellStyle name="20% - Accent6 9 2 5" xfId="8327" xr:uid="{F8671AB8-3EC9-45F5-B81A-13546AC99095}"/>
    <cellStyle name="20% - Accent6 9 2 6" xfId="8328" xr:uid="{86886647-C135-4903-99FD-4C8D271D1B0D}"/>
    <cellStyle name="20% - Accent6 9 2 7" xfId="8329" xr:uid="{C900076D-8C7C-4A1F-86CF-BA42FE2CE948}"/>
    <cellStyle name="20% - Accent6 9 2 8" xfId="8330" xr:uid="{79F0C1B0-CFA6-4EE5-A8EC-DCD37BA6EC44}"/>
    <cellStyle name="20% - Accent6 9 3" xfId="8331" xr:uid="{4DE17493-90B7-4C3A-81FE-F68AE349F17F}"/>
    <cellStyle name="20% - Accent6 9 3 2" xfId="8332" xr:uid="{535DE4A0-22EB-40C7-9F66-A9B559E91187}"/>
    <cellStyle name="20% - Accent6 9 3 2 2" xfId="8333" xr:uid="{67F98919-7C6F-4C62-B3B7-6E8DBAB73A13}"/>
    <cellStyle name="20% - Accent6 9 3 2 3" xfId="8334" xr:uid="{D40D0F61-29FB-43B6-B2B7-933EC8A0C8F9}"/>
    <cellStyle name="20% - Accent6 9 3 2 4" xfId="8335" xr:uid="{3BA9DF7B-C90A-45E4-B1A5-4D09A4788E5D}"/>
    <cellStyle name="20% - Accent6 9 3 2 5" xfId="8336" xr:uid="{155474F5-A55C-4D5B-A682-A5731DA2C6DD}"/>
    <cellStyle name="20% - Accent6 9 3 3" xfId="8337" xr:uid="{ACD6E1D2-9C06-42E4-8B42-A8135CF647F4}"/>
    <cellStyle name="20% - Accent6 9 3 4" xfId="8338" xr:uid="{7A92009C-45E4-438F-AC40-0CA191D5F3C3}"/>
    <cellStyle name="20% - Accent6 9 3 5" xfId="8339" xr:uid="{B7E207F7-8F33-4DC3-81B8-62FE5211955D}"/>
    <cellStyle name="20% - Accent6 9 3 6" xfId="8340" xr:uid="{5C5D7705-C5A1-467B-80C3-F42942A4C025}"/>
    <cellStyle name="20% - Accent6 9 3 7" xfId="8341" xr:uid="{9DC122F8-997A-4D58-9AAC-BA60E529B39C}"/>
    <cellStyle name="20% - Accent6 9 3 8" xfId="8342" xr:uid="{DD27D22D-FD69-415F-9F99-E47A5FCC6D57}"/>
    <cellStyle name="20% - Accent6 9 4" xfId="8343" xr:uid="{052D142D-25F1-4DF5-AF8C-A4F9A8104DBA}"/>
    <cellStyle name="20% - Accent6 9 4 2" xfId="8344" xr:uid="{7BD1AC8A-BAA0-439B-BACA-4DECF724922A}"/>
    <cellStyle name="20% - Accent6 9 4 3" xfId="8345" xr:uid="{CCA6C027-08A3-4F93-8A6F-04CA077E7148}"/>
    <cellStyle name="20% - Accent6 9 4 4" xfId="8346" xr:uid="{4B2DC73C-DA48-460F-8B4F-44DFE8099098}"/>
    <cellStyle name="20% - Accent6 9 4 5" xfId="8347" xr:uid="{CAABFD4A-73BC-423D-84BF-EF8ED7781CB2}"/>
    <cellStyle name="20% - Accent6 9 4 6" xfId="8348" xr:uid="{9B6155D2-B8F0-4009-9DA9-2E687B8E92A0}"/>
    <cellStyle name="20% - Accent6 9 5" xfId="8349" xr:uid="{A24835CE-4C24-4E95-890D-F2499A6668D8}"/>
    <cellStyle name="20% - Accent6 9 6" xfId="8350" xr:uid="{368C54B5-5FEA-4AFD-A921-CF9FA6F8A395}"/>
    <cellStyle name="20% - Accent6 9 7" xfId="8351" xr:uid="{B3AF49E2-39C1-4B1A-AB9A-3F5495361046}"/>
    <cellStyle name="20% - Accent6 9 8" xfId="8352" xr:uid="{56064B5A-8913-45A7-94B9-FB57136C447D}"/>
    <cellStyle name="20% - Accent6 9 9" xfId="8353" xr:uid="{ABDFB5CF-0C6A-44A0-9A21-A0909A9A7B30}"/>
    <cellStyle name="40% - Accent1" xfId="8354" builtinId="31" customBuiltin="1"/>
    <cellStyle name="40% - Accent1 10" xfId="8355" xr:uid="{97C96BD5-B927-47AE-AF3E-2A63FD4DFF62}"/>
    <cellStyle name="40% - Accent1 10 10" xfId="8356" xr:uid="{4026E9B6-1817-4100-86F9-F486F03F3AFD}"/>
    <cellStyle name="40% - Accent1 10 11" xfId="8357" xr:uid="{2B85DB41-9319-490E-8AF2-C164626F93C5}"/>
    <cellStyle name="40% - Accent1 10 2" xfId="8358" xr:uid="{41601ACE-4B00-452F-B358-9F376C01C704}"/>
    <cellStyle name="40% - Accent1 10 2 2" xfId="8359" xr:uid="{9BE28A4A-D835-4C81-9C7B-9FF4F785FC0B}"/>
    <cellStyle name="40% - Accent1 10 2 2 2" xfId="8360" xr:uid="{32AA53A1-1CA7-477B-8914-164D1E884750}"/>
    <cellStyle name="40% - Accent1 10 2 2 3" xfId="8361" xr:uid="{F08BA25E-12DA-47DA-9A54-E5E084FF3C44}"/>
    <cellStyle name="40% - Accent1 10 2 3" xfId="8362" xr:uid="{FF627B4D-5215-44D5-AB3B-97CC94BF5D58}"/>
    <cellStyle name="40% - Accent1 10 2 4" xfId="8363" xr:uid="{16B98A15-8A52-46DE-B79B-56DBB52E2F23}"/>
    <cellStyle name="40% - Accent1 10 2 5" xfId="8364" xr:uid="{A26C737C-CD01-4F21-AA17-41376742ACAD}"/>
    <cellStyle name="40% - Accent1 10 2 6" xfId="8365" xr:uid="{47F288D8-73D6-4127-B468-6F9C614D262F}"/>
    <cellStyle name="40% - Accent1 10 2 7" xfId="8366" xr:uid="{3AB8AAB8-51C5-4B31-A039-DE0DEF143231}"/>
    <cellStyle name="40% - Accent1 10 2 8" xfId="8367" xr:uid="{956F4478-B7FC-426E-AE52-5A336360A50A}"/>
    <cellStyle name="40% - Accent1 10 3" xfId="8368" xr:uid="{CAFFAA00-0B44-4037-AB42-7E00A31BC3AF}"/>
    <cellStyle name="40% - Accent1 10 3 2" xfId="8369" xr:uid="{B7B4B1F4-E796-4EC6-869A-925AE04CBC67}"/>
    <cellStyle name="40% - Accent1 10 3 2 2" xfId="8370" xr:uid="{9D472809-D44A-4A10-B9A6-F8FE1D024195}"/>
    <cellStyle name="40% - Accent1 10 3 2 3" xfId="8371" xr:uid="{43CE5FD6-5ECC-457E-A9C1-D8216552EFFD}"/>
    <cellStyle name="40% - Accent1 10 3 3" xfId="8372" xr:uid="{3DDDFBFB-F3A7-4D32-AF82-691D10253697}"/>
    <cellStyle name="40% - Accent1 10 3 4" xfId="8373" xr:uid="{B92F7EA5-0CD9-40A5-B1E1-3F00C911CABC}"/>
    <cellStyle name="40% - Accent1 10 3 5" xfId="8374" xr:uid="{D23FC36C-91DA-4B17-8C1E-30AFBF8E8D5C}"/>
    <cellStyle name="40% - Accent1 10 4" xfId="8375" xr:uid="{556C170C-7D2B-404B-B1D9-89CCDC6239B4}"/>
    <cellStyle name="40% - Accent1 10 4 2" xfId="8376" xr:uid="{4CC85CEC-1C45-45B6-8A8D-2F7EDD729EBF}"/>
    <cellStyle name="40% - Accent1 10 4 3" xfId="8377" xr:uid="{90FA1A07-801E-41CE-B9D7-420A11A5420C}"/>
    <cellStyle name="40% - Accent1 10 5" xfId="8378" xr:uid="{13777E34-8E63-4989-B496-E9698D882CCA}"/>
    <cellStyle name="40% - Accent1 10 6" xfId="8379" xr:uid="{51CF3967-2A1F-4772-B82F-D7E016921F14}"/>
    <cellStyle name="40% - Accent1 10 7" xfId="8380" xr:uid="{F7971945-1F7A-457C-A711-9FA5EB4CBA76}"/>
    <cellStyle name="40% - Accent1 10 8" xfId="8381" xr:uid="{AC37EBB3-5267-433C-882C-7D21C4AD890B}"/>
    <cellStyle name="40% - Accent1 10 9" xfId="8382" xr:uid="{B26AD622-052D-4977-9CF5-CF72E7FB271F}"/>
    <cellStyle name="40% - Accent1 11" xfId="8383" xr:uid="{80851A0F-E2BF-4D87-A166-8787AC456629}"/>
    <cellStyle name="40% - Accent1 11 10" xfId="8384" xr:uid="{9E96494D-2C6B-4311-BC40-6675195783BC}"/>
    <cellStyle name="40% - Accent1 11 11" xfId="8385" xr:uid="{5C0FBBC6-A042-446F-8764-FAC451176D37}"/>
    <cellStyle name="40% - Accent1 11 2" xfId="8386" xr:uid="{5425B41B-92C2-4432-9F5F-CB44A7DD35C8}"/>
    <cellStyle name="40% - Accent1 11 2 2" xfId="8387" xr:uid="{C57C6F94-D736-4F24-9ECA-2809B7AB9C2D}"/>
    <cellStyle name="40% - Accent1 11 2 2 2" xfId="8388" xr:uid="{F02F34F5-8FD1-4974-9A6A-E31DEC49395A}"/>
    <cellStyle name="40% - Accent1 11 2 2 3" xfId="8389" xr:uid="{F01F9628-B639-485B-97C7-4E0BD0EDDE22}"/>
    <cellStyle name="40% - Accent1 11 2 3" xfId="8390" xr:uid="{CE2D8B95-A93D-41DA-B9A4-F93FFB845E98}"/>
    <cellStyle name="40% - Accent1 11 2 4" xfId="8391" xr:uid="{F02DB764-A2CF-4ABA-B545-8EF36AB21C86}"/>
    <cellStyle name="40% - Accent1 11 2 5" xfId="8392" xr:uid="{55CEAFD4-45C7-449C-8201-CE4484552BC0}"/>
    <cellStyle name="40% - Accent1 11 2 6" xfId="8393" xr:uid="{C1063B68-58EC-47B6-B23E-0A641A72B618}"/>
    <cellStyle name="40% - Accent1 11 2 7" xfId="8394" xr:uid="{ADB90B2C-CB26-4F8F-9C77-C11FC65DC74C}"/>
    <cellStyle name="40% - Accent1 11 2 8" xfId="8395" xr:uid="{958CA1DE-20FF-4BD1-B4A8-20163C926CAA}"/>
    <cellStyle name="40% - Accent1 11 3" xfId="8396" xr:uid="{9D7D3415-3439-4A11-A957-2FADBFAE9193}"/>
    <cellStyle name="40% - Accent1 11 3 2" xfId="8397" xr:uid="{349105C5-3E9B-4964-AA6D-C65B08018016}"/>
    <cellStyle name="40% - Accent1 11 3 2 2" xfId="8398" xr:uid="{7585143F-D401-428B-B0A7-29BF625655AB}"/>
    <cellStyle name="40% - Accent1 11 3 2 3" xfId="8399" xr:uid="{E92FD56E-092E-4347-BF56-634B215F5588}"/>
    <cellStyle name="40% - Accent1 11 3 3" xfId="8400" xr:uid="{88315956-C29E-4C7A-96DD-8EAEAEAEBD06}"/>
    <cellStyle name="40% - Accent1 11 3 4" xfId="8401" xr:uid="{F375C219-6AD5-4153-95EC-AA74417AC215}"/>
    <cellStyle name="40% - Accent1 11 3 5" xfId="8402" xr:uid="{40EB7456-5F66-4422-9BE5-7DB48E5C5473}"/>
    <cellStyle name="40% - Accent1 11 4" xfId="8403" xr:uid="{7BD40706-60BA-4452-89B7-E78B180C96EB}"/>
    <cellStyle name="40% - Accent1 11 4 2" xfId="8404" xr:uid="{EAD1AD8A-3718-4763-9F11-ADED4B47527C}"/>
    <cellStyle name="40% - Accent1 11 4 3" xfId="8405" xr:uid="{EF7B8645-3CEA-435E-8ED2-25DF060A18D4}"/>
    <cellStyle name="40% - Accent1 11 5" xfId="8406" xr:uid="{C0F43319-EED7-493D-A2B6-44A92BE76857}"/>
    <cellStyle name="40% - Accent1 11 6" xfId="8407" xr:uid="{AD78CD0C-E042-4E7A-A6FA-8556888C291E}"/>
    <cellStyle name="40% - Accent1 11 7" xfId="8408" xr:uid="{8401419E-1530-4C9D-9A0B-58E28A786DF5}"/>
    <cellStyle name="40% - Accent1 11 8" xfId="8409" xr:uid="{22523730-B408-4BD6-8E9B-F14D3B68AEB1}"/>
    <cellStyle name="40% - Accent1 11 9" xfId="8410" xr:uid="{A7111C8C-8112-4714-86D1-616F11307389}"/>
    <cellStyle name="40% - Accent1 12" xfId="8411" xr:uid="{268496BD-42A3-49DA-93AB-1FE5CD8BB097}"/>
    <cellStyle name="40% - Accent1 12 10" xfId="8412" xr:uid="{90DAC08D-0345-4284-A94A-123A440890A3}"/>
    <cellStyle name="40% - Accent1 12 11" xfId="8413" xr:uid="{361B0C88-B413-438C-8E5D-F66A18734AB2}"/>
    <cellStyle name="40% - Accent1 12 2" xfId="8414" xr:uid="{0EC7A8DA-E604-4023-B859-EDD2FBF4AB60}"/>
    <cellStyle name="40% - Accent1 12 2 2" xfId="8415" xr:uid="{9EE8B56F-1D02-4501-AB32-12C3E369DE82}"/>
    <cellStyle name="40% - Accent1 12 2 2 2" xfId="8416" xr:uid="{B1013628-DBAE-41C2-AA30-4CF7BAA1E04E}"/>
    <cellStyle name="40% - Accent1 12 2 2 3" xfId="8417" xr:uid="{B7431269-EB4B-454C-993A-C1FC9E965BE3}"/>
    <cellStyle name="40% - Accent1 12 2 3" xfId="8418" xr:uid="{CA4CDF14-EA27-4C00-B839-847EF202BE92}"/>
    <cellStyle name="40% - Accent1 12 2 4" xfId="8419" xr:uid="{6D539350-CD00-43E8-8145-914D5D2588E8}"/>
    <cellStyle name="40% - Accent1 12 2 5" xfId="8420" xr:uid="{27E56030-B84A-4B69-919F-C0612048DBF5}"/>
    <cellStyle name="40% - Accent1 12 2 6" xfId="8421" xr:uid="{02B4DB6D-13A0-484B-96D5-0F46C767B584}"/>
    <cellStyle name="40% - Accent1 12 2 7" xfId="8422" xr:uid="{9E8BABFF-B4ED-4815-924F-F6AB19DDDEE8}"/>
    <cellStyle name="40% - Accent1 12 3" xfId="8423" xr:uid="{D50EFF6D-5AB5-403B-B78D-D9C69A9DCAA9}"/>
    <cellStyle name="40% - Accent1 12 3 2" xfId="8424" xr:uid="{5E0D0D97-BD19-4F10-B641-F24821E74E0F}"/>
    <cellStyle name="40% - Accent1 12 3 2 2" xfId="8425" xr:uid="{CEF6A1DA-2818-4609-977F-2D47A6934CD6}"/>
    <cellStyle name="40% - Accent1 12 3 2 3" xfId="8426" xr:uid="{4A9C6D6B-6651-485D-8BC8-6676974A027A}"/>
    <cellStyle name="40% - Accent1 12 3 3" xfId="8427" xr:uid="{C8EB915B-6F10-4484-AE48-DE761A086E99}"/>
    <cellStyle name="40% - Accent1 12 3 4" xfId="8428" xr:uid="{B3DB2C3D-0253-46F1-B039-1BBC885534C5}"/>
    <cellStyle name="40% - Accent1 12 3 5" xfId="8429" xr:uid="{0F5AAD28-2FF5-4E12-8F65-6DE9459E27EE}"/>
    <cellStyle name="40% - Accent1 12 4" xfId="8430" xr:uid="{589A7AB9-CA62-47F8-BCC4-0DAEB9CF1155}"/>
    <cellStyle name="40% - Accent1 12 4 2" xfId="8431" xr:uid="{FF92B7DD-B276-4A1C-A785-F36DE74F00FE}"/>
    <cellStyle name="40% - Accent1 12 4 3" xfId="8432" xr:uid="{42C7E5B2-1883-471B-9C64-040EFD1CE002}"/>
    <cellStyle name="40% - Accent1 12 5" xfId="8433" xr:uid="{E42525AC-08FD-42A1-BD0A-BFA1D3204AE7}"/>
    <cellStyle name="40% - Accent1 12 6" xfId="8434" xr:uid="{7242575B-5D18-43A0-B1CE-76B86350808B}"/>
    <cellStyle name="40% - Accent1 12 7" xfId="8435" xr:uid="{0A3BAA81-E23D-4607-8400-C43FB81A89D0}"/>
    <cellStyle name="40% - Accent1 12 8" xfId="8436" xr:uid="{7001EB02-7B0D-41F9-A06D-ADB593ADC4B7}"/>
    <cellStyle name="40% - Accent1 12 9" xfId="8437" xr:uid="{F76424CD-1688-4AED-8B4C-08FA3BF01A84}"/>
    <cellStyle name="40% - Accent1 13" xfId="8438" xr:uid="{7680348B-FD79-4504-BF6E-0EE9A08B783E}"/>
    <cellStyle name="40% - Accent1 13 10" xfId="8439" xr:uid="{3F633C1B-5D6E-4F60-8C75-43C91D34684D}"/>
    <cellStyle name="40% - Accent1 13 2" xfId="8440" xr:uid="{2D3384E2-CE29-4C76-A226-E5F97B558CEC}"/>
    <cellStyle name="40% - Accent1 13 2 2" xfId="8441" xr:uid="{620F8D7A-DC2A-493D-8DC8-FE3EC01BF242}"/>
    <cellStyle name="40% - Accent1 13 2 2 2" xfId="8442" xr:uid="{E5CB9397-F800-499F-9FE6-3C18FC346503}"/>
    <cellStyle name="40% - Accent1 13 2 2 3" xfId="8443" xr:uid="{C1EEA17E-399E-49BD-B8F0-4FEFC8CEDF4C}"/>
    <cellStyle name="40% - Accent1 13 2 3" xfId="8444" xr:uid="{FCAEA7B1-D1D1-4070-9022-6831ABDF8AE7}"/>
    <cellStyle name="40% - Accent1 13 2 4" xfId="8445" xr:uid="{F141956B-0F73-4B2B-B836-0CFA709F3311}"/>
    <cellStyle name="40% - Accent1 13 2 5" xfId="8446" xr:uid="{8BEC8998-0897-4CB2-923A-2F8BD57ED554}"/>
    <cellStyle name="40% - Accent1 13 2 6" xfId="8447" xr:uid="{8CDF2A6F-C45C-4257-96FF-B76BAD0696B8}"/>
    <cellStyle name="40% - Accent1 13 2 7" xfId="8448" xr:uid="{394B8828-BA07-4E7F-9491-87709C2389F3}"/>
    <cellStyle name="40% - Accent1 13 2 8" xfId="8449" xr:uid="{D5D56996-6AE1-4883-9F6C-854581B2A13D}"/>
    <cellStyle name="40% - Accent1 13 3" xfId="8450" xr:uid="{CAF23F05-64C8-409B-A7AA-B0242993A639}"/>
    <cellStyle name="40% - Accent1 13 3 2" xfId="8451" xr:uid="{2680298B-6792-40B9-8A5F-137B1C17F2E5}"/>
    <cellStyle name="40% - Accent1 13 3 2 2" xfId="8452" xr:uid="{42DF9A17-3746-4B36-9696-1FE6CDB29D86}"/>
    <cellStyle name="40% - Accent1 13 3 2 3" xfId="8453" xr:uid="{841ED6EC-FEB5-494A-B71A-AE2BC6F7A5C0}"/>
    <cellStyle name="40% - Accent1 13 3 3" xfId="8454" xr:uid="{07759B20-29B6-49D8-9310-4DFF79F11023}"/>
    <cellStyle name="40% - Accent1 13 3 4" xfId="8455" xr:uid="{E8BA7BBB-3121-49CB-A01E-BAC5E8891BD4}"/>
    <cellStyle name="40% - Accent1 13 3 5" xfId="8456" xr:uid="{A830E2EA-843A-47DA-B012-D56FB96AE7CE}"/>
    <cellStyle name="40% - Accent1 13 4" xfId="8457" xr:uid="{0A838DF6-9BE1-4A4F-885C-50638B3379B0}"/>
    <cellStyle name="40% - Accent1 13 4 2" xfId="8458" xr:uid="{DF2A1A28-8961-4214-BEC8-1DC533E7E39D}"/>
    <cellStyle name="40% - Accent1 13 4 3" xfId="8459" xr:uid="{8A6B0582-D24C-4452-A202-D3199CC2E4F3}"/>
    <cellStyle name="40% - Accent1 13 5" xfId="8460" xr:uid="{0D3D848E-F266-4F33-950C-0073D778B20B}"/>
    <cellStyle name="40% - Accent1 13 6" xfId="8461" xr:uid="{A51B94C8-812C-4BF4-ACEA-7131E2F7D609}"/>
    <cellStyle name="40% - Accent1 13 7" xfId="8462" xr:uid="{32F417AE-731E-4501-A50D-EE02F54DE54A}"/>
    <cellStyle name="40% - Accent1 13 8" xfId="8463" xr:uid="{FDA7C043-A265-455B-8DDB-873F13FFA498}"/>
    <cellStyle name="40% - Accent1 13 9" xfId="8464" xr:uid="{6C6C988C-BE84-4828-9C9D-C24AC0DA424D}"/>
    <cellStyle name="40% - Accent1 14" xfId="8465" xr:uid="{29298D92-B515-480F-BC22-90E247685C7A}"/>
    <cellStyle name="40% - Accent1 14 2" xfId="8466" xr:uid="{EF750979-B734-40C9-95D6-AF9699E878BD}"/>
    <cellStyle name="40% - Accent1 14 2 2" xfId="8467" xr:uid="{05A8312D-0CED-411F-AD6D-1ADE7905F808}"/>
    <cellStyle name="40% - Accent1 14 2 2 2" xfId="8468" xr:uid="{01A29188-484B-4179-9AC8-5C9FDC61E6A4}"/>
    <cellStyle name="40% - Accent1 14 2 2 3" xfId="8469" xr:uid="{D582DF5A-CE8D-4063-B9D0-BC66818F5929}"/>
    <cellStyle name="40% - Accent1 14 2 3" xfId="8470" xr:uid="{F3DDC3E0-AC9F-491C-9CAD-D3AF108CA735}"/>
    <cellStyle name="40% - Accent1 14 2 4" xfId="8471" xr:uid="{43B30802-33C9-465F-91E2-739978F1C142}"/>
    <cellStyle name="40% - Accent1 14 2 5" xfId="8472" xr:uid="{E6DCCFB9-3D51-475A-B336-0CB850F7C24B}"/>
    <cellStyle name="40% - Accent1 14 2 6" xfId="8473" xr:uid="{D968D6D7-0E01-43F5-89E7-CA523FCB9262}"/>
    <cellStyle name="40% - Accent1 14 2 7" xfId="8474" xr:uid="{A5347813-2816-4839-8311-B29D8BFCB040}"/>
    <cellStyle name="40% - Accent1 14 3" xfId="8475" xr:uid="{6FDA4F04-DC86-46AE-B51C-8F77AA94DEF0}"/>
    <cellStyle name="40% - Accent1 14 3 2" xfId="8476" xr:uid="{E2BC9FB6-F927-4699-8588-3F75FCB94BFA}"/>
    <cellStyle name="40% - Accent1 14 3 2 2" xfId="8477" xr:uid="{8A1BEC7B-AF70-47BA-B13C-887AEF5A1DAE}"/>
    <cellStyle name="40% - Accent1 14 3 2 3" xfId="8478" xr:uid="{B8410114-FB1A-4C10-854B-B64A72D21E34}"/>
    <cellStyle name="40% - Accent1 14 3 3" xfId="8479" xr:uid="{10EDBB30-4015-472B-B1E8-3819D3E9254D}"/>
    <cellStyle name="40% - Accent1 14 3 4" xfId="8480" xr:uid="{6501ED35-94C4-4516-8947-6E53DF6EEE81}"/>
    <cellStyle name="40% - Accent1 14 3 5" xfId="8481" xr:uid="{38EE82E2-118F-4BEF-B54D-F655E3BD1736}"/>
    <cellStyle name="40% - Accent1 14 4" xfId="8482" xr:uid="{FA93C8DA-643E-4C4F-B84B-1AB63F06BB9F}"/>
    <cellStyle name="40% - Accent1 14 4 2" xfId="8483" xr:uid="{F1619398-C8BD-47D0-8E25-C3496FE41408}"/>
    <cellStyle name="40% - Accent1 14 4 3" xfId="8484" xr:uid="{9EC645AF-B2C9-478D-A823-99DFD05ABB6F}"/>
    <cellStyle name="40% - Accent1 14 5" xfId="8485" xr:uid="{A2F64A17-324E-4031-AB42-FFD909EA1F44}"/>
    <cellStyle name="40% - Accent1 14 6" xfId="8486" xr:uid="{6E13B8D0-11AF-4A6A-BDDA-DE4F7EEF507A}"/>
    <cellStyle name="40% - Accent1 14 7" xfId="8487" xr:uid="{B3EC1590-DEFC-4713-924F-A844BEC20202}"/>
    <cellStyle name="40% - Accent1 14 8" xfId="8488" xr:uid="{3D316472-5282-4D76-B392-899FCC544513}"/>
    <cellStyle name="40% - Accent1 14 9" xfId="8489" xr:uid="{DFAF5BB5-F2AB-4FCA-A5E1-6E7D7AA379AC}"/>
    <cellStyle name="40% - Accent1 15" xfId="8490" xr:uid="{D6A11C24-32B4-4CF8-9E55-CE532108B3AC}"/>
    <cellStyle name="40% - Accent1 15 2" xfId="8491" xr:uid="{0783EDC2-E779-46B4-AA86-523D67AE76E1}"/>
    <cellStyle name="40% - Accent1 15 2 2" xfId="8492" xr:uid="{3B99E420-BDD5-4B61-AF2F-966AE7B392E7}"/>
    <cellStyle name="40% - Accent1 15 2 2 2" xfId="8493" xr:uid="{E9755BF3-C0E8-48C0-B0E3-B36218D4DF13}"/>
    <cellStyle name="40% - Accent1 15 2 2 3" xfId="8494" xr:uid="{99621F2C-217E-4700-A5D4-3FEA8778B012}"/>
    <cellStyle name="40% - Accent1 15 2 3" xfId="8495" xr:uid="{3A35CE48-0987-4AFB-96C6-3ACE29E185C4}"/>
    <cellStyle name="40% - Accent1 15 2 4" xfId="8496" xr:uid="{24EF1973-AAF3-416A-A9B9-E36DE5B53A48}"/>
    <cellStyle name="40% - Accent1 15 2 5" xfId="8497" xr:uid="{66BDF3C4-F054-40C3-B1BD-BFBF9596C668}"/>
    <cellStyle name="40% - Accent1 15 2 6" xfId="8498" xr:uid="{B7891E04-9447-499D-BAC9-4DE6D1E6F094}"/>
    <cellStyle name="40% - Accent1 15 2 7" xfId="8499" xr:uid="{4007EA93-3454-457F-838A-2CC0F6A02FEB}"/>
    <cellStyle name="40% - Accent1 15 3" xfId="8500" xr:uid="{870B6F46-57C5-42F9-8341-AC61962A214A}"/>
    <cellStyle name="40% - Accent1 15 3 2" xfId="8501" xr:uid="{D3B709B7-1789-45C4-AF64-841501A34401}"/>
    <cellStyle name="40% - Accent1 15 3 2 2" xfId="8502" xr:uid="{31DCCDC6-D25B-4EEB-8405-8091B91E2EE5}"/>
    <cellStyle name="40% - Accent1 15 3 2 3" xfId="8503" xr:uid="{6ADF99D6-6996-491D-9C8F-85BEFF87646B}"/>
    <cellStyle name="40% - Accent1 15 3 3" xfId="8504" xr:uid="{CC3B655B-0DBA-4753-9890-C9F4983D0AD6}"/>
    <cellStyle name="40% - Accent1 15 3 4" xfId="8505" xr:uid="{D793A586-A060-4204-93F3-BFDB3746DB3E}"/>
    <cellStyle name="40% - Accent1 15 3 5" xfId="8506" xr:uid="{D3DDD797-C14F-4BD0-944A-84D0F330359C}"/>
    <cellStyle name="40% - Accent1 15 4" xfId="8507" xr:uid="{042BD530-4C1D-47E7-ABA1-793DF748DA67}"/>
    <cellStyle name="40% - Accent1 15 4 2" xfId="8508" xr:uid="{6E91BB5C-6701-4AB6-9ECC-D04903E04E73}"/>
    <cellStyle name="40% - Accent1 15 4 3" xfId="8509" xr:uid="{F4CBA62F-0603-4BBF-8268-70F5F6DB504C}"/>
    <cellStyle name="40% - Accent1 15 5" xfId="8510" xr:uid="{79F003B0-1FB9-4A8C-91C7-EA51BEECF0C5}"/>
    <cellStyle name="40% - Accent1 15 6" xfId="8511" xr:uid="{AAC3EB03-3F89-4FB6-B0C6-65C1BE4B3382}"/>
    <cellStyle name="40% - Accent1 15 7" xfId="8512" xr:uid="{6A103637-0438-4499-9929-81E74CC41A95}"/>
    <cellStyle name="40% - Accent1 15 8" xfId="8513" xr:uid="{CB5F1BC9-600B-41A3-898A-0FA24DAB4403}"/>
    <cellStyle name="40% - Accent1 15 9" xfId="8514" xr:uid="{F22F99CF-5C9A-4978-B6BE-3E71DF319D1E}"/>
    <cellStyle name="40% - Accent1 16" xfId="8515" xr:uid="{FAA40CE0-ED46-4B9B-891F-0AECF4A53A80}"/>
    <cellStyle name="40% - Accent1 16 2" xfId="8516" xr:uid="{B5C30F8A-0C2E-4CBE-AC75-B19A4CECC38E}"/>
    <cellStyle name="40% - Accent1 16 2 2" xfId="8517" xr:uid="{41A57E0F-896B-4912-82E3-AF61C4A4B110}"/>
    <cellStyle name="40% - Accent1 16 2 2 2" xfId="8518" xr:uid="{D48066E5-9CDE-405F-B040-0069D74C21FE}"/>
    <cellStyle name="40% - Accent1 16 2 2 3" xfId="8519" xr:uid="{7BB4C29B-39B0-479B-9C8D-A793A8A7BC95}"/>
    <cellStyle name="40% - Accent1 16 2 3" xfId="8520" xr:uid="{C42BB59E-0523-4F9E-91AE-3632A45B3B38}"/>
    <cellStyle name="40% - Accent1 16 2 4" xfId="8521" xr:uid="{AA643286-E5C6-4272-BD08-E4B5C47D582D}"/>
    <cellStyle name="40% - Accent1 16 2 5" xfId="8522" xr:uid="{0350D8F7-474E-4455-985F-4F44A101DABB}"/>
    <cellStyle name="40% - Accent1 16 2 6" xfId="8523" xr:uid="{687F9238-CD24-48F7-A0EB-3B7EBE6C7C83}"/>
    <cellStyle name="40% - Accent1 16 2 7" xfId="8524" xr:uid="{0A064D86-C7C9-4055-9FB2-81A3B30B61C9}"/>
    <cellStyle name="40% - Accent1 16 3" xfId="8525" xr:uid="{87372C65-70E3-4BBB-B6F6-EAE65B702A3F}"/>
    <cellStyle name="40% - Accent1 16 3 2" xfId="8526" xr:uid="{291CE516-F88C-4CA9-8FFA-23C66D236B36}"/>
    <cellStyle name="40% - Accent1 16 3 2 2" xfId="8527" xr:uid="{11A46416-4A52-443B-8599-6E338385E5B5}"/>
    <cellStyle name="40% - Accent1 16 3 2 3" xfId="8528" xr:uid="{CF0F6526-1F41-4885-8D92-DB5A5480F36B}"/>
    <cellStyle name="40% - Accent1 16 3 3" xfId="8529" xr:uid="{07786625-6E9A-420F-9C4E-73FABDFD4F3D}"/>
    <cellStyle name="40% - Accent1 16 3 4" xfId="8530" xr:uid="{91CE2C46-C429-481A-9BB6-413B1037D3BF}"/>
    <cellStyle name="40% - Accent1 16 3 5" xfId="8531" xr:uid="{E9252037-DD3A-403A-A4A0-C305DE061BE5}"/>
    <cellStyle name="40% - Accent1 16 4" xfId="8532" xr:uid="{3569236D-81E0-46D1-B27F-A3AC4E08EC74}"/>
    <cellStyle name="40% - Accent1 16 4 2" xfId="8533" xr:uid="{4E251713-E854-45EC-8B24-E397C6F7C077}"/>
    <cellStyle name="40% - Accent1 16 4 3" xfId="8534" xr:uid="{FE884B83-8CAB-41A8-9C1F-DA12BBACE668}"/>
    <cellStyle name="40% - Accent1 16 5" xfId="8535" xr:uid="{216EF522-E440-40E7-AD4E-C22BE1163285}"/>
    <cellStyle name="40% - Accent1 16 6" xfId="8536" xr:uid="{FC6F38C7-A5E7-4F6F-BD0E-95FC29B53D4F}"/>
    <cellStyle name="40% - Accent1 16 7" xfId="8537" xr:uid="{A8BE9A21-90C6-4F49-9347-E088954F7796}"/>
    <cellStyle name="40% - Accent1 16 8" xfId="8538" xr:uid="{DA8E7249-5787-4E34-A8AA-41CFE562952F}"/>
    <cellStyle name="40% - Accent1 16 9" xfId="8539" xr:uid="{9C2B1B08-A83D-44A7-B4CB-212ED3AF91B0}"/>
    <cellStyle name="40% - Accent1 17" xfId="8540" xr:uid="{2D8302BA-D06F-43AD-BCAB-176B0CD13E12}"/>
    <cellStyle name="40% - Accent1 17 2" xfId="8541" xr:uid="{2DB66ECC-FBC7-45D9-B718-63D5FBE15F01}"/>
    <cellStyle name="40% - Accent1 17 2 2" xfId="8542" xr:uid="{B8A34DC1-7A49-4D1F-B346-EDD792DD00F7}"/>
    <cellStyle name="40% - Accent1 17 2 3" xfId="8543" xr:uid="{BEAF6E53-422A-42FC-A87C-BAFA088339D0}"/>
    <cellStyle name="40% - Accent1 17 2 4" xfId="8544" xr:uid="{F6AEF299-5CF4-414D-8D0B-862B95A5096A}"/>
    <cellStyle name="40% - Accent1 17 2 5" xfId="8545" xr:uid="{F32E6163-2509-45BB-95CC-EAF592C96D6D}"/>
    <cellStyle name="40% - Accent1 17 3" xfId="8546" xr:uid="{80AB1CD4-A358-4773-A98D-AB1C33A13EB5}"/>
    <cellStyle name="40% - Accent1 17 4" xfId="8547" xr:uid="{E8A9BCCE-B23A-4B68-92B7-D81499793063}"/>
    <cellStyle name="40% - Accent1 17 5" xfId="8548" xr:uid="{7A609597-6A2E-4B68-BBD1-282AC8BEF3F3}"/>
    <cellStyle name="40% - Accent1 17 6" xfId="8549" xr:uid="{A1D9113B-4D75-4AD7-9247-373481C6DDEA}"/>
    <cellStyle name="40% - Accent1 17 7" xfId="8550" xr:uid="{09FFD802-4E91-45FA-BCA7-CA5ED4674D49}"/>
    <cellStyle name="40% - Accent1 18" xfId="8551" xr:uid="{57D6E6F1-BACA-4BFB-A6F5-B0B5B064A302}"/>
    <cellStyle name="40% - Accent1 18 2" xfId="8552" xr:uid="{9505B29D-66EF-4AEE-8813-0BCBD9104FF4}"/>
    <cellStyle name="40% - Accent1 18 2 2" xfId="8553" xr:uid="{576F974E-5707-48F4-B5DD-05BD43F02847}"/>
    <cellStyle name="40% - Accent1 18 2 3" xfId="8554" xr:uid="{6F738B4E-D1A8-49DC-AAF3-EE838DD09237}"/>
    <cellStyle name="40% - Accent1 18 3" xfId="8555" xr:uid="{8F231681-FC8E-4239-917C-42C61225A541}"/>
    <cellStyle name="40% - Accent1 18 4" xfId="8556" xr:uid="{3331649C-86E7-4347-B62D-9F7E036AEFE3}"/>
    <cellStyle name="40% - Accent1 18 5" xfId="8557" xr:uid="{0A71DF85-4B8F-4057-AD0B-A54A1D519E2A}"/>
    <cellStyle name="40% - Accent1 18 6" xfId="8558" xr:uid="{D8681534-23AD-411E-B21C-7C4BE99675D9}"/>
    <cellStyle name="40% - Accent1 18 7" xfId="8559" xr:uid="{DB2D8FAD-C6D8-4684-8254-7C1A272706AD}"/>
    <cellStyle name="40% - Accent1 19" xfId="8560" xr:uid="{246F3562-FC64-4932-850C-A7D5AEAE9589}"/>
    <cellStyle name="40% - Accent1 19 2" xfId="8561" xr:uid="{B8A9FA6F-FEB2-48A5-B763-4FC6833BBA29}"/>
    <cellStyle name="40% - Accent1 19 3" xfId="8562" xr:uid="{A568EA09-B1F4-4AE0-9446-B258CC2EA5BD}"/>
    <cellStyle name="40% - Accent1 19 4" xfId="8563" xr:uid="{3A99B5D7-4264-4C08-9E20-F26668DDB5CB}"/>
    <cellStyle name="40% - Accent1 19 5" xfId="8564" xr:uid="{A32F0F30-FC4F-480E-B5A9-56447C6637B4}"/>
    <cellStyle name="40% - Accent1 19 6" xfId="8565" xr:uid="{184E1A55-C16E-4E40-8833-6DFB92BA3D88}"/>
    <cellStyle name="40% - Accent1 2" xfId="8566" xr:uid="{521D0269-07E6-4CF9-90B7-319EF13DCE5A}"/>
    <cellStyle name="40% - Accent1 2 10" xfId="8567" xr:uid="{F0A91DA3-7F57-4EBC-85BD-08EB63C34198}"/>
    <cellStyle name="40% - Accent1 2 11" xfId="8568" xr:uid="{DC0874B7-100C-4BD5-9857-36C2C626311E}"/>
    <cellStyle name="40% - Accent1 2 12" xfId="8569" xr:uid="{BD70CAD6-B9C5-44BA-965E-50B0553865EC}"/>
    <cellStyle name="40% - Accent1 2 13" xfId="8570" xr:uid="{0620A055-6623-4AB3-AE40-C5B5CAC0052D}"/>
    <cellStyle name="40% - Accent1 2 14" xfId="8571" xr:uid="{51CFAD8C-961A-4288-B80B-3A71F1CE7021}"/>
    <cellStyle name="40% - Accent1 2 15" xfId="8572" xr:uid="{C89B8C4D-97F1-4775-B657-D4DAB7B8631C}"/>
    <cellStyle name="40% - Accent1 2 16" xfId="8573" xr:uid="{C1C3B3BB-F10C-4ED8-926B-7D051304E36F}"/>
    <cellStyle name="40% - Accent1 2 17" xfId="8574" xr:uid="{536404A1-1584-42CD-9513-19BEE424B18C}"/>
    <cellStyle name="40% - Accent1 2 18" xfId="8575" xr:uid="{CFD846F2-D10D-4147-91A6-FDFD46BC1FC5}"/>
    <cellStyle name="40% - Accent1 2 2" xfId="8576" xr:uid="{5C267339-AE8E-4E5E-9A2F-2A07B90C3697}"/>
    <cellStyle name="40% - Accent1 2 2 10" xfId="8577" xr:uid="{8440BBD3-0B00-4902-B4E9-217F1D061B54}"/>
    <cellStyle name="40% - Accent1 2 2 11" xfId="8578" xr:uid="{8DAA7E13-E00A-4B5E-B6AA-632AC46C28A6}"/>
    <cellStyle name="40% - Accent1 2 2 12" xfId="8579" xr:uid="{159901A3-33A6-4EFF-8556-D130C6123D37}"/>
    <cellStyle name="40% - Accent1 2 2 13" xfId="8580" xr:uid="{FA448EC6-BB9C-4953-ADDD-78E6A66596A3}"/>
    <cellStyle name="40% - Accent1 2 2 2" xfId="8581" xr:uid="{6E600233-AE1B-493A-B082-15C03B0CE073}"/>
    <cellStyle name="40% - Accent1 2 2 2 10" xfId="8582" xr:uid="{F83CF79C-BA0B-4FFA-92B7-582BBDF31379}"/>
    <cellStyle name="40% - Accent1 2 2 2 11" xfId="8583" xr:uid="{8AAE6FB4-5E85-4621-A3E1-2A1789B78AE2}"/>
    <cellStyle name="40% - Accent1 2 2 2 2" xfId="8584" xr:uid="{E8466927-0594-4DC7-AB41-6E423810EBB9}"/>
    <cellStyle name="40% - Accent1 2 2 2 2 2" xfId="8585" xr:uid="{F850123E-48AA-4D8E-AB30-56523994409B}"/>
    <cellStyle name="40% - Accent1 2 2 2 2 2 2" xfId="8586" xr:uid="{F3911D8C-E924-4B08-8F1B-6793151BA1A6}"/>
    <cellStyle name="40% - Accent1 2 2 2 2 2 2 2" xfId="8587" xr:uid="{CB05829E-04C9-4657-B1D5-B34A54F6B1D0}"/>
    <cellStyle name="40% - Accent1 2 2 2 2 2 2 3" xfId="8588" xr:uid="{027CCD91-7196-4F5E-867D-D995C7667417}"/>
    <cellStyle name="40% - Accent1 2 2 2 2 2 3" xfId="8589" xr:uid="{6F3C5B32-3481-4C4F-9CA1-59A1BA166953}"/>
    <cellStyle name="40% - Accent1 2 2 2 2 2 3 2" xfId="8590" xr:uid="{556D51DF-2A36-4F03-9172-85FC3754C528}"/>
    <cellStyle name="40% - Accent1 2 2 2 2 2 4" xfId="8591" xr:uid="{59825E4E-32E8-429A-AF91-E323AFDE1CA7}"/>
    <cellStyle name="40% - Accent1 2 2 2 2 3" xfId="8592" xr:uid="{3CF6FAE8-908A-4E59-A729-A9CE1EF21A6B}"/>
    <cellStyle name="40% - Accent1 2 2 2 2 3 2" xfId="8593" xr:uid="{3010B1E7-CAEC-4E3C-9A47-ACA1ED826E4B}"/>
    <cellStyle name="40% - Accent1 2 2 2 2 3 3" xfId="8594" xr:uid="{E01C0427-BFD2-4400-B145-9E72094407C3}"/>
    <cellStyle name="40% - Accent1 2 2 2 2 4" xfId="8595" xr:uid="{801273AA-DA07-41E8-9A79-5345E6491A17}"/>
    <cellStyle name="40% - Accent1 2 2 2 2 4 2" xfId="8596" xr:uid="{A4F3F87A-4548-49C2-A406-B200C500D9A8}"/>
    <cellStyle name="40% - Accent1 2 2 2 2 5" xfId="8597" xr:uid="{F2F61270-4C70-48F4-9B5E-86B69B5EC55D}"/>
    <cellStyle name="40% - Accent1 2 2 2 2 6" xfId="8598" xr:uid="{2B28B063-18A5-4E5C-B0AC-74FC1E8AFF0E}"/>
    <cellStyle name="40% - Accent1 2 2 2 2 7" xfId="8599" xr:uid="{1B6459B1-0924-48FD-9C7D-9BC150334DAF}"/>
    <cellStyle name="40% - Accent1 2 2 2 3" xfId="8600" xr:uid="{04CF83A6-001D-42E1-92A5-0AC8B1CB8050}"/>
    <cellStyle name="40% - Accent1 2 2 2 3 2" xfId="8601" xr:uid="{9FF60652-91DC-43AB-9713-8E672AE1E12F}"/>
    <cellStyle name="40% - Accent1 2 2 2 3 2 2" xfId="8602" xr:uid="{28EAF315-9D5B-49AB-89F6-103BAD43A418}"/>
    <cellStyle name="40% - Accent1 2 2 2 3 2 2 2" xfId="8603" xr:uid="{66CD6515-78BF-41E9-A6AB-445EAD2CF9C3}"/>
    <cellStyle name="40% - Accent1 2 2 2 3 2 3" xfId="8604" xr:uid="{175804ED-CB79-4032-B461-27BF90342466}"/>
    <cellStyle name="40% - Accent1 2 2 2 3 2 4" xfId="8605" xr:uid="{C285CDDB-CBF1-49DC-9440-5E200DF04335}"/>
    <cellStyle name="40% - Accent1 2 2 2 3 3" xfId="8606" xr:uid="{D14C0760-8AD9-4D64-B6BA-4DFB04BCD636}"/>
    <cellStyle name="40% - Accent1 2 2 2 3 3 2" xfId="8607" xr:uid="{DE55F10A-5358-4F67-8F4D-172E0BBFDDF8}"/>
    <cellStyle name="40% - Accent1 2 2 2 3 4" xfId="8608" xr:uid="{64C43E7C-07F5-42AF-B461-4C89487DC841}"/>
    <cellStyle name="40% - Accent1 2 2 2 3 5" xfId="8609" xr:uid="{EED00906-1778-40B7-A095-1DD4DF6D038A}"/>
    <cellStyle name="40% - Accent1 2 2 2 3 6" xfId="8610" xr:uid="{FE84AF17-374E-45A7-A38B-D241179D1311}"/>
    <cellStyle name="40% - Accent1 2 2 2 4" xfId="8611" xr:uid="{2B19B369-D129-456A-A076-B1FF4D4D86E9}"/>
    <cellStyle name="40% - Accent1 2 2 2 4 2" xfId="8612" xr:uid="{F89E5026-F868-470F-993E-8D2291012BE8}"/>
    <cellStyle name="40% - Accent1 2 2 2 4 2 2" xfId="8613" xr:uid="{06477502-D4D2-488D-826E-438FED9C901F}"/>
    <cellStyle name="40% - Accent1 2 2 2 4 3" xfId="8614" xr:uid="{996D0C52-3CC2-4C07-9090-16DFBEBAA825}"/>
    <cellStyle name="40% - Accent1 2 2 2 4 4" xfId="8615" xr:uid="{5B8DBAAE-A6D6-4CE6-864C-C81E154A7A89}"/>
    <cellStyle name="40% - Accent1 2 2 2 5" xfId="8616" xr:uid="{1D885D4B-B7DF-423A-83E8-19DE8F244C7B}"/>
    <cellStyle name="40% - Accent1 2 2 2 5 2" xfId="8617" xr:uid="{EC43A175-7615-4EE7-ACAE-FBB697F8F463}"/>
    <cellStyle name="40% - Accent1 2 2 2 6" xfId="8618" xr:uid="{B54DE982-4938-44F8-82AB-16412DC13D8D}"/>
    <cellStyle name="40% - Accent1 2 2 2 7" xfId="8619" xr:uid="{F9B5B162-416F-49A2-A6D0-91914D685A9F}"/>
    <cellStyle name="40% - Accent1 2 2 2 8" xfId="8620" xr:uid="{735ED25C-CAFD-4A0C-8C8E-5AE520043C6A}"/>
    <cellStyle name="40% - Accent1 2 2 2 9" xfId="8621" xr:uid="{7B154B8F-DC92-4B6A-8685-730E9ACCCFEC}"/>
    <cellStyle name="40% - Accent1 2 2 3" xfId="8622" xr:uid="{983EDDA2-C908-48ED-8741-487EB7ECF07A}"/>
    <cellStyle name="40% - Accent1 2 2 3 2" xfId="8623" xr:uid="{B42F1A6B-AA01-425E-8B32-DAE0F21F2999}"/>
    <cellStyle name="40% - Accent1 2 2 3 2 2" xfId="8624" xr:uid="{0186B7EB-0CAC-4DCB-9ACC-668B05C4D4C4}"/>
    <cellStyle name="40% - Accent1 2 2 3 2 2 2" xfId="8625" xr:uid="{DF784179-7C4B-48EC-81F1-B46FF51927A3}"/>
    <cellStyle name="40% - Accent1 2 2 3 2 2 2 2" xfId="8626" xr:uid="{9DD71D3E-D8A9-4DEE-B4AD-54D9EB521641}"/>
    <cellStyle name="40% - Accent1 2 2 3 2 2 3" xfId="8627" xr:uid="{2604FFED-17C9-427D-B664-794ACDE0CB62}"/>
    <cellStyle name="40% - Accent1 2 2 3 2 2 4" xfId="8628" xr:uid="{C2CC57C7-2EF7-458D-AF0A-D812F98FF616}"/>
    <cellStyle name="40% - Accent1 2 2 3 2 3" xfId="8629" xr:uid="{321E4077-27C4-4812-AAF1-2E392D82B755}"/>
    <cellStyle name="40% - Accent1 2 2 3 2 3 2" xfId="8630" xr:uid="{49FD462A-EF1D-4F54-BB36-B6D68DCC2BA2}"/>
    <cellStyle name="40% - Accent1 2 2 3 2 4" xfId="8631" xr:uid="{8B8F64ED-6A9A-4229-8DE9-DDACC5A0F941}"/>
    <cellStyle name="40% - Accent1 2 2 3 2 5" xfId="8632" xr:uid="{109039B0-99ED-4AC5-B8A9-134F1AA24ACD}"/>
    <cellStyle name="40% - Accent1 2 2 3 2 6" xfId="8633" xr:uid="{087C7217-1DBE-412C-A78C-34DF33FC970A}"/>
    <cellStyle name="40% - Accent1 2 2 3 3" xfId="8634" xr:uid="{30023808-1D7C-4C6D-9E64-F4161D8D8D6C}"/>
    <cellStyle name="40% - Accent1 2 2 3 3 2" xfId="8635" xr:uid="{C5DC3163-C362-4964-B71C-E869667AEAB6}"/>
    <cellStyle name="40% - Accent1 2 2 3 3 2 2" xfId="8636" xr:uid="{23A49C81-8DE4-45F8-98A9-5BE5FCB78B33}"/>
    <cellStyle name="40% - Accent1 2 2 3 3 2 3" xfId="8637" xr:uid="{28D034EC-1328-4031-BA0D-C9E1D48E10E8}"/>
    <cellStyle name="40% - Accent1 2 2 3 3 2 4" xfId="8638" xr:uid="{23F426C7-D2D3-41E0-860F-8380D7E3BC57}"/>
    <cellStyle name="40% - Accent1 2 2 3 3 3" xfId="8639" xr:uid="{89AFA135-4D3B-443D-8F36-6AE76C9DEF4D}"/>
    <cellStyle name="40% - Accent1 2 2 3 3 4" xfId="8640" xr:uid="{59DA4642-6A60-4B81-8569-0CAA3E73F154}"/>
    <cellStyle name="40% - Accent1 2 2 3 3 5" xfId="8641" xr:uid="{333BCB06-86ED-47B5-AE6C-76667619266E}"/>
    <cellStyle name="40% - Accent1 2 2 3 3 6" xfId="8642" xr:uid="{C8F57417-9725-412B-943B-EDAEA1286FD2}"/>
    <cellStyle name="40% - Accent1 2 2 3 4" xfId="8643" xr:uid="{41F0D620-BEDC-4A91-8438-F3BFB1A0175A}"/>
    <cellStyle name="40% - Accent1 2 2 3 4 2" xfId="8644" xr:uid="{FEB29534-3C2F-4FD8-B640-E1D858D946FF}"/>
    <cellStyle name="40% - Accent1 2 2 3 4 3" xfId="8645" xr:uid="{6D5C07A2-B6BE-4B32-953E-0E57DE81F62C}"/>
    <cellStyle name="40% - Accent1 2 2 3 4 4" xfId="8646" xr:uid="{512D1E21-96B3-4A4F-9984-CA02DF90497B}"/>
    <cellStyle name="40% - Accent1 2 2 3 5" xfId="8647" xr:uid="{B3923889-3C75-4CCA-AE50-4374B25A8D74}"/>
    <cellStyle name="40% - Accent1 2 2 3 6" xfId="8648" xr:uid="{003FB748-0C94-461B-BEC9-6D0534239D20}"/>
    <cellStyle name="40% - Accent1 2 2 3 7" xfId="8649" xr:uid="{938FD730-1230-4996-B3C0-B730D14E949A}"/>
    <cellStyle name="40% - Accent1 2 2 3 8" xfId="8650" xr:uid="{07121ED4-B475-4D80-987F-1DE682BE2677}"/>
    <cellStyle name="40% - Accent1 2 2 3 9" xfId="8651" xr:uid="{FB886C92-7A6D-47B4-85F2-078F986DD49E}"/>
    <cellStyle name="40% - Accent1 2 2 4" xfId="8652" xr:uid="{945C62D7-669B-4440-8A9D-3E803A03EA15}"/>
    <cellStyle name="40% - Accent1 2 2 4 2" xfId="8653" xr:uid="{52A62F53-08EA-46BA-BF3E-2572DFBA484F}"/>
    <cellStyle name="40% - Accent1 2 2 4 2 2" xfId="8654" xr:uid="{E3B9ADD9-30E9-4235-B086-0FE3115CA72C}"/>
    <cellStyle name="40% - Accent1 2 2 4 2 2 2" xfId="8655" xr:uid="{F646C166-3CAC-4565-A841-CCCB18326139}"/>
    <cellStyle name="40% - Accent1 2 2 4 2 2 3" xfId="8656" xr:uid="{8B0FFF2B-A7CF-46E1-AEE4-6F32EAB928B5}"/>
    <cellStyle name="40% - Accent1 2 2 4 2 3" xfId="8657" xr:uid="{9CECD5CF-D8B6-4D24-93FD-2AF88545B6E1}"/>
    <cellStyle name="40% - Accent1 2 2 4 2 3 2" xfId="8658" xr:uid="{D9DEB808-567D-4EC3-994F-072CF1578CF6}"/>
    <cellStyle name="40% - Accent1 2 2 4 2 4" xfId="8659" xr:uid="{AFB311A6-69D1-4425-944F-920469BEED28}"/>
    <cellStyle name="40% - Accent1 2 2 4 3" xfId="8660" xr:uid="{5FD1A019-7875-4D30-A751-0D26CF614690}"/>
    <cellStyle name="40% - Accent1 2 2 4 3 2" xfId="8661" xr:uid="{12D1ECF7-86CA-45A5-81DE-E2488172B1B1}"/>
    <cellStyle name="40% - Accent1 2 2 4 3 3" xfId="8662" xr:uid="{ACF39C78-DD19-4D7B-90EB-1C6F56877F59}"/>
    <cellStyle name="40% - Accent1 2 2 4 4" xfId="8663" xr:uid="{9A59AA94-46C9-4372-A7A8-7B6328056A71}"/>
    <cellStyle name="40% - Accent1 2 2 4 4 2" xfId="8664" xr:uid="{7050DEA2-B2B5-4726-9D37-0604C3DFEFD0}"/>
    <cellStyle name="40% - Accent1 2 2 4 5" xfId="8665" xr:uid="{3792730E-B487-4D09-92D9-F1E6DD3CABBE}"/>
    <cellStyle name="40% - Accent1 2 2 4 6" xfId="8666" xr:uid="{CDF81F7D-A11D-431D-A6E7-B34D2457FAFD}"/>
    <cellStyle name="40% - Accent1 2 2 5" xfId="8667" xr:uid="{8B62E39D-964B-46B9-9530-B5F9B1C0B6E5}"/>
    <cellStyle name="40% - Accent1 2 2 5 2" xfId="8668" xr:uid="{A6F2E92F-0005-4587-8BD9-AF10D6E318D7}"/>
    <cellStyle name="40% - Accent1 2 2 5 2 2" xfId="8669" xr:uid="{7696ECE9-6585-4F0C-B56A-3F2AE6F3ACFB}"/>
    <cellStyle name="40% - Accent1 2 2 5 2 2 2" xfId="8670" xr:uid="{430BB072-4D93-4B4B-9AC4-4228389E4322}"/>
    <cellStyle name="40% - Accent1 2 2 5 2 3" xfId="8671" xr:uid="{B23E636A-9092-435B-BB1A-65BFA22C9954}"/>
    <cellStyle name="40% - Accent1 2 2 5 2 4" xfId="8672" xr:uid="{7D4EA4A7-DBF7-45C5-8F5E-E7FD667CF7D4}"/>
    <cellStyle name="40% - Accent1 2 2 5 3" xfId="8673" xr:uid="{CE7F2898-DA30-4746-B690-39BDEDB4DCB2}"/>
    <cellStyle name="40% - Accent1 2 2 5 3 2" xfId="8674" xr:uid="{1BBE9B00-59E1-4E69-820D-C2EC8F8D0F29}"/>
    <cellStyle name="40% - Accent1 2 2 5 4" xfId="8675" xr:uid="{6604794A-FD19-4699-8640-C80271DBB62C}"/>
    <cellStyle name="40% - Accent1 2 2 5 5" xfId="8676" xr:uid="{A4386C97-A0AC-40E6-A59C-4667D5156965}"/>
    <cellStyle name="40% - Accent1 2 2 5 6" xfId="8677" xr:uid="{47BE60FE-62E7-4380-96E2-B543225CA4FD}"/>
    <cellStyle name="40% - Accent1 2 2 6" xfId="8678" xr:uid="{45AF835B-6499-4BC8-BF25-DF1D37E4FB56}"/>
    <cellStyle name="40% - Accent1 2 2 6 2" xfId="8679" xr:uid="{C8C6FC16-6E3D-475A-A26D-E1B05C675AA7}"/>
    <cellStyle name="40% - Accent1 2 2 6 2 2" xfId="8680" xr:uid="{288F9580-1D69-4F34-B0DA-F504A296E409}"/>
    <cellStyle name="40% - Accent1 2 2 6 3" xfId="8681" xr:uid="{0C6CB4E1-456D-45FA-A19A-44CF2056B52C}"/>
    <cellStyle name="40% - Accent1 2 2 6 4" xfId="8682" xr:uid="{120462E6-E43F-4532-BBD4-9F4B9956853D}"/>
    <cellStyle name="40% - Accent1 2 2 7" xfId="8683" xr:uid="{0846169E-C8A7-47B3-8B40-F2D27B25A9CE}"/>
    <cellStyle name="40% - Accent1 2 2 7 2" xfId="8684" xr:uid="{B2EE05F2-3546-476F-ACF3-2363D82D23B5}"/>
    <cellStyle name="40% - Accent1 2 2 8" xfId="8685" xr:uid="{62FC6C56-C6C4-40BB-AA64-538CFFA43A62}"/>
    <cellStyle name="40% - Accent1 2 2 8 2" xfId="8686" xr:uid="{2BD6E191-3DED-49F2-B8CB-7869E72FAEA3}"/>
    <cellStyle name="40% - Accent1 2 2 9" xfId="8687" xr:uid="{3933589A-FB8E-4187-BDF2-AB1CD76D72CD}"/>
    <cellStyle name="40% - Accent1 2 2 9 2" xfId="8688" xr:uid="{2D77719B-63E7-4A56-B6D1-1CE357E628A4}"/>
    <cellStyle name="40% - Accent1 2 3" xfId="8689" xr:uid="{F021F6E2-252A-4346-9E72-965F6A539919}"/>
    <cellStyle name="40% - Accent1 2 3 10" xfId="8690" xr:uid="{7B0F3ED0-25EE-44D0-BD6C-C9B6E3F005E2}"/>
    <cellStyle name="40% - Accent1 2 3 11" xfId="8691" xr:uid="{5A94E956-D5FA-41AD-8A9E-F5B3932B1305}"/>
    <cellStyle name="40% - Accent1 2 3 12" xfId="8692" xr:uid="{13F3B94F-2898-429A-9715-0D3E10107096}"/>
    <cellStyle name="40% - Accent1 2 3 2" xfId="8693" xr:uid="{270235CC-7F3B-4A9F-BB78-D39F3AD644DE}"/>
    <cellStyle name="40% - Accent1 2 3 2 2" xfId="8694" xr:uid="{97ECE37B-CC1E-443D-BCC9-1122567E31F4}"/>
    <cellStyle name="40% - Accent1 2 3 2 2 2" xfId="8695" xr:uid="{F009B34D-DA2B-4466-9FE5-A5504E0F6CB3}"/>
    <cellStyle name="40% - Accent1 2 3 2 2 2 2" xfId="8696" xr:uid="{B4410B86-8C08-40D9-ADB9-288A1C7C8551}"/>
    <cellStyle name="40% - Accent1 2 3 2 2 2 3" xfId="8697" xr:uid="{A78F4EEB-E502-449D-855E-7E9E911013E1}"/>
    <cellStyle name="40% - Accent1 2 3 2 2 3" xfId="8698" xr:uid="{ED56767C-7DFE-48E9-A897-0A560ECE5B47}"/>
    <cellStyle name="40% - Accent1 2 3 2 2 3 2" xfId="8699" xr:uid="{13D621FB-2222-4FE9-8FEA-52218843FE54}"/>
    <cellStyle name="40% - Accent1 2 3 2 2 4" xfId="8700" xr:uid="{2E61AED7-CCE3-4427-A344-1B4F24333A6D}"/>
    <cellStyle name="40% - Accent1 2 3 2 3" xfId="8701" xr:uid="{7CD89501-CF9F-47E3-8FFB-33535C434C44}"/>
    <cellStyle name="40% - Accent1 2 3 2 3 2" xfId="8702" xr:uid="{30736638-CB5A-4591-9449-2CDF9FEAA049}"/>
    <cellStyle name="40% - Accent1 2 3 2 3 3" xfId="8703" xr:uid="{10685F4D-FB88-40A6-931B-B111F811852C}"/>
    <cellStyle name="40% - Accent1 2 3 2 4" xfId="8704" xr:uid="{FA99FAE2-9E8C-41AD-B0C1-68180792063C}"/>
    <cellStyle name="40% - Accent1 2 3 2 4 2" xfId="8705" xr:uid="{B518A96B-1713-486F-AE20-F31B4144CCBF}"/>
    <cellStyle name="40% - Accent1 2 3 2 5" xfId="8706" xr:uid="{D505D466-36E4-419F-B66E-45A7A103CB12}"/>
    <cellStyle name="40% - Accent1 2 3 2 6" xfId="8707" xr:uid="{F05960E9-CF5E-4065-94C4-A85D41201C17}"/>
    <cellStyle name="40% - Accent1 2 3 2 7" xfId="8708" xr:uid="{20E52CBF-1EFA-45ED-B63F-C5411C4FE3AB}"/>
    <cellStyle name="40% - Accent1 2 3 2 8" xfId="8709" xr:uid="{74E150A7-BCD8-4248-8967-64CE086200A2}"/>
    <cellStyle name="40% - Accent1 2 3 3" xfId="8710" xr:uid="{ADE36B1F-9EC7-4B80-BB8F-BF23CB89CE01}"/>
    <cellStyle name="40% - Accent1 2 3 3 2" xfId="8711" xr:uid="{23CB4100-7FF0-4CD4-8D55-6903D166226B}"/>
    <cellStyle name="40% - Accent1 2 3 3 2 2" xfId="8712" xr:uid="{AE75C893-7159-4F36-AE80-4750FBBEE9AB}"/>
    <cellStyle name="40% - Accent1 2 3 3 2 2 2" xfId="8713" xr:uid="{331A7325-CDBB-4FF2-A84D-E7A3A3047199}"/>
    <cellStyle name="40% - Accent1 2 3 3 2 3" xfId="8714" xr:uid="{F5CF538C-4D1F-4A0A-A392-F23636212A01}"/>
    <cellStyle name="40% - Accent1 2 3 3 2 4" xfId="8715" xr:uid="{989CACC1-E8F4-4310-A0EF-74D710E2181A}"/>
    <cellStyle name="40% - Accent1 2 3 3 3" xfId="8716" xr:uid="{A30219B2-A72B-45DC-8543-BB141D7830E2}"/>
    <cellStyle name="40% - Accent1 2 3 3 3 2" xfId="8717" xr:uid="{D866B490-8C29-4477-A85F-F83A1AF472C9}"/>
    <cellStyle name="40% - Accent1 2 3 3 4" xfId="8718" xr:uid="{2A6CAF42-126E-4EA4-88AF-2CDE2375335D}"/>
    <cellStyle name="40% - Accent1 2 3 3 5" xfId="8719" xr:uid="{FF5C4D87-04B6-4750-AA01-EE9C73EEE2B3}"/>
    <cellStyle name="40% - Accent1 2 3 3 6" xfId="8720" xr:uid="{514D8AF5-D968-4140-BDD7-EC31A0AA0521}"/>
    <cellStyle name="40% - Accent1 2 3 3 7" xfId="8721" xr:uid="{A3987C3C-D1C1-4083-9462-9D24C7BAF2D0}"/>
    <cellStyle name="40% - Accent1 2 3 4" xfId="8722" xr:uid="{2FDEC18F-510B-4550-8853-5585FA451185}"/>
    <cellStyle name="40% - Accent1 2 3 4 2" xfId="8723" xr:uid="{00FD45BB-1697-415A-BB99-2EBCD738B8C8}"/>
    <cellStyle name="40% - Accent1 2 3 4 2 2" xfId="8724" xr:uid="{634AF25C-F3F8-46A5-B2B6-9E98F7643BF1}"/>
    <cellStyle name="40% - Accent1 2 3 4 3" xfId="8725" xr:uid="{411AD363-70F2-4F97-A2DE-2FF229674B77}"/>
    <cellStyle name="40% - Accent1 2 3 4 4" xfId="8726" xr:uid="{18FF8BFF-3F06-47F5-91B7-FA89E594BBF1}"/>
    <cellStyle name="40% - Accent1 2 3 5" xfId="8727" xr:uid="{9053BED7-A37F-4D37-9E8A-66DD02A9B4FF}"/>
    <cellStyle name="40% - Accent1 2 3 5 2" xfId="8728" xr:uid="{EB866C7D-FC00-4F9A-8DEF-3FC3C1A84049}"/>
    <cellStyle name="40% - Accent1 2 3 6" xfId="8729" xr:uid="{69FDDDA9-5BC3-4650-832D-50B0359BE0F3}"/>
    <cellStyle name="40% - Accent1 2 3 6 2" xfId="8730" xr:uid="{DAFCDD7F-6789-44E1-ABDC-CDD6E5ECD441}"/>
    <cellStyle name="40% - Accent1 2 3 7" xfId="8731" xr:uid="{131319CF-327A-4F39-AF93-5EBC76E669D3}"/>
    <cellStyle name="40% - Accent1 2 3 8" xfId="8732" xr:uid="{5EB66B05-8155-423F-9FE0-C614573D6EE1}"/>
    <cellStyle name="40% - Accent1 2 3 9" xfId="8733" xr:uid="{20831C25-4F10-4B9F-A8FC-238E9AD0D907}"/>
    <cellStyle name="40% - Accent1 2 4" xfId="8734" xr:uid="{1E72D79F-885F-4809-8046-B58D3B8749DB}"/>
    <cellStyle name="40% - Accent1 2 4 2" xfId="8735" xr:uid="{1E23CB5E-89E0-4FCC-A723-59476DE591EC}"/>
    <cellStyle name="40% - Accent1 2 4 2 2" xfId="8736" xr:uid="{809BC4AB-6A58-4847-BCFC-CECC3B590FE2}"/>
    <cellStyle name="40% - Accent1 2 4 2 2 2" xfId="8737" xr:uid="{26174B24-4928-45C9-A541-D7814679C112}"/>
    <cellStyle name="40% - Accent1 2 4 2 2 2 2" xfId="8738" xr:uid="{22DB269A-0A12-4737-8CB0-1FCD7CD14391}"/>
    <cellStyle name="40% - Accent1 2 4 2 2 3" xfId="8739" xr:uid="{488322F2-96B4-4632-B692-ECF99EC43000}"/>
    <cellStyle name="40% - Accent1 2 4 2 2 4" xfId="8740" xr:uid="{B9FD22B4-2EDD-4376-9D6F-4D46D952AFB7}"/>
    <cellStyle name="40% - Accent1 2 4 2 3" xfId="8741" xr:uid="{D8E169CB-8971-406D-8491-38E0407E30DC}"/>
    <cellStyle name="40% - Accent1 2 4 2 3 2" xfId="8742" xr:uid="{E12DCBD7-ECC9-4221-9411-4C757664BACB}"/>
    <cellStyle name="40% - Accent1 2 4 2 4" xfId="8743" xr:uid="{EC48E634-F1D9-4276-980C-99BAC930CB3A}"/>
    <cellStyle name="40% - Accent1 2 4 2 5" xfId="8744" xr:uid="{426E53E6-ABC2-4501-80CE-201E4480F739}"/>
    <cellStyle name="40% - Accent1 2 4 2 6" xfId="8745" xr:uid="{CEC3D12D-5674-49AB-ADD2-BB579A0F240E}"/>
    <cellStyle name="40% - Accent1 2 4 3" xfId="8746" xr:uid="{8349EF80-51B9-4B45-81E1-22A2FD193FDF}"/>
    <cellStyle name="40% - Accent1 2 4 3 2" xfId="8747" xr:uid="{D91A26F2-87BB-45F0-A788-C58F67903F3A}"/>
    <cellStyle name="40% - Accent1 2 4 3 2 2" xfId="8748" xr:uid="{54F0A7BE-8628-4EEB-B57E-FF55CC94C46B}"/>
    <cellStyle name="40% - Accent1 2 4 3 2 3" xfId="8749" xr:uid="{37BD8BC5-6906-4A91-A01E-42475D1A8211}"/>
    <cellStyle name="40% - Accent1 2 4 3 2 4" xfId="8750" xr:uid="{CB5BBAB5-4773-4FA8-8A54-B0D32DC72CE7}"/>
    <cellStyle name="40% - Accent1 2 4 3 3" xfId="8751" xr:uid="{5149AFF3-1633-4BA4-B58D-FAE926117EE5}"/>
    <cellStyle name="40% - Accent1 2 4 3 4" xfId="8752" xr:uid="{04EC08A8-FAF5-4C58-9EAB-0FF0ECE28607}"/>
    <cellStyle name="40% - Accent1 2 4 3 5" xfId="8753" xr:uid="{8D8870AC-C854-49A0-A503-8A7346A2C374}"/>
    <cellStyle name="40% - Accent1 2 4 3 6" xfId="8754" xr:uid="{7BC5D5F1-436F-4C2E-9974-60497C9F6D21}"/>
    <cellStyle name="40% - Accent1 2 4 4" xfId="8755" xr:uid="{8399292C-BB13-4B1B-BBC9-349D88685312}"/>
    <cellStyle name="40% - Accent1 2 4 4 2" xfId="8756" xr:uid="{C2827DF9-6287-478B-A166-DE0C9123BD16}"/>
    <cellStyle name="40% - Accent1 2 4 4 3" xfId="8757" xr:uid="{0AEA553D-4C80-4A63-92ED-2EB84352DA91}"/>
    <cellStyle name="40% - Accent1 2 4 4 4" xfId="8758" xr:uid="{C9A92625-27BB-4A0E-9A86-DB99D3A7EF25}"/>
    <cellStyle name="40% - Accent1 2 4 5" xfId="8759" xr:uid="{5D2741B7-B827-42BE-ADDD-3BB22DB9E04F}"/>
    <cellStyle name="40% - Accent1 2 4 6" xfId="8760" xr:uid="{3692FAF9-B78D-4419-98BF-E19F71996FF3}"/>
    <cellStyle name="40% - Accent1 2 4 7" xfId="8761" xr:uid="{565D0617-59BF-48A9-AC83-F872BD6BB4E7}"/>
    <cellStyle name="40% - Accent1 2 4 8" xfId="8762" xr:uid="{D08FC352-AF3D-44C7-A406-2C1AF24A8149}"/>
    <cellStyle name="40% - Accent1 2 4 9" xfId="8763" xr:uid="{667FD500-764E-4CCD-9684-B8414C10D4E0}"/>
    <cellStyle name="40% - Accent1 2 5" xfId="8764" xr:uid="{8A2B84E6-597D-4979-9E34-18B5B9478ECE}"/>
    <cellStyle name="40% - Accent1 2 5 2" xfId="8765" xr:uid="{423BCBF7-DD6F-41A9-919B-B0B64ADD11B9}"/>
    <cellStyle name="40% - Accent1 2 5 2 2" xfId="8766" xr:uid="{5C7EA0A9-0425-4C6D-99F7-C860124F410C}"/>
    <cellStyle name="40% - Accent1 2 5 2 2 2" xfId="8767" xr:uid="{4BE52656-93F5-481C-930A-61F04E2404BC}"/>
    <cellStyle name="40% - Accent1 2 5 2 2 2 2" xfId="8768" xr:uid="{C5D95D58-D02D-4D93-B9F1-D8EA9CEF3B9D}"/>
    <cellStyle name="40% - Accent1 2 5 2 2 3" xfId="8769" xr:uid="{998AAB2B-A3FD-497C-AC64-9D2CBD840175}"/>
    <cellStyle name="40% - Accent1 2 5 2 2 4" xfId="8770" xr:uid="{32C5818B-7B4E-444F-B604-5A2AA231019E}"/>
    <cellStyle name="40% - Accent1 2 5 2 3" xfId="8771" xr:uid="{8E881D75-3DA6-4B7A-AFC8-5712647D2E2A}"/>
    <cellStyle name="40% - Accent1 2 5 2 3 2" xfId="8772" xr:uid="{54F3FBF6-5473-42AF-9577-D215ADCC34AF}"/>
    <cellStyle name="40% - Accent1 2 5 2 4" xfId="8773" xr:uid="{B7A49582-967D-4713-89CD-5F33074C8835}"/>
    <cellStyle name="40% - Accent1 2 5 2 5" xfId="8774" xr:uid="{37D0B821-404E-4A82-8799-F83AFBE7142D}"/>
    <cellStyle name="40% - Accent1 2 5 2 6" xfId="8775" xr:uid="{7CE3F7F0-9D34-4861-B798-5BD572DCC987}"/>
    <cellStyle name="40% - Accent1 2 5 3" xfId="8776" xr:uid="{67456F0D-98C7-4853-B5CA-4893381865CE}"/>
    <cellStyle name="40% - Accent1 2 5 3 2" xfId="8777" xr:uid="{6DFD973B-D9F7-4F3E-B9CD-8B97887B2597}"/>
    <cellStyle name="40% - Accent1 2 5 3 2 2" xfId="8778" xr:uid="{20C919F9-8F18-4E9C-BF4E-CA090C35E3CC}"/>
    <cellStyle name="40% - Accent1 2 5 3 2 3" xfId="8779" xr:uid="{2177CDF8-70E8-4858-986E-BBFC76F71BAE}"/>
    <cellStyle name="40% - Accent1 2 5 3 2 4" xfId="8780" xr:uid="{D8A50D3B-0204-4687-B16F-FD085DA70B5A}"/>
    <cellStyle name="40% - Accent1 2 5 3 3" xfId="8781" xr:uid="{A757E335-DF6A-4B36-812F-4863C519CDE7}"/>
    <cellStyle name="40% - Accent1 2 5 3 4" xfId="8782" xr:uid="{4349CFD1-9890-4C70-B5B0-BD01F4DC17C6}"/>
    <cellStyle name="40% - Accent1 2 5 3 5" xfId="8783" xr:uid="{E50DBD4C-9DF6-4C51-81B9-55EC828E0271}"/>
    <cellStyle name="40% - Accent1 2 5 3 6" xfId="8784" xr:uid="{AA02F123-A656-4A1B-AE5C-3D2E8DDDDB5C}"/>
    <cellStyle name="40% - Accent1 2 5 4" xfId="8785" xr:uid="{77AEFE1A-4E54-4A9A-8BDA-D4445F5D8AC9}"/>
    <cellStyle name="40% - Accent1 2 5 4 2" xfId="8786" xr:uid="{E1A52A16-E361-4D5C-907F-1755D1920D83}"/>
    <cellStyle name="40% - Accent1 2 5 4 3" xfId="8787" xr:uid="{85B75BA2-5F30-4D93-81AB-855A488B44D6}"/>
    <cellStyle name="40% - Accent1 2 5 4 4" xfId="8788" xr:uid="{CF1916BE-CCD0-4441-A4CB-A77E08AB9453}"/>
    <cellStyle name="40% - Accent1 2 5 5" xfId="8789" xr:uid="{3F4D7CAE-3B8C-476C-83D3-6765FD9759D2}"/>
    <cellStyle name="40% - Accent1 2 5 6" xfId="8790" xr:uid="{CD847C15-702E-468F-BBD7-5847B24B33C1}"/>
    <cellStyle name="40% - Accent1 2 5 7" xfId="8791" xr:uid="{2149575B-A2FB-4691-89E6-DFDB2E8D077D}"/>
    <cellStyle name="40% - Accent1 2 5 8" xfId="8792" xr:uid="{95DE90B2-D995-4A2C-AECA-431E1A7EE2F5}"/>
    <cellStyle name="40% - Accent1 2 6" xfId="8793" xr:uid="{A54160B5-951E-4180-AF03-2B219841C7E6}"/>
    <cellStyle name="40% - Accent1 2 6 2" xfId="8794" xr:uid="{F2E511AD-2F81-425C-8F07-B24849DEEF17}"/>
    <cellStyle name="40% - Accent1 2 6 2 2" xfId="8795" xr:uid="{ED53A63F-FFCC-4EC7-A3DF-7916B5FAD1AA}"/>
    <cellStyle name="40% - Accent1 2 6 2 2 2" xfId="8796" xr:uid="{1EBE172E-AFD9-4861-BA13-E8C93917A8AF}"/>
    <cellStyle name="40% - Accent1 2 6 2 3" xfId="8797" xr:uid="{6260E993-6D1D-4289-AFAC-BE7B5E3815F1}"/>
    <cellStyle name="40% - Accent1 2 6 2 4" xfId="8798" xr:uid="{9C7AB426-D813-4885-9C9B-184EA9362A83}"/>
    <cellStyle name="40% - Accent1 2 6 3" xfId="8799" xr:uid="{B0EBFA3B-BBF0-4420-93A1-E52288168506}"/>
    <cellStyle name="40% - Accent1 2 6 3 2" xfId="8800" xr:uid="{E3E2AA3E-E525-41BF-9914-2408233C0287}"/>
    <cellStyle name="40% - Accent1 2 6 4" xfId="8801" xr:uid="{9E3DB3AE-C8CC-4CDD-9F60-CFFF369A08C0}"/>
    <cellStyle name="40% - Accent1 2 6 5" xfId="8802" xr:uid="{594FA897-3F30-49FA-81AA-E8B790354D93}"/>
    <cellStyle name="40% - Accent1 2 6 6" xfId="8803" xr:uid="{4F4C279F-DB13-4509-861B-E635C45D4E62}"/>
    <cellStyle name="40% - Accent1 2 7" xfId="8804" xr:uid="{957DBDDB-3266-41E3-966A-9D5434EDA6E0}"/>
    <cellStyle name="40% - Accent1 2 7 2" xfId="8805" xr:uid="{88F2A9C3-E519-41A3-B4E4-024592D043F9}"/>
    <cellStyle name="40% - Accent1 2 7 2 2" xfId="8806" xr:uid="{30CC55CA-0208-40ED-AB66-A3C6CF92BF6E}"/>
    <cellStyle name="40% - Accent1 2 7 2 3" xfId="8807" xr:uid="{D057E1B0-E0FE-453E-837D-AC44B4C8DB2F}"/>
    <cellStyle name="40% - Accent1 2 7 2 4" xfId="8808" xr:uid="{B86FC57C-8AF0-4451-8F25-B1242BA1C1A7}"/>
    <cellStyle name="40% - Accent1 2 7 3" xfId="8809" xr:uid="{7D5E83B8-25E8-4EF4-B4B1-EEBD23069349}"/>
    <cellStyle name="40% - Accent1 2 7 4" xfId="8810" xr:uid="{74318DCF-DAF9-44B9-AD6F-EA48B2ABF4DA}"/>
    <cellStyle name="40% - Accent1 2 7 5" xfId="8811" xr:uid="{C5681ACA-91D5-45F6-95E1-AA2A36DE2E0C}"/>
    <cellStyle name="40% - Accent1 2 7 6" xfId="8812" xr:uid="{36F2FDD0-03A7-4275-991E-E5CC0D49B75D}"/>
    <cellStyle name="40% - Accent1 2 8" xfId="8813" xr:uid="{35540D62-4F38-4281-BE8F-A0466AAC092B}"/>
    <cellStyle name="40% - Accent1 2 8 2" xfId="8814" xr:uid="{D0CF5130-3D83-4CE4-B75D-D94A91A6A222}"/>
    <cellStyle name="40% - Accent1 2 8 3" xfId="8815" xr:uid="{1953C716-19B7-402F-83F9-98567E465D73}"/>
    <cellStyle name="40% - Accent1 2 8 4" xfId="8816" xr:uid="{69637EE9-3922-4A3B-BC92-0FF75715B829}"/>
    <cellStyle name="40% - Accent1 2 9" xfId="8817" xr:uid="{F3E1DB28-EF95-4A49-A382-D2BF6E76043A}"/>
    <cellStyle name="40% - Accent1 20" xfId="8818" xr:uid="{44BCFB16-DC42-44A8-B321-281A94569752}"/>
    <cellStyle name="40% - Accent1 20 2" xfId="8819" xr:uid="{9EFB55DE-7FB5-41CE-AFBD-C3D45B72E445}"/>
    <cellStyle name="40% - Accent1 20 3" xfId="8820" xr:uid="{CD812407-F0C2-4F9D-ABAB-C35A495A481A}"/>
    <cellStyle name="40% - Accent1 21" xfId="8821" xr:uid="{563719DD-B84C-4DFF-A590-361E9E12E301}"/>
    <cellStyle name="40% - Accent1 21 2" xfId="8822" xr:uid="{F2622D16-9F59-4942-9C51-4839F61F6472}"/>
    <cellStyle name="40% - Accent1 21 3" xfId="8823" xr:uid="{DA81EEC9-99EE-40DE-BE3B-5E314ECF35DD}"/>
    <cellStyle name="40% - Accent1 22" xfId="8824" xr:uid="{FAD9330D-89AE-4B08-BF2C-0FA8D33CF081}"/>
    <cellStyle name="40% - Accent1 22 2" xfId="8825" xr:uid="{C6BFFE6D-A3A7-48A7-B047-3C61F985318D}"/>
    <cellStyle name="40% - Accent1 22 3" xfId="8826" xr:uid="{FD7985C7-3D2B-4055-A721-B89C285FA6B1}"/>
    <cellStyle name="40% - Accent1 23" xfId="8827" xr:uid="{59DDB771-6EB7-48C4-9D37-B66025EB8BFE}"/>
    <cellStyle name="40% - Accent1 23 2" xfId="8828" xr:uid="{23642C31-B86A-4348-90D6-CAF38F2E83D5}"/>
    <cellStyle name="40% - Accent1 24" xfId="8829" xr:uid="{F6653782-AEC0-4AEB-AA6E-33CF740C04CC}"/>
    <cellStyle name="40% - Accent1 25" xfId="8830" xr:uid="{CE04C84C-DBFE-417A-8CBE-7A4E064AC5F0}"/>
    <cellStyle name="40% - Accent1 26" xfId="8831" xr:uid="{282E9EC2-33F8-4095-B323-1A76EB6000D8}"/>
    <cellStyle name="40% - Accent1 27" xfId="8832" xr:uid="{A16B2756-A550-4615-AA4D-52A9EBBBC807}"/>
    <cellStyle name="40% - Accent1 28" xfId="8833" xr:uid="{BFF1019B-A0C7-4066-A476-EDB1BF59B293}"/>
    <cellStyle name="40% - Accent1 29" xfId="8834" xr:uid="{45649C0F-93BF-4FCA-9FEF-3703F2F87264}"/>
    <cellStyle name="40% - Accent1 3" xfId="8835" xr:uid="{0D2F3BCE-ECE7-48C0-83A9-77F1565C2FED}"/>
    <cellStyle name="40% - Accent1 3 10" xfId="8836" xr:uid="{965022B1-0AF8-4722-8F39-891967D71DD5}"/>
    <cellStyle name="40% - Accent1 3 10 2" xfId="8837" xr:uid="{69CA6388-58DE-43E1-9007-9DC2B4B8DA9C}"/>
    <cellStyle name="40% - Accent1 3 11" xfId="8838" xr:uid="{0D3F4972-0EF2-4DD1-83B2-D88ACD34113E}"/>
    <cellStyle name="40% - Accent1 3 12" xfId="8839" xr:uid="{7DC375DE-21E6-44C8-8576-7CA3793A706A}"/>
    <cellStyle name="40% - Accent1 3 13" xfId="8840" xr:uid="{931AADE9-9B48-4606-A519-19E98226FBA8}"/>
    <cellStyle name="40% - Accent1 3 14" xfId="8841" xr:uid="{02BCB7F2-C3E4-4831-9892-2D3C4B268614}"/>
    <cellStyle name="40% - Accent1 3 15" xfId="8842" xr:uid="{4287D6C3-10C3-48E9-857D-8330495F35EF}"/>
    <cellStyle name="40% - Accent1 3 16" xfId="8843" xr:uid="{59486F3D-CDF7-47BF-9226-4122FE67265B}"/>
    <cellStyle name="40% - Accent1 3 17" xfId="8844" xr:uid="{DE044964-9A2F-4DD8-BC03-DE257E2E8D0E}"/>
    <cellStyle name="40% - Accent1 3 2" xfId="8845" xr:uid="{C22CBC42-F181-43B4-BE84-A366DB639F93}"/>
    <cellStyle name="40% - Accent1 3 2 10" xfId="8846" xr:uid="{443662D3-36DF-41A3-917B-54CCF70DF0C6}"/>
    <cellStyle name="40% - Accent1 3 2 11" xfId="8847" xr:uid="{D555769C-AA8B-4874-82FF-1356153049C8}"/>
    <cellStyle name="40% - Accent1 3 2 12" xfId="8848" xr:uid="{3937F4C3-6775-4FD9-8860-721A018814AA}"/>
    <cellStyle name="40% - Accent1 3 2 13" xfId="8849" xr:uid="{4B3C8042-39ED-4154-95A4-78B948EC91A1}"/>
    <cellStyle name="40% - Accent1 3 2 2" xfId="8850" xr:uid="{398FFE90-8C8D-44FF-B4A8-30DCD466A1C4}"/>
    <cellStyle name="40% - Accent1 3 2 2 10" xfId="8851" xr:uid="{FD017036-CA9B-4956-8DAF-07AD9931F73C}"/>
    <cellStyle name="40% - Accent1 3 2 2 2" xfId="8852" xr:uid="{F72FA978-47B0-4A5C-AF37-39BC2BAA4A92}"/>
    <cellStyle name="40% - Accent1 3 2 2 2 2" xfId="8853" xr:uid="{1FD7AF60-2998-4A67-96CB-EFB310D6C53B}"/>
    <cellStyle name="40% - Accent1 3 2 2 2 2 2" xfId="8854" xr:uid="{87A06F9E-C186-40F7-8337-F2561B7E5068}"/>
    <cellStyle name="40% - Accent1 3 2 2 2 2 2 2" xfId="8855" xr:uid="{0F7C26EE-BA05-4551-9B23-CE4441FB12E8}"/>
    <cellStyle name="40% - Accent1 3 2 2 2 2 3" xfId="8856" xr:uid="{6DC62FF2-EEB2-4729-81C2-412E8553DEFD}"/>
    <cellStyle name="40% - Accent1 3 2 2 2 2 4" xfId="8857" xr:uid="{EEEF1089-3BB1-4DED-BE4C-68D2CA150BE1}"/>
    <cellStyle name="40% - Accent1 3 2 2 2 2 5" xfId="8858" xr:uid="{10B523E2-CF5F-4784-9210-DC5843353F27}"/>
    <cellStyle name="40% - Accent1 3 2 2 2 3" xfId="8859" xr:uid="{94158343-C2D7-4AA9-90EF-46698F745422}"/>
    <cellStyle name="40% - Accent1 3 2 2 2 3 2" xfId="8860" xr:uid="{8BB532FC-7F30-4E6E-9B7D-BD8159686EDF}"/>
    <cellStyle name="40% - Accent1 3 2 2 2 4" xfId="8861" xr:uid="{EE690E04-4179-4295-BBBB-D75EC8AE24CF}"/>
    <cellStyle name="40% - Accent1 3 2 2 2 5" xfId="8862" xr:uid="{54007B6F-D932-4C9A-8739-06E623BCE928}"/>
    <cellStyle name="40% - Accent1 3 2 2 2 6" xfId="8863" xr:uid="{7E0915D1-A2DB-4FB5-9FF8-9A5254D06DFB}"/>
    <cellStyle name="40% - Accent1 3 2 2 2 7" xfId="8864" xr:uid="{FE515BE3-6B42-4E45-9AB4-E98B8BC93843}"/>
    <cellStyle name="40% - Accent1 3 2 2 3" xfId="8865" xr:uid="{DCA979B8-1297-4AFC-B1AE-ABF361F956D8}"/>
    <cellStyle name="40% - Accent1 3 2 2 3 2" xfId="8866" xr:uid="{FB7DA8D7-4861-4FB6-B123-F64EC5075312}"/>
    <cellStyle name="40% - Accent1 3 2 2 3 2 2" xfId="8867" xr:uid="{5B9862C0-0C7C-4F35-963E-AE34578B4613}"/>
    <cellStyle name="40% - Accent1 3 2 2 3 2 3" xfId="8868" xr:uid="{83EBBFF9-B6F1-42BB-B3B2-716179BBCFBD}"/>
    <cellStyle name="40% - Accent1 3 2 2 3 2 4" xfId="8869" xr:uid="{9D459521-CD6A-4D0F-A562-EA705EFFE215}"/>
    <cellStyle name="40% - Accent1 3 2 2 3 3" xfId="8870" xr:uid="{0C0F6CAE-584F-48DE-9146-F23C0D918558}"/>
    <cellStyle name="40% - Accent1 3 2 2 3 4" xfId="8871" xr:uid="{190611E4-EF30-4E8E-AACA-8355295ADB09}"/>
    <cellStyle name="40% - Accent1 3 2 2 3 5" xfId="8872" xr:uid="{2591FFAB-B90C-4707-A6F6-899018A2B5BE}"/>
    <cellStyle name="40% - Accent1 3 2 2 3 6" xfId="8873" xr:uid="{2029E749-B906-463A-A00C-84B4C3E849AA}"/>
    <cellStyle name="40% - Accent1 3 2 2 3 7" xfId="8874" xr:uid="{C6EE6377-23F8-4E71-8F11-875C76193C58}"/>
    <cellStyle name="40% - Accent1 3 2 2 4" xfId="8875" xr:uid="{4F431D13-9E7A-48F7-AA49-9474B60DED42}"/>
    <cellStyle name="40% - Accent1 3 2 2 4 2" xfId="8876" xr:uid="{D93AFA78-1D56-4C85-8708-B57CC1F5C09E}"/>
    <cellStyle name="40% - Accent1 3 2 2 4 3" xfId="8877" xr:uid="{D8D04EF7-42ED-4E3C-A48F-CDD298B915AE}"/>
    <cellStyle name="40% - Accent1 3 2 2 4 4" xfId="8878" xr:uid="{859269E5-8FCB-471B-A64F-9CDDBAD72ABD}"/>
    <cellStyle name="40% - Accent1 3 2 2 4 5" xfId="8879" xr:uid="{F16A1F65-9DB0-459A-9A95-212E2FA712E8}"/>
    <cellStyle name="40% - Accent1 3 2 2 5" xfId="8880" xr:uid="{FB1E89A0-A2A9-4AF1-9F8B-559AEF1C3BF1}"/>
    <cellStyle name="40% - Accent1 3 2 2 6" xfId="8881" xr:uid="{105BCAA6-A8E9-4E84-9C0E-37828F8F0E51}"/>
    <cellStyle name="40% - Accent1 3 2 2 7" xfId="8882" xr:uid="{5CEE90BC-2F30-4927-90E2-A48C8D423E47}"/>
    <cellStyle name="40% - Accent1 3 2 2 8" xfId="8883" xr:uid="{5E663C2F-5911-4BD6-BB3A-B54C98BB5886}"/>
    <cellStyle name="40% - Accent1 3 2 2 9" xfId="8884" xr:uid="{66268F1C-8BDF-4534-A1A7-D472D97D4B4C}"/>
    <cellStyle name="40% - Accent1 3 2 3" xfId="8885" xr:uid="{66D3E145-9049-443A-8B69-B82FA337AB95}"/>
    <cellStyle name="40% - Accent1 3 2 3 2" xfId="8886" xr:uid="{520F69DD-5D52-4CE4-8D67-D27EDF795C92}"/>
    <cellStyle name="40% - Accent1 3 2 3 2 2" xfId="8887" xr:uid="{A35C83CA-FB53-49C7-932C-6274B3061EE8}"/>
    <cellStyle name="40% - Accent1 3 2 3 2 2 2" xfId="8888" xr:uid="{91BB7F3D-744C-4C3A-9ABA-6DAB031C8C37}"/>
    <cellStyle name="40% - Accent1 3 2 3 2 2 3" xfId="8889" xr:uid="{DAF83295-EFAB-49A5-90C3-779845BCC24A}"/>
    <cellStyle name="40% - Accent1 3 2 3 2 2 4" xfId="8890" xr:uid="{FF7C2F3D-E0EE-410D-9F80-CAA17A637E42}"/>
    <cellStyle name="40% - Accent1 3 2 3 2 2 5" xfId="8891" xr:uid="{D5EBA7EF-B41B-42F5-B38C-53D2EDFED8B7}"/>
    <cellStyle name="40% - Accent1 3 2 3 2 3" xfId="8892" xr:uid="{E33DA8A6-8E7A-4821-9EC3-D2B3FB6DAC0E}"/>
    <cellStyle name="40% - Accent1 3 2 3 2 4" xfId="8893" xr:uid="{E84BD6E4-A190-4EA2-B586-320AA7F9EB40}"/>
    <cellStyle name="40% - Accent1 3 2 3 2 5" xfId="8894" xr:uid="{BF0BABDF-8653-4833-8547-6198FA34BF1F}"/>
    <cellStyle name="40% - Accent1 3 2 3 2 6" xfId="8895" xr:uid="{ED390B79-2D35-4F1E-BCAE-E8FC285BC8C1}"/>
    <cellStyle name="40% - Accent1 3 2 3 2 7" xfId="8896" xr:uid="{76915336-7C57-492A-8569-F25582E2EDF8}"/>
    <cellStyle name="40% - Accent1 3 2 3 3" xfId="8897" xr:uid="{26A12A42-B891-49C0-B61D-6384E8576F85}"/>
    <cellStyle name="40% - Accent1 3 2 3 3 2" xfId="8898" xr:uid="{5C743331-B61C-4917-8238-0933D14FEBD4}"/>
    <cellStyle name="40% - Accent1 3 2 3 3 2 2" xfId="8899" xr:uid="{3C6E225D-AD07-463E-B993-F205B9D96FCF}"/>
    <cellStyle name="40% - Accent1 3 2 3 3 2 3" xfId="8900" xr:uid="{EFC6E919-3C67-456A-A0D5-309A1A104226}"/>
    <cellStyle name="40% - Accent1 3 2 3 3 3" xfId="8901" xr:uid="{810425E7-334D-47CC-B3FB-D007ACCBE6EA}"/>
    <cellStyle name="40% - Accent1 3 2 3 3 4" xfId="8902" xr:uid="{F461E7A8-5B96-4DDD-9CAB-50AE7E9884CB}"/>
    <cellStyle name="40% - Accent1 3 2 3 3 5" xfId="8903" xr:uid="{96C06685-87B4-41C7-BCB8-1F3C2A7A77A6}"/>
    <cellStyle name="40% - Accent1 3 2 3 3 6" xfId="8904" xr:uid="{EB526FEB-7C86-4725-AC3A-62D1E3EC3494}"/>
    <cellStyle name="40% - Accent1 3 2 3 3 7" xfId="8905" xr:uid="{C25E2D04-9249-4030-925D-BE64892F1BDD}"/>
    <cellStyle name="40% - Accent1 3 2 3 4" xfId="8906" xr:uid="{90A0C9CD-982D-4E5D-B6BE-01C6A070A22C}"/>
    <cellStyle name="40% - Accent1 3 2 3 4 2" xfId="8907" xr:uid="{0CB2AC82-E4C7-49A5-8BF9-955024A99335}"/>
    <cellStyle name="40% - Accent1 3 2 3 4 3" xfId="8908" xr:uid="{A637BEE8-7571-4146-860D-AF4133804FA8}"/>
    <cellStyle name="40% - Accent1 3 2 3 4 4" xfId="8909" xr:uid="{6BC5BD84-CF78-4D02-BAA7-54AA7B23D3F9}"/>
    <cellStyle name="40% - Accent1 3 2 3 5" xfId="8910" xr:uid="{F385263D-DB37-4C83-9104-FDCE70BF1219}"/>
    <cellStyle name="40% - Accent1 3 2 3 6" xfId="8911" xr:uid="{D9E38F64-B379-4E85-B3F2-D644B44F87C2}"/>
    <cellStyle name="40% - Accent1 3 2 3 7" xfId="8912" xr:uid="{DB00265B-8CDF-4F7A-91CB-9BC87E4E27A9}"/>
    <cellStyle name="40% - Accent1 3 2 3 8" xfId="8913" xr:uid="{A8C45331-8AB0-4199-BA2B-8519FC6FAD72}"/>
    <cellStyle name="40% - Accent1 3 2 3 9" xfId="8914" xr:uid="{579E8CAC-262F-4408-8771-9F4F3E7CA7E1}"/>
    <cellStyle name="40% - Accent1 3 2 4" xfId="8915" xr:uid="{40A2C56F-CAC4-4F42-BEF1-0E32395D9A20}"/>
    <cellStyle name="40% - Accent1 3 2 4 2" xfId="8916" xr:uid="{3BA3BBB8-DF09-47E9-8365-48A7F2CED3A4}"/>
    <cellStyle name="40% - Accent1 3 2 4 2 2" xfId="8917" xr:uid="{90D54C5F-6CC7-4C73-B50E-984E00F98312}"/>
    <cellStyle name="40% - Accent1 3 2 4 2 2 2" xfId="8918" xr:uid="{A78D5428-5DE1-4A3A-8D73-684A7DE46B46}"/>
    <cellStyle name="40% - Accent1 3 2 4 2 3" xfId="8919" xr:uid="{E36D42E3-2EFC-4172-A842-668413C6E031}"/>
    <cellStyle name="40% - Accent1 3 2 4 2 4" xfId="8920" xr:uid="{2E41AF91-1081-4B8B-A89B-22E6EA525A9E}"/>
    <cellStyle name="40% - Accent1 3 2 4 2 5" xfId="8921" xr:uid="{D3897FA3-6491-49D3-A079-2391D50F8DFD}"/>
    <cellStyle name="40% - Accent1 3 2 4 3" xfId="8922" xr:uid="{578B6948-7B0D-496F-A3C8-DF2020AD6DB1}"/>
    <cellStyle name="40% - Accent1 3 2 4 3 2" xfId="8923" xr:uid="{3CEB83EA-D984-4219-A0AD-9642A0706796}"/>
    <cellStyle name="40% - Accent1 3 2 4 4" xfId="8924" xr:uid="{DABE09B9-35EE-4055-98C3-BCF434F1555C}"/>
    <cellStyle name="40% - Accent1 3 2 4 4 2" xfId="8925" xr:uid="{A210715E-342E-4544-8246-9E2C83D5DF6D}"/>
    <cellStyle name="40% - Accent1 3 2 4 5" xfId="8926" xr:uid="{1E811734-CDA5-4C6C-AC07-1073CEB74D51}"/>
    <cellStyle name="40% - Accent1 3 2 4 6" xfId="8927" xr:uid="{7FC817C1-4EFA-4A25-B1A0-FD7C4A2FC316}"/>
    <cellStyle name="40% - Accent1 3 2 4 7" xfId="8928" xr:uid="{3717AAA3-9508-4C72-9182-70B8455B0AE3}"/>
    <cellStyle name="40% - Accent1 3 2 5" xfId="8929" xr:uid="{7E95307C-6A92-4938-8D4D-9C4860EAD7F0}"/>
    <cellStyle name="40% - Accent1 3 2 5 2" xfId="8930" xr:uid="{B479C87A-5C58-41C3-AB81-F4BEFA7CE57B}"/>
    <cellStyle name="40% - Accent1 3 2 5 2 2" xfId="8931" xr:uid="{1F01AEC0-C27E-474A-95DB-7B814C523676}"/>
    <cellStyle name="40% - Accent1 3 2 5 2 2 2" xfId="8932" xr:uid="{887F01BC-C670-45DE-A2EA-BE4D39FB3215}"/>
    <cellStyle name="40% - Accent1 3 2 5 2 3" xfId="8933" xr:uid="{772B0D24-82CE-4566-94A9-077BC0367F36}"/>
    <cellStyle name="40% - Accent1 3 2 5 2 4" xfId="8934" xr:uid="{AD33E867-28E6-4780-ADA3-63850E8B5858}"/>
    <cellStyle name="40% - Accent1 3 2 5 3" xfId="8935" xr:uid="{B3C8B11B-9254-436C-AFE9-B3A89B1E4427}"/>
    <cellStyle name="40% - Accent1 3 2 5 3 2" xfId="8936" xr:uid="{391F3F11-BF9A-4EB9-9AC4-56A2C3CA6050}"/>
    <cellStyle name="40% - Accent1 3 2 5 4" xfId="8937" xr:uid="{603920EA-8B90-4E59-A721-E21309D77E4D}"/>
    <cellStyle name="40% - Accent1 3 2 5 4 2" xfId="8938" xr:uid="{135AE746-E45A-4648-BDB0-F02D4370550B}"/>
    <cellStyle name="40% - Accent1 3 2 5 5" xfId="8939" xr:uid="{66A592B2-C378-4B2C-B46E-C199C4400FA2}"/>
    <cellStyle name="40% - Accent1 3 2 5 6" xfId="8940" xr:uid="{480E71CD-BC3C-4C6E-A2A6-6194418E9F86}"/>
    <cellStyle name="40% - Accent1 3 2 5 7" xfId="8941" xr:uid="{F7992508-2EA0-4A66-B1B4-60C9D6514FF8}"/>
    <cellStyle name="40% - Accent1 3 2 6" xfId="8942" xr:uid="{BDCA62DB-07D8-4CF3-B268-E414BE4669AB}"/>
    <cellStyle name="40% - Accent1 3 2 6 2" xfId="8943" xr:uid="{81AB78C9-E390-44C2-9270-E30E97024E40}"/>
    <cellStyle name="40% - Accent1 3 2 6 2 2" xfId="8944" xr:uid="{AECC7927-CA8A-45D6-827D-92A54FAF89A9}"/>
    <cellStyle name="40% - Accent1 3 2 6 3" xfId="8945" xr:uid="{20E7BF2D-4696-47F4-B123-25A33694AF2C}"/>
    <cellStyle name="40% - Accent1 3 2 6 4" xfId="8946" xr:uid="{EEB282E9-829A-4CAC-996B-007E1417ED2D}"/>
    <cellStyle name="40% - Accent1 3 2 7" xfId="8947" xr:uid="{D1165C50-AE9E-442E-BD8F-AD3BAF650921}"/>
    <cellStyle name="40% - Accent1 3 2 7 2" xfId="8948" xr:uid="{29C70024-5D53-435D-8865-762F23607F3D}"/>
    <cellStyle name="40% - Accent1 3 2 8" xfId="8949" xr:uid="{549B75FA-F577-4FFC-A50E-91F69C439E51}"/>
    <cellStyle name="40% - Accent1 3 2 8 2" xfId="8950" xr:uid="{BB7E0903-18E9-477D-B3EA-DB7EAA3CE2F1}"/>
    <cellStyle name="40% - Accent1 3 2 9" xfId="8951" xr:uid="{87426CBE-2E98-4AB6-9FDE-FAF2DBBF2DB9}"/>
    <cellStyle name="40% - Accent1 3 3" xfId="8952" xr:uid="{B7467C31-7208-4CF5-8272-20D995E34E09}"/>
    <cellStyle name="40% - Accent1 3 3 10" xfId="8953" xr:uid="{C55F0C7D-2100-42DA-A22B-99ED221E7D6A}"/>
    <cellStyle name="40% - Accent1 3 3 2" xfId="8954" xr:uid="{5F3F8509-5098-4F9E-B934-83E105728ACA}"/>
    <cellStyle name="40% - Accent1 3 3 2 2" xfId="8955" xr:uid="{73CDCAC1-ACA1-4601-988D-DB1A06493FD8}"/>
    <cellStyle name="40% - Accent1 3 3 2 2 2" xfId="8956" xr:uid="{DBE8FDF2-74F9-41FA-B6D9-EC165AE01127}"/>
    <cellStyle name="40% - Accent1 3 3 2 2 2 2" xfId="8957" xr:uid="{C037FA42-BFF6-49CF-B91E-2EE02CF8A13B}"/>
    <cellStyle name="40% - Accent1 3 3 2 2 3" xfId="8958" xr:uid="{3CCF4A3F-9D98-4654-B4DA-702E128E9148}"/>
    <cellStyle name="40% - Accent1 3 3 2 2 4" xfId="8959" xr:uid="{A3C9906C-899F-4133-88E3-50E7D0FD3BD5}"/>
    <cellStyle name="40% - Accent1 3 3 2 3" xfId="8960" xr:uid="{A4609867-36C3-49C5-A95F-2FEAE307F7E3}"/>
    <cellStyle name="40% - Accent1 3 3 2 3 2" xfId="8961" xr:uid="{9D4FD5B4-0382-4F83-9483-3DC499737CCF}"/>
    <cellStyle name="40% - Accent1 3 3 2 4" xfId="8962" xr:uid="{D59CBCBE-400D-4694-AC16-3DBC60737ECF}"/>
    <cellStyle name="40% - Accent1 3 3 2 5" xfId="8963" xr:uid="{84319BF7-1BB8-4904-866F-02A52EA54FB0}"/>
    <cellStyle name="40% - Accent1 3 3 2 6" xfId="8964" xr:uid="{854D6A61-2FA4-4F44-A98A-0D9BDF7923B2}"/>
    <cellStyle name="40% - Accent1 3 3 2 7" xfId="8965" xr:uid="{64D5FF11-1563-42EA-A0B8-4DF38BB7B9D3}"/>
    <cellStyle name="40% - Accent1 3 3 2 8" xfId="8966" xr:uid="{CE074751-CB39-476B-B792-4773BB6C682C}"/>
    <cellStyle name="40% - Accent1 3 3 3" xfId="8967" xr:uid="{FCC95DB8-C427-408C-8332-2EC4198C05FF}"/>
    <cellStyle name="40% - Accent1 3 3 3 2" xfId="8968" xr:uid="{52F8C800-3E56-4C59-A2C9-AA4EB49EB276}"/>
    <cellStyle name="40% - Accent1 3 3 3 2 2" xfId="8969" xr:uid="{320E0C52-003A-4003-9FB6-7E0139F546D7}"/>
    <cellStyle name="40% - Accent1 3 3 3 2 3" xfId="8970" xr:uid="{29AE7FB8-2126-4611-B7DA-A1662E8AB6C7}"/>
    <cellStyle name="40% - Accent1 3 3 3 2 4" xfId="8971" xr:uid="{661AFB3A-6CB7-491D-B19A-18E674B52301}"/>
    <cellStyle name="40% - Accent1 3 3 3 3" xfId="8972" xr:uid="{C365B9D4-0443-4313-8C60-A9F798BD653E}"/>
    <cellStyle name="40% - Accent1 3 3 3 4" xfId="8973" xr:uid="{3AFA50F1-0453-47FF-87E4-1E4D4016337C}"/>
    <cellStyle name="40% - Accent1 3 3 3 5" xfId="8974" xr:uid="{3CF3B846-DC4A-4E6A-8651-A38FEB8853E7}"/>
    <cellStyle name="40% - Accent1 3 3 3 6" xfId="8975" xr:uid="{1AF91CAC-AEE2-463A-ABE8-F2B05123DAAC}"/>
    <cellStyle name="40% - Accent1 3 3 3 7" xfId="8976" xr:uid="{1C4F8F67-5954-456F-926B-06B608363648}"/>
    <cellStyle name="40% - Accent1 3 3 4" xfId="8977" xr:uid="{3D4D433F-B1B1-4A04-9C8A-5F740B584384}"/>
    <cellStyle name="40% - Accent1 3 3 4 2" xfId="8978" xr:uid="{27CFA750-A065-46D9-894F-5B49DE9DC5D5}"/>
    <cellStyle name="40% - Accent1 3 3 4 3" xfId="8979" xr:uid="{99089EC4-8BE1-4EE7-A902-BFD1ADCD9B75}"/>
    <cellStyle name="40% - Accent1 3 3 4 4" xfId="8980" xr:uid="{F7302D74-0C93-4643-94B2-1D115BE71ECE}"/>
    <cellStyle name="40% - Accent1 3 3 5" xfId="8981" xr:uid="{7FDAB9DB-8D93-414D-BA6E-DBFA2BE853F1}"/>
    <cellStyle name="40% - Accent1 3 3 6" xfId="8982" xr:uid="{E8E0B170-86C0-46F4-BEB6-4530E6D24026}"/>
    <cellStyle name="40% - Accent1 3 3 7" xfId="8983" xr:uid="{A0E0F4C6-6BC7-471E-B0BB-4C29EED33C79}"/>
    <cellStyle name="40% - Accent1 3 3 8" xfId="8984" xr:uid="{888A15CD-FC56-4A76-8414-7B64F8B3B3E7}"/>
    <cellStyle name="40% - Accent1 3 3 9" xfId="8985" xr:uid="{B7C80EA0-7E76-4296-B20C-B1FA2AA32378}"/>
    <cellStyle name="40% - Accent1 3 4" xfId="8986" xr:uid="{FAFA539D-BE17-40DD-BDF1-2B52261E5A7E}"/>
    <cellStyle name="40% - Accent1 3 4 10" xfId="8987" xr:uid="{9E0B626A-398E-4986-999B-0648EFA0DEB2}"/>
    <cellStyle name="40% - Accent1 3 4 2" xfId="8988" xr:uid="{57E1F837-3019-4165-8526-E71BF5903568}"/>
    <cellStyle name="40% - Accent1 3 4 2 2" xfId="8989" xr:uid="{C0752C4E-D4E9-42BB-9C3E-AE6DA60B6AB0}"/>
    <cellStyle name="40% - Accent1 3 4 2 2 2" xfId="8990" xr:uid="{3AF97C43-11F3-475B-A05D-070D74705E7F}"/>
    <cellStyle name="40% - Accent1 3 4 2 2 2 2" xfId="8991" xr:uid="{2C643994-FE5C-4C95-AB23-8DCB0E8D3EDE}"/>
    <cellStyle name="40% - Accent1 3 4 2 2 3" xfId="8992" xr:uid="{24F44B51-87E7-4249-B8C9-889244D605D9}"/>
    <cellStyle name="40% - Accent1 3 4 2 2 4" xfId="8993" xr:uid="{D961BA5D-6FCD-40B9-BA8B-C8CD239D0EEA}"/>
    <cellStyle name="40% - Accent1 3 4 2 2 5" xfId="8994" xr:uid="{FAA8005C-8E69-4654-BC60-8DE0B78F9F22}"/>
    <cellStyle name="40% - Accent1 3 4 2 3" xfId="8995" xr:uid="{5AF1875A-C130-4043-A2D9-3A2485AA3E52}"/>
    <cellStyle name="40% - Accent1 3 4 2 3 2" xfId="8996" xr:uid="{31E2770C-0E61-46E3-9D9C-A1E326E43A41}"/>
    <cellStyle name="40% - Accent1 3 4 2 4" xfId="8997" xr:uid="{231A18FD-6C51-43CD-8D18-9311DE836781}"/>
    <cellStyle name="40% - Accent1 3 4 2 5" xfId="8998" xr:uid="{60546ABB-E87B-4C2D-9445-C5784B568E98}"/>
    <cellStyle name="40% - Accent1 3 4 2 6" xfId="8999" xr:uid="{BE0F8078-053A-4523-A85B-767CD484B9DE}"/>
    <cellStyle name="40% - Accent1 3 4 2 7" xfId="9000" xr:uid="{39FAC52F-BA55-4A9C-B41A-BD4E86C01DD4}"/>
    <cellStyle name="40% - Accent1 3 4 3" xfId="9001" xr:uid="{FC845D88-5E07-4D15-AA4D-2E8C982C9CFC}"/>
    <cellStyle name="40% - Accent1 3 4 3 2" xfId="9002" xr:uid="{56C7B356-2923-45DE-9DC5-1DCB9017A320}"/>
    <cellStyle name="40% - Accent1 3 4 3 2 2" xfId="9003" xr:uid="{458D4994-8A1F-4F14-B14B-30C2FFEED97C}"/>
    <cellStyle name="40% - Accent1 3 4 3 2 3" xfId="9004" xr:uid="{B06279C7-63EA-4628-A02D-33590FD9B339}"/>
    <cellStyle name="40% - Accent1 3 4 3 2 4" xfId="9005" xr:uid="{0C0FBD62-CF62-454E-A4F4-E2DED3FB4CF3}"/>
    <cellStyle name="40% - Accent1 3 4 3 3" xfId="9006" xr:uid="{7C8548EF-FC94-4E61-ADBD-B63307C43334}"/>
    <cellStyle name="40% - Accent1 3 4 3 4" xfId="9007" xr:uid="{090089D0-2273-4C64-BAEE-2A6F09993501}"/>
    <cellStyle name="40% - Accent1 3 4 3 5" xfId="9008" xr:uid="{03CC6401-3DAD-4A20-9028-98DC126B52EC}"/>
    <cellStyle name="40% - Accent1 3 4 3 6" xfId="9009" xr:uid="{318807ED-E649-476D-857B-CCAD6684E924}"/>
    <cellStyle name="40% - Accent1 3 4 3 7" xfId="9010" xr:uid="{C3635EE8-3F39-4337-8E1A-F44BB1EAA19E}"/>
    <cellStyle name="40% - Accent1 3 4 4" xfId="9011" xr:uid="{B732B510-EB6B-4A7B-8663-6129A957BCA0}"/>
    <cellStyle name="40% - Accent1 3 4 4 2" xfId="9012" xr:uid="{FFBCB2D7-10B3-4AA5-9871-2892372CC1F9}"/>
    <cellStyle name="40% - Accent1 3 4 4 3" xfId="9013" xr:uid="{FD0DDBE0-8841-47EC-A2A4-7B36C4A25CAC}"/>
    <cellStyle name="40% - Accent1 3 4 4 4" xfId="9014" xr:uid="{95705465-9209-42CD-8663-133FBA413454}"/>
    <cellStyle name="40% - Accent1 3 4 4 5" xfId="9015" xr:uid="{82241D32-6757-41D0-87CC-03DB19C34103}"/>
    <cellStyle name="40% - Accent1 3 4 5" xfId="9016" xr:uid="{63D04542-BAF3-427D-BA35-28A0EF2D5060}"/>
    <cellStyle name="40% - Accent1 3 4 6" xfId="9017" xr:uid="{A02F7ED3-7170-40CF-82CF-C80BFD01659E}"/>
    <cellStyle name="40% - Accent1 3 4 7" xfId="9018" xr:uid="{12163822-B026-4D30-9F1A-238CB8D78FBF}"/>
    <cellStyle name="40% - Accent1 3 4 8" xfId="9019" xr:uid="{438E1228-DCB0-4BD2-9CC1-AA7222966ACD}"/>
    <cellStyle name="40% - Accent1 3 4 9" xfId="9020" xr:uid="{BB99E714-FB5B-44BE-B5A6-A14B61D7AC81}"/>
    <cellStyle name="40% - Accent1 3 5" xfId="9021" xr:uid="{C6CB6935-2012-4082-9E8E-02AE5340B466}"/>
    <cellStyle name="40% - Accent1 3 5 2" xfId="9022" xr:uid="{4886546D-D153-4F53-B63A-BC6002C29507}"/>
    <cellStyle name="40% - Accent1 3 5 2 2" xfId="9023" xr:uid="{DA2C7999-CA68-4FD1-9DED-7494D9CBDE0E}"/>
    <cellStyle name="40% - Accent1 3 5 2 2 2" xfId="9024" xr:uid="{6EA8E5B9-7993-4CBA-9D17-563AD4F64679}"/>
    <cellStyle name="40% - Accent1 3 5 2 2 3" xfId="9025" xr:uid="{D9863478-69EE-41B6-92AD-122AC7A357ED}"/>
    <cellStyle name="40% - Accent1 3 5 2 2 4" xfId="9026" xr:uid="{84777E08-EF6A-4C62-BD91-B68EB2341851}"/>
    <cellStyle name="40% - Accent1 3 5 2 2 5" xfId="9027" xr:uid="{1D28BB88-F166-474A-A1ED-1443FA186DDC}"/>
    <cellStyle name="40% - Accent1 3 5 2 3" xfId="9028" xr:uid="{B462A9DD-3519-4A78-B820-E6D995E5F218}"/>
    <cellStyle name="40% - Accent1 3 5 2 4" xfId="9029" xr:uid="{2FA78CDE-9B10-4DB6-A4AE-72A6F05CBF2C}"/>
    <cellStyle name="40% - Accent1 3 5 2 5" xfId="9030" xr:uid="{0C3AE3D6-9D03-46EF-A4DB-98EE501A8A0B}"/>
    <cellStyle name="40% - Accent1 3 5 2 6" xfId="9031" xr:uid="{445D2EB9-FF33-4AFC-8E1E-8F71CEF4D272}"/>
    <cellStyle name="40% - Accent1 3 5 2 7" xfId="9032" xr:uid="{DA78F4E5-A98C-4174-84DE-A19AED1CC92F}"/>
    <cellStyle name="40% - Accent1 3 5 3" xfId="9033" xr:uid="{0219C083-DBFC-4A2D-A794-32B3A8E7B91E}"/>
    <cellStyle name="40% - Accent1 3 5 3 2" xfId="9034" xr:uid="{08AB487E-17CA-4D8D-8C83-136D7579D22E}"/>
    <cellStyle name="40% - Accent1 3 5 3 2 2" xfId="9035" xr:uid="{084271D7-4933-4995-83FF-008B5A39DBDF}"/>
    <cellStyle name="40% - Accent1 3 5 3 2 3" xfId="9036" xr:uid="{A7124D9E-EC9D-489A-A409-2CB119B521DB}"/>
    <cellStyle name="40% - Accent1 3 5 3 3" xfId="9037" xr:uid="{850A9F28-EDCF-4505-8FF5-031D9C68E7EB}"/>
    <cellStyle name="40% - Accent1 3 5 3 4" xfId="9038" xr:uid="{08811AE2-0915-407D-8294-6F76B259938F}"/>
    <cellStyle name="40% - Accent1 3 5 3 5" xfId="9039" xr:uid="{E76D554A-4C20-431D-B48A-0EEC8A0472C4}"/>
    <cellStyle name="40% - Accent1 3 5 3 6" xfId="9040" xr:uid="{B9A30801-D66A-42DC-92CB-7342B395CDF3}"/>
    <cellStyle name="40% - Accent1 3 5 3 7" xfId="9041" xr:uid="{620A3218-D1AF-43BC-81F6-AC9F8BBB20DF}"/>
    <cellStyle name="40% - Accent1 3 5 4" xfId="9042" xr:uid="{AC2644CD-CB61-41C1-B83B-4A5BAF2DC481}"/>
    <cellStyle name="40% - Accent1 3 5 4 2" xfId="9043" xr:uid="{E94D7580-D884-4144-AAA1-5A02E60DA2FA}"/>
    <cellStyle name="40% - Accent1 3 5 4 3" xfId="9044" xr:uid="{AC27A3F6-11AF-4B2B-9E2D-E37A57D7B5BC}"/>
    <cellStyle name="40% - Accent1 3 5 4 4" xfId="9045" xr:uid="{F1A8684E-3078-4858-B63C-7E094CC1D654}"/>
    <cellStyle name="40% - Accent1 3 5 5" xfId="9046" xr:uid="{3CB69742-EE97-464C-94F8-15C9C7459DF4}"/>
    <cellStyle name="40% - Accent1 3 5 6" xfId="9047" xr:uid="{8101D3F5-B79D-4496-8930-EDBB6BD723F1}"/>
    <cellStyle name="40% - Accent1 3 5 7" xfId="9048" xr:uid="{2781B2B4-4610-472D-9E4E-447928EF13B3}"/>
    <cellStyle name="40% - Accent1 3 5 8" xfId="9049" xr:uid="{F468BFEA-199C-4C4E-A758-9388E7C97FE2}"/>
    <cellStyle name="40% - Accent1 3 5 9" xfId="9050" xr:uid="{4D32718F-D009-49FC-B956-085CBE555DAD}"/>
    <cellStyle name="40% - Accent1 3 6" xfId="9051" xr:uid="{F65AA209-C076-41BB-B132-F03279009EE6}"/>
    <cellStyle name="40% - Accent1 3 6 2" xfId="9052" xr:uid="{C18C53E4-80AF-4BB3-BC9E-8FFF060C6C90}"/>
    <cellStyle name="40% - Accent1 3 6 2 2" xfId="9053" xr:uid="{16BC0B6D-2304-48E8-ADC2-0E43FA0DCC93}"/>
    <cellStyle name="40% - Accent1 3 6 2 2 2" xfId="9054" xr:uid="{57CEFD42-F133-4739-BB98-34A4E00D5B01}"/>
    <cellStyle name="40% - Accent1 3 6 2 3" xfId="9055" xr:uid="{6F530671-FF1B-4276-A952-5148EC602A34}"/>
    <cellStyle name="40% - Accent1 3 6 2 4" xfId="9056" xr:uid="{C1019F70-3863-430F-B4D7-18D5D416CAC3}"/>
    <cellStyle name="40% - Accent1 3 6 2 5" xfId="9057" xr:uid="{D1A949BF-6E93-48E7-8CC5-1925BE348B71}"/>
    <cellStyle name="40% - Accent1 3 6 3" xfId="9058" xr:uid="{D7D05068-B13A-4084-89C1-CAAD7A46D7DB}"/>
    <cellStyle name="40% - Accent1 3 6 3 2" xfId="9059" xr:uid="{FEFD1280-C8BF-45EA-9BAC-4824C0AABA74}"/>
    <cellStyle name="40% - Accent1 3 6 4" xfId="9060" xr:uid="{6D801044-AAB7-417A-8135-9E9410A1B5C1}"/>
    <cellStyle name="40% - Accent1 3 6 4 2" xfId="9061" xr:uid="{1FA0C1F0-0D19-4872-A272-CBF3547D20B3}"/>
    <cellStyle name="40% - Accent1 3 6 5" xfId="9062" xr:uid="{2CC65F83-9F97-452F-A48A-FAE5803FA989}"/>
    <cellStyle name="40% - Accent1 3 6 6" xfId="9063" xr:uid="{C5B4CF71-B41D-4ACD-BBD4-1CF2662F8816}"/>
    <cellStyle name="40% - Accent1 3 6 7" xfId="9064" xr:uid="{A4E5F432-7238-4645-A07A-F1D1E245DF09}"/>
    <cellStyle name="40% - Accent1 3 6 8" xfId="9065" xr:uid="{0A51F318-642B-4DAE-BCAF-6DB6332F843C}"/>
    <cellStyle name="40% - Accent1 3 7" xfId="9066" xr:uid="{BB110B43-D258-4C52-9ECE-8F094E8E1782}"/>
    <cellStyle name="40% - Accent1 3 7 2" xfId="9067" xr:uid="{4174CCE0-8797-4843-8758-BFFC31483E43}"/>
    <cellStyle name="40% - Accent1 3 7 2 2" xfId="9068" xr:uid="{F01305C4-3D62-43D5-9932-50F554FDAF28}"/>
    <cellStyle name="40% - Accent1 3 7 2 2 2" xfId="9069" xr:uid="{D8726CAC-E3B4-4106-83C6-00E7AC1C816A}"/>
    <cellStyle name="40% - Accent1 3 7 2 3" xfId="9070" xr:uid="{CC8B465C-398E-4F11-B31C-A976DB34150E}"/>
    <cellStyle name="40% - Accent1 3 7 2 4" xfId="9071" xr:uid="{4FCF841D-03D3-4183-A854-D5332C296796}"/>
    <cellStyle name="40% - Accent1 3 7 3" xfId="9072" xr:uid="{C8569182-257F-467A-BB92-523D0C8934D8}"/>
    <cellStyle name="40% - Accent1 3 7 3 2" xfId="9073" xr:uid="{DAED12C7-02FA-495B-A556-57804A2BF5E4}"/>
    <cellStyle name="40% - Accent1 3 7 4" xfId="9074" xr:uid="{827C6FDF-1009-4BB7-8126-5348CB162125}"/>
    <cellStyle name="40% - Accent1 3 7 4 2" xfId="9075" xr:uid="{593BC48B-EE31-49C0-BCF3-9F98BE10C0BE}"/>
    <cellStyle name="40% - Accent1 3 7 5" xfId="9076" xr:uid="{FD4FBA1B-B750-4436-B9DA-41BFD2BB8682}"/>
    <cellStyle name="40% - Accent1 3 7 6" xfId="9077" xr:uid="{03C05094-895B-4F85-9426-1CE06FC87B01}"/>
    <cellStyle name="40% - Accent1 3 7 7" xfId="9078" xr:uid="{5464A7A4-A1DC-46A2-AEFA-8F743AD73858}"/>
    <cellStyle name="40% - Accent1 3 8" xfId="9079" xr:uid="{5C468D53-7B1E-4E33-A885-6E373349E31C}"/>
    <cellStyle name="40% - Accent1 3 8 2" xfId="9080" xr:uid="{3AF15AE1-E108-4B70-BBB0-41F118BB5330}"/>
    <cellStyle name="40% - Accent1 3 8 2 2" xfId="9081" xr:uid="{E3553A19-C433-480C-8FF2-4935E2B22D93}"/>
    <cellStyle name="40% - Accent1 3 8 3" xfId="9082" xr:uid="{92E6A966-8B86-4578-8FB6-F63FAD69CB60}"/>
    <cellStyle name="40% - Accent1 3 8 4" xfId="9083" xr:uid="{A8ED1AA5-6208-4B0D-A64C-798DD761A995}"/>
    <cellStyle name="40% - Accent1 3 9" xfId="9084" xr:uid="{B0D0C156-1584-4120-B475-ADF0217726A4}"/>
    <cellStyle name="40% - Accent1 3 9 2" xfId="9085" xr:uid="{F78722B7-F20A-4D20-AD70-FF9465899F33}"/>
    <cellStyle name="40% - Accent1 30" xfId="9086" xr:uid="{78108475-547E-40A6-A522-8180D7C5C0C4}"/>
    <cellStyle name="40% - Accent1 31" xfId="9087" xr:uid="{C57FC5F6-0BC3-4798-8EAD-C13608676A72}"/>
    <cellStyle name="40% - Accent1 32" xfId="9088" xr:uid="{92AEA0F0-A8E2-4D83-A2D1-637BE85F1914}"/>
    <cellStyle name="40% - Accent1 33" xfId="9089" xr:uid="{E78AF17C-304D-4BF9-8F96-C80F48BE6E6A}"/>
    <cellStyle name="40% - Accent1 34" xfId="9090" xr:uid="{8ED450DB-C3F8-4A71-89DB-F205F03BFC40}"/>
    <cellStyle name="40% - Accent1 35" xfId="9091" xr:uid="{B384F9F3-8C06-40DA-AB6C-F8A7F65768B0}"/>
    <cellStyle name="40% - Accent1 36" xfId="9092" xr:uid="{6C64F544-6AEA-42E4-A726-1E734697E83E}"/>
    <cellStyle name="40% - Accent1 37" xfId="9093" xr:uid="{0BBC0D43-4EB9-4BE2-8DAB-C76CB8A66F7A}"/>
    <cellStyle name="40% - Accent1 38" xfId="9094" xr:uid="{A6E90D2A-3E73-4203-AA8C-C7DA7CA1A198}"/>
    <cellStyle name="40% - Accent1 39" xfId="9095" xr:uid="{6C2560EF-23AC-4879-A6A4-96645CDC0158}"/>
    <cellStyle name="40% - Accent1 4" xfId="9096" xr:uid="{17465296-0D7E-401E-8B81-1ECC2E7B2694}"/>
    <cellStyle name="40% - Accent1 4 10" xfId="9097" xr:uid="{B8A6EC64-D1BE-4C4C-87F5-5CB77D9E1FA3}"/>
    <cellStyle name="40% - Accent1 4 11" xfId="9098" xr:uid="{5E144BC4-346D-4CA9-8FB6-A6FD176CEED3}"/>
    <cellStyle name="40% - Accent1 4 12" xfId="9099" xr:uid="{2305649F-718D-4606-80A1-E51809721E08}"/>
    <cellStyle name="40% - Accent1 4 13" xfId="9100" xr:uid="{4D2142DE-08A6-42D2-869B-AE8F845E0FAC}"/>
    <cellStyle name="40% - Accent1 4 14" xfId="9101" xr:uid="{F7660247-CBD5-4880-91FA-9E8F17456AB5}"/>
    <cellStyle name="40% - Accent1 4 15" xfId="9102" xr:uid="{9336BCA6-8926-44B4-B9E8-EF4688C6B434}"/>
    <cellStyle name="40% - Accent1 4 2" xfId="9103" xr:uid="{8F08BEBE-159F-4172-8619-E3BA8D5959A7}"/>
    <cellStyle name="40% - Accent1 4 2 10" xfId="9104" xr:uid="{BFA12297-E3CC-41B2-A0E9-57C4B57B4645}"/>
    <cellStyle name="40% - Accent1 4 2 11" xfId="9105" xr:uid="{283963F3-8ACF-4F12-ADE3-24E792E25237}"/>
    <cellStyle name="40% - Accent1 4 2 12" xfId="9106" xr:uid="{4486353E-F019-40A8-B907-2D291395FD73}"/>
    <cellStyle name="40% - Accent1 4 2 13" xfId="9107" xr:uid="{FD46BEE4-2AE4-48DB-879F-ABEDB12A9E4A}"/>
    <cellStyle name="40% - Accent1 4 2 2" xfId="9108" xr:uid="{0BA515D7-9757-4718-90EA-87FF05760FC4}"/>
    <cellStyle name="40% - Accent1 4 2 2 10" xfId="9109" xr:uid="{C7F3A975-62ED-4D68-85AC-D27A24FB26B7}"/>
    <cellStyle name="40% - Accent1 4 2 2 2" xfId="9110" xr:uid="{8DF18F31-571A-478D-9093-46BD85B1A856}"/>
    <cellStyle name="40% - Accent1 4 2 2 2 2" xfId="9111" xr:uid="{4073964A-696A-441A-97C9-457F7D4AF92D}"/>
    <cellStyle name="40% - Accent1 4 2 2 2 2 2" xfId="9112" xr:uid="{584BC98D-685C-4076-A662-8153F6F270E4}"/>
    <cellStyle name="40% - Accent1 4 2 2 2 2 3" xfId="9113" xr:uid="{669D5B2D-A54E-46F7-AA63-7161F3FB6556}"/>
    <cellStyle name="40% - Accent1 4 2 2 2 2 4" xfId="9114" xr:uid="{2CFB15D7-76B8-4681-A143-A0665F7FECD6}"/>
    <cellStyle name="40% - Accent1 4 2 2 2 3" xfId="9115" xr:uid="{737D5882-32DC-4D2D-A727-570CE56440E3}"/>
    <cellStyle name="40% - Accent1 4 2 2 2 4" xfId="9116" xr:uid="{D22FF686-0A17-473B-B510-F92939B2CD11}"/>
    <cellStyle name="40% - Accent1 4 2 2 2 5" xfId="9117" xr:uid="{8E0A8373-652F-454C-AAF5-9383526FF22D}"/>
    <cellStyle name="40% - Accent1 4 2 2 2 6" xfId="9118" xr:uid="{BE1BBA44-3336-4F5D-ACD6-174B4BE028FA}"/>
    <cellStyle name="40% - Accent1 4 2 2 2 7" xfId="9119" xr:uid="{3813CB88-BD90-4C1F-B1AA-30F550854F1A}"/>
    <cellStyle name="40% - Accent1 4 2 2 3" xfId="9120" xr:uid="{31961E26-9903-419B-BCE3-EF5154C46780}"/>
    <cellStyle name="40% - Accent1 4 2 2 3 2" xfId="9121" xr:uid="{2A7231F0-EE0C-4B32-A66E-71DF6729FDC1}"/>
    <cellStyle name="40% - Accent1 4 2 2 3 2 2" xfId="9122" xr:uid="{90FE909C-BE18-412D-998A-971BC41A5896}"/>
    <cellStyle name="40% - Accent1 4 2 2 3 2 3" xfId="9123" xr:uid="{B6B83F3F-2E72-45B5-B372-B2914C807959}"/>
    <cellStyle name="40% - Accent1 4 2 2 3 3" xfId="9124" xr:uid="{52A70747-0DD3-489B-8CA1-AFC1BCFCB48C}"/>
    <cellStyle name="40% - Accent1 4 2 2 3 4" xfId="9125" xr:uid="{BC6CA6FA-549E-4053-AC3F-9B922645C1EE}"/>
    <cellStyle name="40% - Accent1 4 2 2 3 5" xfId="9126" xr:uid="{5C81D3B1-688A-4457-8C5C-7803661220B2}"/>
    <cellStyle name="40% - Accent1 4 2 2 3 6" xfId="9127" xr:uid="{21E87EA7-E991-48D1-842F-2AC860F115AA}"/>
    <cellStyle name="40% - Accent1 4 2 2 4" xfId="9128" xr:uid="{A738C125-7EB6-402C-BDA7-B48DE0BF3514}"/>
    <cellStyle name="40% - Accent1 4 2 2 4 2" xfId="9129" xr:uid="{AEF3BE39-0FBE-4888-9463-FD24627443B9}"/>
    <cellStyle name="40% - Accent1 4 2 2 4 3" xfId="9130" xr:uid="{F18B9446-5026-4295-B5CD-66C800C94733}"/>
    <cellStyle name="40% - Accent1 4 2 2 5" xfId="9131" xr:uid="{4EA31071-AE25-4F5C-A3E9-86AD4A604313}"/>
    <cellStyle name="40% - Accent1 4 2 2 6" xfId="9132" xr:uid="{A912791E-15B1-4368-9A76-2C60EAC3D950}"/>
    <cellStyle name="40% - Accent1 4 2 2 7" xfId="9133" xr:uid="{623B63E5-CD0E-4418-843B-0396E9A1A2FC}"/>
    <cellStyle name="40% - Accent1 4 2 2 8" xfId="9134" xr:uid="{A978B32A-9605-4B49-9674-EB64348C99BF}"/>
    <cellStyle name="40% - Accent1 4 2 2 9" xfId="9135" xr:uid="{A87F6862-BC0F-4CE8-B4AD-47DAF597A6F0}"/>
    <cellStyle name="40% - Accent1 4 2 3" xfId="9136" xr:uid="{A19F4463-B6D5-4774-95E3-D1A9F8F1C21D}"/>
    <cellStyle name="40% - Accent1 4 2 3 2" xfId="9137" xr:uid="{C78B1A64-1A04-4862-B445-A0ADA2D38B5B}"/>
    <cellStyle name="40% - Accent1 4 2 3 2 2" xfId="9138" xr:uid="{B3D005BF-A4BE-438E-A29B-D0DC105583EE}"/>
    <cellStyle name="40% - Accent1 4 2 3 2 2 2" xfId="9139" xr:uid="{9CA61B0A-E27A-49A6-AB97-9D99C98D0BEE}"/>
    <cellStyle name="40% - Accent1 4 2 3 2 2 3" xfId="9140" xr:uid="{60A83926-E9FB-4235-8D9E-30F1C7ACD4D0}"/>
    <cellStyle name="40% - Accent1 4 2 3 2 3" xfId="9141" xr:uid="{49ECAB3D-8595-4388-BA50-EDB49439856E}"/>
    <cellStyle name="40% - Accent1 4 2 3 2 4" xfId="9142" xr:uid="{FB111CFB-6DCD-4476-BF81-0F99FF6631C2}"/>
    <cellStyle name="40% - Accent1 4 2 3 2 5" xfId="9143" xr:uid="{52470DB8-BBCF-40A6-B3CC-4D293B2E5F3E}"/>
    <cellStyle name="40% - Accent1 4 2 3 2 6" xfId="9144" xr:uid="{55CAF1E9-D593-491F-ABA5-8A9C80391B70}"/>
    <cellStyle name="40% - Accent1 4 2 3 3" xfId="9145" xr:uid="{50787A28-F1A2-42DC-9005-D345A0C0E852}"/>
    <cellStyle name="40% - Accent1 4 2 3 3 2" xfId="9146" xr:uid="{40E3ECE7-0E85-48DA-98F3-442807490D62}"/>
    <cellStyle name="40% - Accent1 4 2 3 3 2 2" xfId="9147" xr:uid="{FE93578C-0EAD-4DF8-B15F-7BF73DC6485F}"/>
    <cellStyle name="40% - Accent1 4 2 3 3 2 3" xfId="9148" xr:uid="{6C803BFE-076C-4620-A338-F788D5256FE8}"/>
    <cellStyle name="40% - Accent1 4 2 3 3 3" xfId="9149" xr:uid="{6FEA7F2F-1494-446E-97CB-6F0CC31AFC5B}"/>
    <cellStyle name="40% - Accent1 4 2 3 3 4" xfId="9150" xr:uid="{86FBE130-EA9C-4E7E-8528-9AA3F7E37D2B}"/>
    <cellStyle name="40% - Accent1 4 2 3 3 5" xfId="9151" xr:uid="{2F3EBC64-39AA-497F-A334-BDDBE963EAF2}"/>
    <cellStyle name="40% - Accent1 4 2 3 4" xfId="9152" xr:uid="{C278ADA7-634A-41B2-816E-B7EF8511AC21}"/>
    <cellStyle name="40% - Accent1 4 2 3 4 2" xfId="9153" xr:uid="{BE0DEEAA-02FC-47DA-A79B-06A56FEAC270}"/>
    <cellStyle name="40% - Accent1 4 2 3 4 3" xfId="9154" xr:uid="{11CBA176-C514-4899-A79E-40FBC66782E7}"/>
    <cellStyle name="40% - Accent1 4 2 3 5" xfId="9155" xr:uid="{F6804FEC-4ED5-414A-94E8-6DF70B32F83B}"/>
    <cellStyle name="40% - Accent1 4 2 3 6" xfId="9156" xr:uid="{562C3604-BA62-410B-8A31-E63E9B8D942B}"/>
    <cellStyle name="40% - Accent1 4 2 3 7" xfId="9157" xr:uid="{45B8C39F-D547-4EA6-ABE0-309959AD6841}"/>
    <cellStyle name="40% - Accent1 4 2 3 8" xfId="9158" xr:uid="{05DA6CB0-5167-4306-B187-907E8B31A1D8}"/>
    <cellStyle name="40% - Accent1 4 2 3 9" xfId="9159" xr:uid="{FB76BD73-452B-4A41-ADA1-8B975ADA23D8}"/>
    <cellStyle name="40% - Accent1 4 2 4" xfId="9160" xr:uid="{EE0CC407-8308-4186-8909-DE1BFD950825}"/>
    <cellStyle name="40% - Accent1 4 2 4 2" xfId="9161" xr:uid="{66A1FA71-CCF5-49CB-8770-407905436D7B}"/>
    <cellStyle name="40% - Accent1 4 2 4 2 2" xfId="9162" xr:uid="{54E72F8D-21D8-47B2-8B3C-499BF89943A5}"/>
    <cellStyle name="40% - Accent1 4 2 4 2 3" xfId="9163" xr:uid="{082E2178-FE51-45F1-9AF1-FD27B4B04396}"/>
    <cellStyle name="40% - Accent1 4 2 4 3" xfId="9164" xr:uid="{B762D38C-B5C3-431B-B823-93A1A71998ED}"/>
    <cellStyle name="40% - Accent1 4 2 4 4" xfId="9165" xr:uid="{3C5ECBD9-834E-423A-8E0E-44714C4E9FBF}"/>
    <cellStyle name="40% - Accent1 4 2 4 5" xfId="9166" xr:uid="{C85BAC86-DFDB-4D53-91EE-93A784742425}"/>
    <cellStyle name="40% - Accent1 4 2 4 6" xfId="9167" xr:uid="{559C2957-5993-415D-81D1-AA10CC2772EF}"/>
    <cellStyle name="40% - Accent1 4 2 4 7" xfId="9168" xr:uid="{79449D32-3E0E-442B-8A87-D926591999DC}"/>
    <cellStyle name="40% - Accent1 4 2 5" xfId="9169" xr:uid="{21F47329-5B12-4E7D-BD68-C2C460FF46FE}"/>
    <cellStyle name="40% - Accent1 4 2 5 2" xfId="9170" xr:uid="{409CC4F7-441C-4F80-BB5F-9E47C84088D4}"/>
    <cellStyle name="40% - Accent1 4 2 5 2 2" xfId="9171" xr:uid="{69D316AC-B03D-455E-A056-8B9E93D1E9E2}"/>
    <cellStyle name="40% - Accent1 4 2 5 2 3" xfId="9172" xr:uid="{F936C80C-E8B1-4985-8364-90C374E18A88}"/>
    <cellStyle name="40% - Accent1 4 2 5 3" xfId="9173" xr:uid="{B36A5DB3-6070-4C9C-B849-FB14124C40C0}"/>
    <cellStyle name="40% - Accent1 4 2 5 4" xfId="9174" xr:uid="{D77BF152-48E0-4BD9-8BA4-E7AC00F55D6B}"/>
    <cellStyle name="40% - Accent1 4 2 5 5" xfId="9175" xr:uid="{4B60A532-76D1-4F3C-89FB-27C7EED77116}"/>
    <cellStyle name="40% - Accent1 4 2 6" xfId="9176" xr:uid="{C4805A43-0611-41A8-A05D-47589831F2D1}"/>
    <cellStyle name="40% - Accent1 4 2 6 2" xfId="9177" xr:uid="{B8123FB8-B56D-48CC-BAEB-1B0270B865BD}"/>
    <cellStyle name="40% - Accent1 4 2 6 3" xfId="9178" xr:uid="{31B4ED01-4384-4EAE-B419-469EF127788D}"/>
    <cellStyle name="40% - Accent1 4 2 7" xfId="9179" xr:uid="{AF28C7C8-0D84-4C17-8E3F-CF8CED5757D3}"/>
    <cellStyle name="40% - Accent1 4 2 8" xfId="9180" xr:uid="{B38CC054-2C06-45B7-97E3-433D452775DA}"/>
    <cellStyle name="40% - Accent1 4 2 9" xfId="9181" xr:uid="{D51F5B7C-97A2-4921-9412-B09446AA34BC}"/>
    <cellStyle name="40% - Accent1 4 3" xfId="9182" xr:uid="{94945284-CCB8-4BDB-8EB4-3FA8824056D3}"/>
    <cellStyle name="40% - Accent1 4 3 10" xfId="9183" xr:uid="{F1E8ED50-CB30-445D-9BD3-ACA0AA60491D}"/>
    <cellStyle name="40% - Accent1 4 3 2" xfId="9184" xr:uid="{12A82CDA-1A21-4F8A-B943-DC5A03D80F49}"/>
    <cellStyle name="40% - Accent1 4 3 2 2" xfId="9185" xr:uid="{DFEB9C08-B4FF-4C80-B2A2-DAD098679343}"/>
    <cellStyle name="40% - Accent1 4 3 2 2 2" xfId="9186" xr:uid="{40873C83-981B-4E8F-BAA1-E9CDE32B8E48}"/>
    <cellStyle name="40% - Accent1 4 3 2 2 3" xfId="9187" xr:uid="{38C1CCBF-0869-448E-9E33-9FD9A6B135F1}"/>
    <cellStyle name="40% - Accent1 4 3 2 2 4" xfId="9188" xr:uid="{FE28C38E-6F95-45EF-855D-33D8C08F106A}"/>
    <cellStyle name="40% - Accent1 4 3 2 2 5" xfId="9189" xr:uid="{AFC96E9F-3F9B-4659-8C61-4EC16631A4A2}"/>
    <cellStyle name="40% - Accent1 4 3 2 3" xfId="9190" xr:uid="{BA299780-0A59-4500-A665-4BA2021C79C9}"/>
    <cellStyle name="40% - Accent1 4 3 2 4" xfId="9191" xr:uid="{26EEE69E-D611-4510-B633-1428876B68A7}"/>
    <cellStyle name="40% - Accent1 4 3 2 5" xfId="9192" xr:uid="{B0B4E5B9-94BD-4203-8E7D-6A9D195FF556}"/>
    <cellStyle name="40% - Accent1 4 3 2 6" xfId="9193" xr:uid="{8ADABB38-877A-407A-A261-7AD6C3E3D539}"/>
    <cellStyle name="40% - Accent1 4 3 2 7" xfId="9194" xr:uid="{19761512-B2F8-4DC4-BE35-80B0B3BA5355}"/>
    <cellStyle name="40% - Accent1 4 3 2 8" xfId="9195" xr:uid="{B11FD22E-0006-4FE1-BF62-42B5B3FE4611}"/>
    <cellStyle name="40% - Accent1 4 3 3" xfId="9196" xr:uid="{F4DE1067-75CF-4BF2-8C42-EFA053C766D7}"/>
    <cellStyle name="40% - Accent1 4 3 3 2" xfId="9197" xr:uid="{0FFBF876-F5C7-46AD-B2EA-FFF600A8E44C}"/>
    <cellStyle name="40% - Accent1 4 3 3 2 2" xfId="9198" xr:uid="{3D137B59-8596-496C-9C2F-23B71C49162B}"/>
    <cellStyle name="40% - Accent1 4 3 3 2 3" xfId="9199" xr:uid="{EC6447B6-C0B8-497B-861E-6DC948C0110B}"/>
    <cellStyle name="40% - Accent1 4 3 3 3" xfId="9200" xr:uid="{78FDA96B-FE49-4F6E-BA67-0ACA2A0BDACE}"/>
    <cellStyle name="40% - Accent1 4 3 3 4" xfId="9201" xr:uid="{D460DE39-798C-4962-8719-28EF14D4DDC2}"/>
    <cellStyle name="40% - Accent1 4 3 3 5" xfId="9202" xr:uid="{5B0C1E12-C6EB-4614-9BF3-F76EDA792BB3}"/>
    <cellStyle name="40% - Accent1 4 3 3 6" xfId="9203" xr:uid="{2BFC38E1-B37E-4EE3-BFBD-7677FA119D9A}"/>
    <cellStyle name="40% - Accent1 4 3 3 7" xfId="9204" xr:uid="{2148A549-6E8C-480E-B4BF-30201CC30829}"/>
    <cellStyle name="40% - Accent1 4 3 4" xfId="9205" xr:uid="{BD591CE6-0B0F-4F23-AFAD-8221D16B6E67}"/>
    <cellStyle name="40% - Accent1 4 3 4 2" xfId="9206" xr:uid="{91787832-5AF4-45C3-B3D0-478D09F441D8}"/>
    <cellStyle name="40% - Accent1 4 3 4 3" xfId="9207" xr:uid="{593B3D81-B776-4940-BDF8-EFAFC1F2CD78}"/>
    <cellStyle name="40% - Accent1 4 3 4 4" xfId="9208" xr:uid="{35D167DA-E5B7-4B83-80A8-E47303357101}"/>
    <cellStyle name="40% - Accent1 4 3 5" xfId="9209" xr:uid="{01B71A71-4CD2-4BE0-B58D-5DC8843BD77B}"/>
    <cellStyle name="40% - Accent1 4 3 6" xfId="9210" xr:uid="{245D13E8-8FE7-469E-A20E-ED1DED874951}"/>
    <cellStyle name="40% - Accent1 4 3 7" xfId="9211" xr:uid="{6BE1995D-A824-416B-A8C8-E7926DC7E16C}"/>
    <cellStyle name="40% - Accent1 4 3 8" xfId="9212" xr:uid="{5F74BBCE-F748-47A0-84B8-6C75015CD795}"/>
    <cellStyle name="40% - Accent1 4 3 9" xfId="9213" xr:uid="{1512A70E-EACB-4FF3-B3A5-9A427B8BB0FB}"/>
    <cellStyle name="40% - Accent1 4 4" xfId="9214" xr:uid="{E6D3C141-0DD5-4EA4-8F9A-0D0CDEDBEE1B}"/>
    <cellStyle name="40% - Accent1 4 4 10" xfId="9215" xr:uid="{9805468A-A569-4E4A-9DC1-8CF5FEFB57B1}"/>
    <cellStyle name="40% - Accent1 4 4 2" xfId="9216" xr:uid="{80079C87-D888-4D40-8E81-1CD176C0AFC2}"/>
    <cellStyle name="40% - Accent1 4 4 2 2" xfId="9217" xr:uid="{1A6CF056-18D9-4000-B007-93C46F06DD61}"/>
    <cellStyle name="40% - Accent1 4 4 2 2 2" xfId="9218" xr:uid="{06B964FB-28A0-41E9-9F33-BA377D16F033}"/>
    <cellStyle name="40% - Accent1 4 4 2 2 3" xfId="9219" xr:uid="{23023AEE-D12F-428E-8002-4A8FCD7D08F9}"/>
    <cellStyle name="40% - Accent1 4 4 2 2 4" xfId="9220" xr:uid="{0749FE80-4F7E-401F-8453-07BEAC22C551}"/>
    <cellStyle name="40% - Accent1 4 4 2 3" xfId="9221" xr:uid="{DAD9DC0B-B944-4FEB-BE75-5B7B2B154A1C}"/>
    <cellStyle name="40% - Accent1 4 4 2 4" xfId="9222" xr:uid="{2215AE94-88F6-42C4-801A-02EA97D842CD}"/>
    <cellStyle name="40% - Accent1 4 4 2 5" xfId="9223" xr:uid="{E0143FC1-072B-40E5-A3AE-232077F05B83}"/>
    <cellStyle name="40% - Accent1 4 4 2 6" xfId="9224" xr:uid="{3CF45D0E-879B-47B3-889F-3177D0B33C43}"/>
    <cellStyle name="40% - Accent1 4 4 2 7" xfId="9225" xr:uid="{0A0000EF-0850-4A1A-AB24-BFEDB5A3E716}"/>
    <cellStyle name="40% - Accent1 4 4 3" xfId="9226" xr:uid="{4FE23E5D-E99F-43FD-874E-CF39A4E1B525}"/>
    <cellStyle name="40% - Accent1 4 4 3 2" xfId="9227" xr:uid="{D20409A6-ADE5-4D14-8A50-DD38BC81DCD2}"/>
    <cellStyle name="40% - Accent1 4 4 3 2 2" xfId="9228" xr:uid="{E078154E-F9B5-41C4-B296-21E5298ECDF6}"/>
    <cellStyle name="40% - Accent1 4 4 3 2 3" xfId="9229" xr:uid="{89C51933-04FC-466C-A4DC-628A54707441}"/>
    <cellStyle name="40% - Accent1 4 4 3 3" xfId="9230" xr:uid="{63877C02-D52B-4617-B265-B42A4BDDFE80}"/>
    <cellStyle name="40% - Accent1 4 4 3 4" xfId="9231" xr:uid="{D03F138F-C8FE-4945-BC6E-6F6E9623AD60}"/>
    <cellStyle name="40% - Accent1 4 4 3 5" xfId="9232" xr:uid="{6C3EF051-5CC4-4A9E-8762-6EBE7F9F802C}"/>
    <cellStyle name="40% - Accent1 4 4 3 6" xfId="9233" xr:uid="{40A10701-C1F6-45E8-B749-63C838069A93}"/>
    <cellStyle name="40% - Accent1 4 4 4" xfId="9234" xr:uid="{48E1DE28-D77C-4688-9795-0D6E6F0E8D63}"/>
    <cellStyle name="40% - Accent1 4 4 4 2" xfId="9235" xr:uid="{872CE418-81C1-440A-8C55-77646825A8B7}"/>
    <cellStyle name="40% - Accent1 4 4 4 3" xfId="9236" xr:uid="{95F7B6A0-958E-40E0-A98F-DC8762F9CFE6}"/>
    <cellStyle name="40% - Accent1 4 4 4 4" xfId="9237" xr:uid="{911B5F42-5C70-4C92-B6BE-B184453DEF2A}"/>
    <cellStyle name="40% - Accent1 4 4 5" xfId="9238" xr:uid="{DDE1F936-4B30-4A09-99F8-6D46DA196298}"/>
    <cellStyle name="40% - Accent1 4 4 6" xfId="9239" xr:uid="{C1156D23-0DFC-417B-B2B2-E71F97087FDA}"/>
    <cellStyle name="40% - Accent1 4 4 7" xfId="9240" xr:uid="{B778D5EA-E433-46A2-860F-3F81C897563B}"/>
    <cellStyle name="40% - Accent1 4 4 8" xfId="9241" xr:uid="{53A15125-A221-43E2-9703-9C028CDC14BF}"/>
    <cellStyle name="40% - Accent1 4 4 9" xfId="9242" xr:uid="{D5D05C33-2D22-4FF3-A6F4-9F27A7C70E7B}"/>
    <cellStyle name="40% - Accent1 4 5" xfId="9243" xr:uid="{BF24F199-573B-4E27-9231-BB4C64D0E33E}"/>
    <cellStyle name="40% - Accent1 4 5 2" xfId="9244" xr:uid="{003B68BB-63B7-4560-89BA-0AF099F59E02}"/>
    <cellStyle name="40% - Accent1 4 5 2 2" xfId="9245" xr:uid="{38F859BD-0EBF-4BC0-8DB6-94B0A97E1D40}"/>
    <cellStyle name="40% - Accent1 4 5 2 2 2" xfId="9246" xr:uid="{3B421815-F40C-4E11-8821-BCEA6C9032D0}"/>
    <cellStyle name="40% - Accent1 4 5 2 2 3" xfId="9247" xr:uid="{5E799402-5C33-44C3-A955-2A028C156520}"/>
    <cellStyle name="40% - Accent1 4 5 2 2 4" xfId="9248" xr:uid="{38601905-41FC-4AF3-9DDA-5E993AD4DECD}"/>
    <cellStyle name="40% - Accent1 4 5 2 3" xfId="9249" xr:uid="{8B330DF8-E780-4F4A-AA0F-06E9A453DAD6}"/>
    <cellStyle name="40% - Accent1 4 5 2 4" xfId="9250" xr:uid="{706617F5-F748-4937-9FA2-1BA97F7606B6}"/>
    <cellStyle name="40% - Accent1 4 5 2 5" xfId="9251" xr:uid="{321668F8-1578-4DD1-B51C-BFFB2976FC5C}"/>
    <cellStyle name="40% - Accent1 4 5 2 6" xfId="9252" xr:uid="{2009F0E1-BD20-4513-A223-BEEF1EF74926}"/>
    <cellStyle name="40% - Accent1 4 5 3" xfId="9253" xr:uid="{02CB1246-CB91-4D85-9498-B3B1B06EF8C5}"/>
    <cellStyle name="40% - Accent1 4 5 3 2" xfId="9254" xr:uid="{5000BFD5-0F57-4BC6-90B5-6CF7ECC4D111}"/>
    <cellStyle name="40% - Accent1 4 5 3 2 2" xfId="9255" xr:uid="{F7DB8E22-3D7E-4120-B43E-E3C219FE9955}"/>
    <cellStyle name="40% - Accent1 4 5 3 2 3" xfId="9256" xr:uid="{BB545313-6DCA-4F67-8E94-062ACE82C092}"/>
    <cellStyle name="40% - Accent1 4 5 3 3" xfId="9257" xr:uid="{71967C61-0370-40C7-9C6A-04D1B38F2569}"/>
    <cellStyle name="40% - Accent1 4 5 3 4" xfId="9258" xr:uid="{6A18712C-0DB1-4E55-88EA-159A585AF43F}"/>
    <cellStyle name="40% - Accent1 4 5 3 5" xfId="9259" xr:uid="{C8A37138-A38D-4273-A480-606051AC29EC}"/>
    <cellStyle name="40% - Accent1 4 5 3 6" xfId="9260" xr:uid="{75BB6F41-712C-4AA0-A0F6-B452E2CCB5A1}"/>
    <cellStyle name="40% - Accent1 4 5 4" xfId="9261" xr:uid="{6EFF26EE-244F-4EAB-A390-7D09CCC41EE2}"/>
    <cellStyle name="40% - Accent1 4 5 4 2" xfId="9262" xr:uid="{33D42F53-2DC8-43D4-BC85-5150016963D8}"/>
    <cellStyle name="40% - Accent1 4 5 4 3" xfId="9263" xr:uid="{58165517-BD7B-4E7E-BA6D-BB1F82A7BB3C}"/>
    <cellStyle name="40% - Accent1 4 5 4 4" xfId="9264" xr:uid="{A822CB20-6702-4CD1-B8CC-D583CB1BBC1E}"/>
    <cellStyle name="40% - Accent1 4 5 5" xfId="9265" xr:uid="{DA552A6F-88EB-4072-B7DA-3C83B5EA33D1}"/>
    <cellStyle name="40% - Accent1 4 5 6" xfId="9266" xr:uid="{FC45F7D2-C1E3-436A-ACEA-24AB56E98A25}"/>
    <cellStyle name="40% - Accent1 4 5 7" xfId="9267" xr:uid="{90632786-1192-4600-96D1-96489C527C63}"/>
    <cellStyle name="40% - Accent1 4 5 8" xfId="9268" xr:uid="{1E165A25-0AB6-4431-8291-BD6129835CAF}"/>
    <cellStyle name="40% - Accent1 4 5 9" xfId="9269" xr:uid="{CA40CC19-A86D-469D-A340-F06441DE30AD}"/>
    <cellStyle name="40% - Accent1 4 6" xfId="9270" xr:uid="{F844F12C-C9C4-496E-918F-1B4A82F7111C}"/>
    <cellStyle name="40% - Accent1 4 6 2" xfId="9271" xr:uid="{3F3AE391-1BEE-45AC-819A-E52B20646EBE}"/>
    <cellStyle name="40% - Accent1 4 6 2 2" xfId="9272" xr:uid="{49A89A50-E945-4ABA-BEEB-B9338F8F16C6}"/>
    <cellStyle name="40% - Accent1 4 6 2 3" xfId="9273" xr:uid="{B3339372-A204-4155-954E-B38FF9D166E5}"/>
    <cellStyle name="40% - Accent1 4 6 2 4" xfId="9274" xr:uid="{45BEE95C-8811-40B0-8809-F6D42B62290D}"/>
    <cellStyle name="40% - Accent1 4 6 3" xfId="9275" xr:uid="{EFBCF396-57D3-466A-8D16-8F9548C9E972}"/>
    <cellStyle name="40% - Accent1 4 6 4" xfId="9276" xr:uid="{5958CBA8-9B6E-4D94-A485-B9A223714D4A}"/>
    <cellStyle name="40% - Accent1 4 6 5" xfId="9277" xr:uid="{381AB161-2367-4BC1-BE8A-24BA7712A542}"/>
    <cellStyle name="40% - Accent1 4 6 6" xfId="9278" xr:uid="{D5A47A00-21A2-467C-8964-5AE56C49732F}"/>
    <cellStyle name="40% - Accent1 4 7" xfId="9279" xr:uid="{60191923-EF4F-44F4-BD66-B9E97812D824}"/>
    <cellStyle name="40% - Accent1 4 7 2" xfId="9280" xr:uid="{6171CD25-CEEA-494A-9C1D-02EB27905ABE}"/>
    <cellStyle name="40% - Accent1 4 7 2 2" xfId="9281" xr:uid="{D953F57A-6403-4AAA-AD78-17FC57D9190B}"/>
    <cellStyle name="40% - Accent1 4 7 2 3" xfId="9282" xr:uid="{8601806B-AFEF-49D1-A484-BB1F99683714}"/>
    <cellStyle name="40% - Accent1 4 7 3" xfId="9283" xr:uid="{BAB87C59-388C-4559-923D-BE7EE7A87207}"/>
    <cellStyle name="40% - Accent1 4 7 4" xfId="9284" xr:uid="{DD0C69E1-4FBC-43B3-8586-9F56B8E61938}"/>
    <cellStyle name="40% - Accent1 4 7 5" xfId="9285" xr:uid="{FFCFAA28-F332-445E-9DA9-4CBB4E2533D9}"/>
    <cellStyle name="40% - Accent1 4 7 6" xfId="9286" xr:uid="{22C1FEC3-FD7D-47D1-A93E-ABE1D1672E6C}"/>
    <cellStyle name="40% - Accent1 4 8" xfId="9287" xr:uid="{D32CD245-3207-4F32-90C4-7956A785D034}"/>
    <cellStyle name="40% - Accent1 4 8 2" xfId="9288" xr:uid="{EF6D7EC4-FC56-48DD-9C8F-A41F99BF88B7}"/>
    <cellStyle name="40% - Accent1 4 8 3" xfId="9289" xr:uid="{95BDA429-36DD-4578-B72D-51BDF64F2C47}"/>
    <cellStyle name="40% - Accent1 4 8 4" xfId="9290" xr:uid="{BD25545D-A453-4FEF-8F2C-34C1E2FDF3AA}"/>
    <cellStyle name="40% - Accent1 4 9" xfId="9291" xr:uid="{3CC08D6C-E28B-464A-A815-B84E8A5E522B}"/>
    <cellStyle name="40% - Accent1 40" xfId="9292" xr:uid="{D26F16B5-D53C-4B73-914F-8A3AF5D8E259}"/>
    <cellStyle name="40% - Accent1 41" xfId="9293" xr:uid="{3D02C9E0-D1DA-49FE-A477-79574AB7FEB7}"/>
    <cellStyle name="40% - Accent1 5" xfId="9294" xr:uid="{D8F9E543-930C-4416-A845-9DEA86CEA2AA}"/>
    <cellStyle name="40% - Accent1 5 10" xfId="9295" xr:uid="{D162AF9A-FD91-4A8F-BCDC-A340D1C389C7}"/>
    <cellStyle name="40% - Accent1 5 11" xfId="9296" xr:uid="{608DC1BD-8A0C-4263-ADF7-708D0019B2EA}"/>
    <cellStyle name="40% - Accent1 5 12" xfId="9297" xr:uid="{DABE07A8-5113-4E7D-93BD-ADFF92A0BF23}"/>
    <cellStyle name="40% - Accent1 5 13" xfId="9298" xr:uid="{4414AAFF-843C-4403-8542-A4BCC0D4C888}"/>
    <cellStyle name="40% - Accent1 5 14" xfId="9299" xr:uid="{DEC3FA8A-D386-4DC9-AB5B-968022A1CB98}"/>
    <cellStyle name="40% - Accent1 5 15" xfId="9300" xr:uid="{008D48A4-ED7A-425D-BBE6-B9FB1382BCD5}"/>
    <cellStyle name="40% - Accent1 5 2" xfId="9301" xr:uid="{36D82FE6-B78B-458D-A707-C8E4698C6003}"/>
    <cellStyle name="40% - Accent1 5 2 10" xfId="9302" xr:uid="{3EF71154-1EC9-4984-A014-55BC1567192F}"/>
    <cellStyle name="40% - Accent1 5 2 11" xfId="9303" xr:uid="{3996F928-DA5D-4751-9AF7-486A6E9436D6}"/>
    <cellStyle name="40% - Accent1 5 2 12" xfId="9304" xr:uid="{D2B7FEB3-2363-45C3-8AE2-153A964C7A06}"/>
    <cellStyle name="40% - Accent1 5 2 13" xfId="9305" xr:uid="{487044B0-D95B-4A4A-9EA5-648492F37990}"/>
    <cellStyle name="40% - Accent1 5 2 2" xfId="9306" xr:uid="{3005D23F-ABA6-43ED-8E8F-37479344CA22}"/>
    <cellStyle name="40% - Accent1 5 2 2 10" xfId="9307" xr:uid="{F1BC42F4-2F9B-494B-8A71-9F4B0AD135C7}"/>
    <cellStyle name="40% - Accent1 5 2 2 2" xfId="9308" xr:uid="{CEC415A4-C4FD-491C-B428-FB94CB811625}"/>
    <cellStyle name="40% - Accent1 5 2 2 2 2" xfId="9309" xr:uid="{B34CE574-E8EC-4DF5-B9DF-6BADFCFE0E42}"/>
    <cellStyle name="40% - Accent1 5 2 2 2 2 2" xfId="9310" xr:uid="{1CDCC372-75AE-4DD9-AF06-6719131C02E7}"/>
    <cellStyle name="40% - Accent1 5 2 2 2 2 3" xfId="9311" xr:uid="{8B998D5E-EDED-4F18-86C9-98B192D03E1F}"/>
    <cellStyle name="40% - Accent1 5 2 2 2 2 4" xfId="9312" xr:uid="{B4FC9C70-ECAB-4D48-A38F-18991E0AE438}"/>
    <cellStyle name="40% - Accent1 5 2 2 2 3" xfId="9313" xr:uid="{C9E6F703-E9C2-45B1-BDC4-16175673A325}"/>
    <cellStyle name="40% - Accent1 5 2 2 2 4" xfId="9314" xr:uid="{B98C5F54-CC42-490A-8111-10F8BD26C1AF}"/>
    <cellStyle name="40% - Accent1 5 2 2 2 5" xfId="9315" xr:uid="{519D86B0-FB9F-4830-9905-412A2AE0230A}"/>
    <cellStyle name="40% - Accent1 5 2 2 2 6" xfId="9316" xr:uid="{F834D468-34C2-461C-A248-9AEE90BF9BFA}"/>
    <cellStyle name="40% - Accent1 5 2 2 2 7" xfId="9317" xr:uid="{6C58F8CF-4640-4691-B7B0-6AAC9A658C80}"/>
    <cellStyle name="40% - Accent1 5 2 2 3" xfId="9318" xr:uid="{1C7925B7-4C8C-4227-8729-36C1AB7A8A63}"/>
    <cellStyle name="40% - Accent1 5 2 2 3 2" xfId="9319" xr:uid="{6D15C64C-0540-420A-BCF7-4C6C4E17A010}"/>
    <cellStyle name="40% - Accent1 5 2 2 3 2 2" xfId="9320" xr:uid="{46BFB43B-8899-43CE-B6F0-DF9336254C11}"/>
    <cellStyle name="40% - Accent1 5 2 2 3 2 3" xfId="9321" xr:uid="{53E2CE27-0E07-4A51-A925-AB3C726C0EF3}"/>
    <cellStyle name="40% - Accent1 5 2 2 3 3" xfId="9322" xr:uid="{BE2ED569-8C10-4F5E-A22C-25B8A8110100}"/>
    <cellStyle name="40% - Accent1 5 2 2 3 4" xfId="9323" xr:uid="{EA874627-4F15-4C53-8629-61B2D754F360}"/>
    <cellStyle name="40% - Accent1 5 2 2 3 5" xfId="9324" xr:uid="{E976B1DA-0FFB-4094-832E-47B2DF025FF5}"/>
    <cellStyle name="40% - Accent1 5 2 2 3 6" xfId="9325" xr:uid="{EBF8A535-ACE8-43DB-8BE8-9CB6FC65A526}"/>
    <cellStyle name="40% - Accent1 5 2 2 4" xfId="9326" xr:uid="{2611FA0C-8EBB-4C1B-896E-0957812A0CD3}"/>
    <cellStyle name="40% - Accent1 5 2 2 4 2" xfId="9327" xr:uid="{BC2C0BB2-7A17-4653-AFDB-B543A4C17CB1}"/>
    <cellStyle name="40% - Accent1 5 2 2 4 3" xfId="9328" xr:uid="{89DDB5E4-D61C-4D90-A326-94DB78DE6FED}"/>
    <cellStyle name="40% - Accent1 5 2 2 5" xfId="9329" xr:uid="{50D9EB32-1681-4AEA-83E2-01B8FC56C0A7}"/>
    <cellStyle name="40% - Accent1 5 2 2 6" xfId="9330" xr:uid="{47EA824E-0334-44DE-8FFC-7BFAFAD1FE80}"/>
    <cellStyle name="40% - Accent1 5 2 2 7" xfId="9331" xr:uid="{A82D83E4-E1A6-4D8F-8B9D-B72615F5DAEE}"/>
    <cellStyle name="40% - Accent1 5 2 2 8" xfId="9332" xr:uid="{003237F1-A981-4C47-BDE4-3B2A50D2704C}"/>
    <cellStyle name="40% - Accent1 5 2 2 9" xfId="9333" xr:uid="{EA1D7E29-6096-454A-A8E5-2821E7739789}"/>
    <cellStyle name="40% - Accent1 5 2 3" xfId="9334" xr:uid="{95982583-2B1F-42E6-9577-9087BD1396AE}"/>
    <cellStyle name="40% - Accent1 5 2 3 2" xfId="9335" xr:uid="{B362CF31-C511-4F9C-82D7-A192851D6288}"/>
    <cellStyle name="40% - Accent1 5 2 3 2 2" xfId="9336" xr:uid="{D8FABDF3-0185-45D6-9C3B-A994DF10092A}"/>
    <cellStyle name="40% - Accent1 5 2 3 2 2 2" xfId="9337" xr:uid="{23901C7C-C66D-43C4-A69B-70D7702785BE}"/>
    <cellStyle name="40% - Accent1 5 2 3 2 2 3" xfId="9338" xr:uid="{FA44E491-C822-4A55-AD15-9A56ACA70C0A}"/>
    <cellStyle name="40% - Accent1 5 2 3 2 3" xfId="9339" xr:uid="{9C329873-AD97-491B-A552-15B330E6D854}"/>
    <cellStyle name="40% - Accent1 5 2 3 2 4" xfId="9340" xr:uid="{BB7F2B93-6DDD-4E3D-9300-3534A08146E8}"/>
    <cellStyle name="40% - Accent1 5 2 3 2 5" xfId="9341" xr:uid="{8E67B7A6-8D72-4D31-BFEA-B4257B92F72B}"/>
    <cellStyle name="40% - Accent1 5 2 3 2 6" xfId="9342" xr:uid="{22A65995-DDF0-4098-A47C-E74F509EE92D}"/>
    <cellStyle name="40% - Accent1 5 2 3 3" xfId="9343" xr:uid="{5F91A62E-45E6-4AAD-97C6-854862C3CF3B}"/>
    <cellStyle name="40% - Accent1 5 2 3 3 2" xfId="9344" xr:uid="{10562B9C-47A3-4E90-A574-96C4191AAAB9}"/>
    <cellStyle name="40% - Accent1 5 2 3 3 2 2" xfId="9345" xr:uid="{DF090E77-D831-4FBE-9ACD-83088E02DE6C}"/>
    <cellStyle name="40% - Accent1 5 2 3 3 2 3" xfId="9346" xr:uid="{F47EC310-6FA6-4B36-9DE3-D39920E1F67A}"/>
    <cellStyle name="40% - Accent1 5 2 3 3 3" xfId="9347" xr:uid="{83180896-43F4-4F1B-9484-2CBC83B64E34}"/>
    <cellStyle name="40% - Accent1 5 2 3 3 4" xfId="9348" xr:uid="{BAF2AC8E-1F92-43D1-A0DF-80E0B975A0AC}"/>
    <cellStyle name="40% - Accent1 5 2 3 3 5" xfId="9349" xr:uid="{47279144-0A58-40CB-8197-8D7BA33032C3}"/>
    <cellStyle name="40% - Accent1 5 2 3 4" xfId="9350" xr:uid="{5D7F35EA-461F-43B0-AC50-E0BF1ADF02DB}"/>
    <cellStyle name="40% - Accent1 5 2 3 4 2" xfId="9351" xr:uid="{5B8B69A0-E1E3-4A6A-9FA9-61FB107DD81E}"/>
    <cellStyle name="40% - Accent1 5 2 3 4 3" xfId="9352" xr:uid="{95512219-47FB-4ED7-85D4-475166785C58}"/>
    <cellStyle name="40% - Accent1 5 2 3 5" xfId="9353" xr:uid="{8E2465D4-3822-43F5-89B4-929229449839}"/>
    <cellStyle name="40% - Accent1 5 2 3 6" xfId="9354" xr:uid="{ACB182BC-AA58-4F30-AFC6-62A4A89042DD}"/>
    <cellStyle name="40% - Accent1 5 2 3 7" xfId="9355" xr:uid="{8FE6736E-EA8C-4849-B139-8BF3BB3F9248}"/>
    <cellStyle name="40% - Accent1 5 2 3 8" xfId="9356" xr:uid="{732891CE-BC92-4407-9792-C0198DD3E7E5}"/>
    <cellStyle name="40% - Accent1 5 2 3 9" xfId="9357" xr:uid="{B104CFF6-2610-448E-B79D-EFA2B2C7524D}"/>
    <cellStyle name="40% - Accent1 5 2 4" xfId="9358" xr:uid="{457CA8D4-A976-47EC-A78D-B898E7BC8BCE}"/>
    <cellStyle name="40% - Accent1 5 2 4 2" xfId="9359" xr:uid="{FF7BAE74-BE31-4ADE-9320-079A9DA87441}"/>
    <cellStyle name="40% - Accent1 5 2 4 2 2" xfId="9360" xr:uid="{5C305E7E-3F92-4ABA-AD71-EA5C03A742C8}"/>
    <cellStyle name="40% - Accent1 5 2 4 2 3" xfId="9361" xr:uid="{36408186-E4F2-4EB4-A965-7DEE8D337099}"/>
    <cellStyle name="40% - Accent1 5 2 4 3" xfId="9362" xr:uid="{93B6DED1-B961-49BD-AFC5-EEDB30660264}"/>
    <cellStyle name="40% - Accent1 5 2 4 4" xfId="9363" xr:uid="{452B1991-1A32-4869-8F15-771142564D1B}"/>
    <cellStyle name="40% - Accent1 5 2 4 5" xfId="9364" xr:uid="{5156FFF5-81DE-4CE6-A161-92B01E4C9DEE}"/>
    <cellStyle name="40% - Accent1 5 2 4 6" xfId="9365" xr:uid="{20176B1C-3D45-47C1-B7C0-4F7D821EA9C3}"/>
    <cellStyle name="40% - Accent1 5 2 4 7" xfId="9366" xr:uid="{6379C68C-8A66-4EFC-81DB-BDB5D8A57C0F}"/>
    <cellStyle name="40% - Accent1 5 2 5" xfId="9367" xr:uid="{115BC0CF-899A-490D-AA95-81DF4A2B584F}"/>
    <cellStyle name="40% - Accent1 5 2 5 2" xfId="9368" xr:uid="{0FE1B2AC-82E8-44D4-8C25-655C7ACF675C}"/>
    <cellStyle name="40% - Accent1 5 2 5 2 2" xfId="9369" xr:uid="{631CC151-BD4E-4CE0-8BB6-CB9F7379E54D}"/>
    <cellStyle name="40% - Accent1 5 2 5 2 3" xfId="9370" xr:uid="{AE53FF27-6E95-4845-A568-83AA3F848D6D}"/>
    <cellStyle name="40% - Accent1 5 2 5 3" xfId="9371" xr:uid="{A36567E5-C240-4006-988C-B5DEEB3735CD}"/>
    <cellStyle name="40% - Accent1 5 2 5 4" xfId="9372" xr:uid="{42D7EDEE-2501-4558-A18B-7D250453DE21}"/>
    <cellStyle name="40% - Accent1 5 2 5 5" xfId="9373" xr:uid="{533A59C0-6CAA-4347-90FB-E5E1775805CF}"/>
    <cellStyle name="40% - Accent1 5 2 6" xfId="9374" xr:uid="{96840098-246A-4682-BCA9-C7A74BB5B748}"/>
    <cellStyle name="40% - Accent1 5 2 6 2" xfId="9375" xr:uid="{253EC064-C1A2-4A82-93A7-30B3BC1D3C0E}"/>
    <cellStyle name="40% - Accent1 5 2 6 3" xfId="9376" xr:uid="{82B22AD5-CE28-443C-8EA1-140473720366}"/>
    <cellStyle name="40% - Accent1 5 2 7" xfId="9377" xr:uid="{AB6B30DA-0193-4C24-8804-7D6DCA4AA7ED}"/>
    <cellStyle name="40% - Accent1 5 2 8" xfId="9378" xr:uid="{27B98D56-0569-4018-9641-4D9AAAE30BFD}"/>
    <cellStyle name="40% - Accent1 5 2 9" xfId="9379" xr:uid="{8523FF37-EC41-42A7-B1A4-5E4C929317E8}"/>
    <cellStyle name="40% - Accent1 5 3" xfId="9380" xr:uid="{DE781404-418D-493A-896F-A11052F97B36}"/>
    <cellStyle name="40% - Accent1 5 3 10" xfId="9381" xr:uid="{67E3B85D-0FF6-42FA-BC78-2D6C8E220DA1}"/>
    <cellStyle name="40% - Accent1 5 3 2" xfId="9382" xr:uid="{5461FCEC-1FF3-40B8-AE8D-3318B531C1D5}"/>
    <cellStyle name="40% - Accent1 5 3 2 2" xfId="9383" xr:uid="{24E264F0-68BA-451A-9847-13A6305C3E43}"/>
    <cellStyle name="40% - Accent1 5 3 2 2 2" xfId="9384" xr:uid="{674AD7CA-32AF-4193-8ECC-913552F66C59}"/>
    <cellStyle name="40% - Accent1 5 3 2 2 3" xfId="9385" xr:uid="{D99584C0-9578-4B35-BA3D-782AF2B3F8A8}"/>
    <cellStyle name="40% - Accent1 5 3 2 2 4" xfId="9386" xr:uid="{B816FEAA-3587-4D17-88C3-3FE8C2CC5ACE}"/>
    <cellStyle name="40% - Accent1 5 3 2 2 5" xfId="9387" xr:uid="{13E1EEB3-7B55-477A-BAB1-61E2F85F4568}"/>
    <cellStyle name="40% - Accent1 5 3 2 3" xfId="9388" xr:uid="{7F7CBEB7-B3AB-453C-8D30-5321B58ED736}"/>
    <cellStyle name="40% - Accent1 5 3 2 4" xfId="9389" xr:uid="{27E33C82-A101-4F2C-BAFC-35BE97F65C92}"/>
    <cellStyle name="40% - Accent1 5 3 2 5" xfId="9390" xr:uid="{12DD0FC2-8EBD-4172-9DC3-FC06F9D5DD99}"/>
    <cellStyle name="40% - Accent1 5 3 2 6" xfId="9391" xr:uid="{7F2B3978-9B86-406F-95D7-ACD3C6A884EC}"/>
    <cellStyle name="40% - Accent1 5 3 2 7" xfId="9392" xr:uid="{3B0E53EE-D5AC-4992-BFF1-7269920A7C33}"/>
    <cellStyle name="40% - Accent1 5 3 2 8" xfId="9393" xr:uid="{26931809-F0E3-4FD3-A084-0F0ABB86610B}"/>
    <cellStyle name="40% - Accent1 5 3 3" xfId="9394" xr:uid="{64667392-C532-48F2-B78B-61928587C092}"/>
    <cellStyle name="40% - Accent1 5 3 3 2" xfId="9395" xr:uid="{779BEE3E-76EC-488E-B2CB-1D81C798F115}"/>
    <cellStyle name="40% - Accent1 5 3 3 2 2" xfId="9396" xr:uid="{986BEAD1-6805-405E-9D81-BB5A1FC811FC}"/>
    <cellStyle name="40% - Accent1 5 3 3 2 3" xfId="9397" xr:uid="{209AD9DB-2784-40F1-90FD-911BFFE3BD52}"/>
    <cellStyle name="40% - Accent1 5 3 3 3" xfId="9398" xr:uid="{7FDA5690-E7B5-464B-ABFF-03317CA1EB0E}"/>
    <cellStyle name="40% - Accent1 5 3 3 4" xfId="9399" xr:uid="{C065D44E-0400-4A53-960B-39BD457B89A5}"/>
    <cellStyle name="40% - Accent1 5 3 3 5" xfId="9400" xr:uid="{76B519D6-6EA0-4643-93E1-9511A7519FE0}"/>
    <cellStyle name="40% - Accent1 5 3 3 6" xfId="9401" xr:uid="{591C5A97-CF0F-4C42-B221-F8397336AA85}"/>
    <cellStyle name="40% - Accent1 5 3 3 7" xfId="9402" xr:uid="{CE9FF621-8E67-4F49-8FE4-CF92D4F7EC19}"/>
    <cellStyle name="40% - Accent1 5 3 4" xfId="9403" xr:uid="{4EDAA862-DC49-4045-BDAB-3945A21F88E3}"/>
    <cellStyle name="40% - Accent1 5 3 4 2" xfId="9404" xr:uid="{0700E9D2-2920-4762-A317-9405B60B0690}"/>
    <cellStyle name="40% - Accent1 5 3 4 3" xfId="9405" xr:uid="{0C19287A-DB2C-47BF-ABEC-77BD09B75C98}"/>
    <cellStyle name="40% - Accent1 5 3 4 4" xfId="9406" xr:uid="{B4258CED-7EF6-4FF6-9F1F-A94B74D37B06}"/>
    <cellStyle name="40% - Accent1 5 3 5" xfId="9407" xr:uid="{289E36BE-59AE-45AD-BB06-E39A3FE1278F}"/>
    <cellStyle name="40% - Accent1 5 3 6" xfId="9408" xr:uid="{1008D75F-31E9-4CA5-ACB5-C3AAFDBB7061}"/>
    <cellStyle name="40% - Accent1 5 3 7" xfId="9409" xr:uid="{6A99557B-FD7E-41CC-A35F-0EC673EA4B8E}"/>
    <cellStyle name="40% - Accent1 5 3 8" xfId="9410" xr:uid="{883FCA97-0A22-4BFA-9D4F-9C8A1E74938A}"/>
    <cellStyle name="40% - Accent1 5 3 9" xfId="9411" xr:uid="{1C3FB4D2-8CC2-4FA3-8747-F2916060D7E8}"/>
    <cellStyle name="40% - Accent1 5 4" xfId="9412" xr:uid="{BFA09AB7-7E07-448A-8647-6686B74E8D79}"/>
    <cellStyle name="40% - Accent1 5 4 10" xfId="9413" xr:uid="{9023E947-7634-4F7C-90DA-4639C96987F1}"/>
    <cellStyle name="40% - Accent1 5 4 2" xfId="9414" xr:uid="{3ADECE77-4505-4CAF-B55E-E5BA726FE68E}"/>
    <cellStyle name="40% - Accent1 5 4 2 2" xfId="9415" xr:uid="{827CA7DF-6CD0-48A3-B621-99FD98ED59D1}"/>
    <cellStyle name="40% - Accent1 5 4 2 2 2" xfId="9416" xr:uid="{9C7EB9F7-5389-4F3B-9C05-AE0FA38B015B}"/>
    <cellStyle name="40% - Accent1 5 4 2 2 3" xfId="9417" xr:uid="{29E7723A-7786-4EBB-B947-77EC7B8296D9}"/>
    <cellStyle name="40% - Accent1 5 4 2 2 4" xfId="9418" xr:uid="{0804E5BF-5BE6-41AD-BF4B-EF389BC3EAF0}"/>
    <cellStyle name="40% - Accent1 5 4 2 3" xfId="9419" xr:uid="{7C0A02CB-85BE-4D0A-BB54-3BD6B58CEE3F}"/>
    <cellStyle name="40% - Accent1 5 4 2 4" xfId="9420" xr:uid="{BDC174F2-515D-40F4-97E2-CEE4FF3C3E94}"/>
    <cellStyle name="40% - Accent1 5 4 2 5" xfId="9421" xr:uid="{1C1A8DA7-7CCB-4F1E-8E85-5B07FBD4AA8F}"/>
    <cellStyle name="40% - Accent1 5 4 2 6" xfId="9422" xr:uid="{66CDAD93-BF3B-4E3F-B241-7201E4B1CC8A}"/>
    <cellStyle name="40% - Accent1 5 4 2 7" xfId="9423" xr:uid="{3E91C193-1BB3-40AC-AC12-88A87B4A6066}"/>
    <cellStyle name="40% - Accent1 5 4 3" xfId="9424" xr:uid="{61DEA49D-8294-47B9-8263-AC80350AC7F7}"/>
    <cellStyle name="40% - Accent1 5 4 3 2" xfId="9425" xr:uid="{FBCE96CC-A899-44F2-9D80-8BAA517D3EC4}"/>
    <cellStyle name="40% - Accent1 5 4 3 2 2" xfId="9426" xr:uid="{270E3877-2FD1-40D7-A506-52D197954C53}"/>
    <cellStyle name="40% - Accent1 5 4 3 2 3" xfId="9427" xr:uid="{C0E5EB45-31E1-4D29-BE8F-CCE8761F99BD}"/>
    <cellStyle name="40% - Accent1 5 4 3 3" xfId="9428" xr:uid="{C2BFF902-4B9C-4158-87A2-1702E173C381}"/>
    <cellStyle name="40% - Accent1 5 4 3 4" xfId="9429" xr:uid="{F4A68E32-BE32-4702-A601-71A93B910647}"/>
    <cellStyle name="40% - Accent1 5 4 3 5" xfId="9430" xr:uid="{D8D8B853-2E66-4689-94B1-DADD06803D13}"/>
    <cellStyle name="40% - Accent1 5 4 3 6" xfId="9431" xr:uid="{9E2A742B-167D-4A93-BAC4-23D4D96FC4F0}"/>
    <cellStyle name="40% - Accent1 5 4 4" xfId="9432" xr:uid="{5A3ECBF8-F5C2-4849-A644-8AD92672598E}"/>
    <cellStyle name="40% - Accent1 5 4 4 2" xfId="9433" xr:uid="{97E6936E-8131-41D2-8F32-43D991940832}"/>
    <cellStyle name="40% - Accent1 5 4 4 3" xfId="9434" xr:uid="{6B2F5786-98EA-4C51-8865-B1C8D9EB40C7}"/>
    <cellStyle name="40% - Accent1 5 4 4 4" xfId="9435" xr:uid="{9F0F51CE-2E48-4C5A-A2AA-D085146A75DE}"/>
    <cellStyle name="40% - Accent1 5 4 5" xfId="9436" xr:uid="{F709D2DC-4E51-493F-B9E0-FC009B6C947F}"/>
    <cellStyle name="40% - Accent1 5 4 6" xfId="9437" xr:uid="{AF7E470E-DBCB-4B9D-9A85-A63965E0CEA8}"/>
    <cellStyle name="40% - Accent1 5 4 7" xfId="9438" xr:uid="{953B9DF9-C11C-4B84-8121-EF8E7A01A169}"/>
    <cellStyle name="40% - Accent1 5 4 8" xfId="9439" xr:uid="{BC668F05-8320-4F2B-9876-26C1D901FBE5}"/>
    <cellStyle name="40% - Accent1 5 4 9" xfId="9440" xr:uid="{DB9E574E-E95D-4ACC-8FA3-7265B5AA8749}"/>
    <cellStyle name="40% - Accent1 5 5" xfId="9441" xr:uid="{08BC6266-8E16-49C2-A625-1424B112A4A2}"/>
    <cellStyle name="40% - Accent1 5 5 2" xfId="9442" xr:uid="{43C4AEAD-9F1F-4B62-B4E2-4B4A83FBA976}"/>
    <cellStyle name="40% - Accent1 5 5 2 2" xfId="9443" xr:uid="{C8F112FD-8F0D-4309-90D2-3542A29D57DD}"/>
    <cellStyle name="40% - Accent1 5 5 2 2 2" xfId="9444" xr:uid="{0D2101DA-0C11-4955-8C97-974A9BCC368E}"/>
    <cellStyle name="40% - Accent1 5 5 2 2 3" xfId="9445" xr:uid="{2FE81A60-FBC5-47FC-8440-4A0436FAF81B}"/>
    <cellStyle name="40% - Accent1 5 5 2 2 4" xfId="9446" xr:uid="{DFBEEFFE-E15B-402E-BFAF-902D89196A0A}"/>
    <cellStyle name="40% - Accent1 5 5 2 3" xfId="9447" xr:uid="{DBE38F6A-0D08-48BC-9AFD-99D36722815A}"/>
    <cellStyle name="40% - Accent1 5 5 2 4" xfId="9448" xr:uid="{ABE815E6-B3DB-42B8-AACE-B37EFCADFEF3}"/>
    <cellStyle name="40% - Accent1 5 5 2 5" xfId="9449" xr:uid="{73D20861-F537-4844-9D85-7D2C8556E724}"/>
    <cellStyle name="40% - Accent1 5 5 2 6" xfId="9450" xr:uid="{816DE461-93A8-42CC-A187-1FDB210F7581}"/>
    <cellStyle name="40% - Accent1 5 5 3" xfId="9451" xr:uid="{F230CBF1-FE76-4D4A-AF47-9B2097669FCD}"/>
    <cellStyle name="40% - Accent1 5 5 3 2" xfId="9452" xr:uid="{72200016-CFF4-487A-A66A-C761748A80CD}"/>
    <cellStyle name="40% - Accent1 5 5 3 2 2" xfId="9453" xr:uid="{605CDC0D-8CA6-468D-BBDB-F5FFC1C63E88}"/>
    <cellStyle name="40% - Accent1 5 5 3 2 3" xfId="9454" xr:uid="{23902553-84A3-4F4E-8A74-EE463546612C}"/>
    <cellStyle name="40% - Accent1 5 5 3 3" xfId="9455" xr:uid="{BDDDEAD0-B423-4E03-A876-F671A312C5BC}"/>
    <cellStyle name="40% - Accent1 5 5 3 4" xfId="9456" xr:uid="{3B744321-CEDB-465B-94EA-C2188B0FCED1}"/>
    <cellStyle name="40% - Accent1 5 5 3 5" xfId="9457" xr:uid="{7E75F111-B358-4391-BF98-899AE7701467}"/>
    <cellStyle name="40% - Accent1 5 5 3 6" xfId="9458" xr:uid="{1211D711-76AB-4640-BD5E-D00A46848F9B}"/>
    <cellStyle name="40% - Accent1 5 5 4" xfId="9459" xr:uid="{81439447-9165-4150-A7AA-D2D14EF1E01D}"/>
    <cellStyle name="40% - Accent1 5 5 4 2" xfId="9460" xr:uid="{B5C2CEDF-5900-4B03-9D12-AE6CBA1771CC}"/>
    <cellStyle name="40% - Accent1 5 5 4 3" xfId="9461" xr:uid="{C5C69B08-C827-4412-96E5-339704F85195}"/>
    <cellStyle name="40% - Accent1 5 5 4 4" xfId="9462" xr:uid="{951DA24C-7EEF-4E39-AA63-FE7111C20451}"/>
    <cellStyle name="40% - Accent1 5 5 5" xfId="9463" xr:uid="{2D37C214-F73D-4878-8888-A8692DFE9ADA}"/>
    <cellStyle name="40% - Accent1 5 5 6" xfId="9464" xr:uid="{124345A1-939C-4275-B4AB-44A99E19F6FA}"/>
    <cellStyle name="40% - Accent1 5 5 7" xfId="9465" xr:uid="{3759E4A6-DB38-48F4-B020-E073268DE6C3}"/>
    <cellStyle name="40% - Accent1 5 5 8" xfId="9466" xr:uid="{124145B3-90EA-4923-939C-59BFE2281BF4}"/>
    <cellStyle name="40% - Accent1 5 5 9" xfId="9467" xr:uid="{FD0B89EE-E506-475A-A1CF-1CD84BA61414}"/>
    <cellStyle name="40% - Accent1 5 6" xfId="9468" xr:uid="{EB9AA6CD-BDA7-43CE-A1F8-BC06AB06B0CF}"/>
    <cellStyle name="40% - Accent1 5 6 2" xfId="9469" xr:uid="{D313DEE7-6648-417B-830F-C3128FC04B4E}"/>
    <cellStyle name="40% - Accent1 5 6 2 2" xfId="9470" xr:uid="{EDC6DB4C-B8CD-4267-8640-0676DF8830BD}"/>
    <cellStyle name="40% - Accent1 5 6 2 3" xfId="9471" xr:uid="{E04BE902-D8E2-4862-B17D-DB251B9512C0}"/>
    <cellStyle name="40% - Accent1 5 6 2 4" xfId="9472" xr:uid="{3D564DA1-3707-4949-926D-0A429E2196AE}"/>
    <cellStyle name="40% - Accent1 5 6 3" xfId="9473" xr:uid="{DE7B9A9E-6918-40B5-8F20-E8A11DDE4B26}"/>
    <cellStyle name="40% - Accent1 5 6 4" xfId="9474" xr:uid="{E979C476-9E11-465F-9279-E6F854329D51}"/>
    <cellStyle name="40% - Accent1 5 6 5" xfId="9475" xr:uid="{041E53FF-4B3B-4F57-9988-8B1E7199D5DD}"/>
    <cellStyle name="40% - Accent1 5 6 6" xfId="9476" xr:uid="{F94F5E44-3B39-46AC-A2AC-C4D59E85EBA8}"/>
    <cellStyle name="40% - Accent1 5 7" xfId="9477" xr:uid="{55B0A604-E937-40D2-96E6-5D48A90C31F1}"/>
    <cellStyle name="40% - Accent1 5 7 2" xfId="9478" xr:uid="{3C606879-7444-46BD-ABCE-12B1C243F160}"/>
    <cellStyle name="40% - Accent1 5 7 2 2" xfId="9479" xr:uid="{B657C7D0-125D-4BCD-9647-8B36F37AFEB9}"/>
    <cellStyle name="40% - Accent1 5 7 2 3" xfId="9480" xr:uid="{D26B7C3F-A8D3-4DD4-88BF-2D3801867864}"/>
    <cellStyle name="40% - Accent1 5 7 3" xfId="9481" xr:uid="{4A16E918-4C0B-423B-93F4-A104E2B0DA12}"/>
    <cellStyle name="40% - Accent1 5 7 4" xfId="9482" xr:uid="{558763DC-C792-46DB-A8D7-F5573ABF79EB}"/>
    <cellStyle name="40% - Accent1 5 7 5" xfId="9483" xr:uid="{BDBFDC8F-E867-4362-9CD4-FA7F0E2A7BD8}"/>
    <cellStyle name="40% - Accent1 5 7 6" xfId="9484" xr:uid="{3D0DA8DD-EE55-4847-8EE4-B2BC283BF092}"/>
    <cellStyle name="40% - Accent1 5 8" xfId="9485" xr:uid="{EBEE04B1-86D4-45BA-AE9A-6C23260C0150}"/>
    <cellStyle name="40% - Accent1 5 8 2" xfId="9486" xr:uid="{19D4EA84-A104-49B5-B274-F766B78B0E54}"/>
    <cellStyle name="40% - Accent1 5 8 3" xfId="9487" xr:uid="{F4E1694E-BB50-47EA-900C-C5FBD689B2B4}"/>
    <cellStyle name="40% - Accent1 5 8 4" xfId="9488" xr:uid="{E6B2A8DA-CE91-4617-9428-914F3BBA3B25}"/>
    <cellStyle name="40% - Accent1 5 9" xfId="9489" xr:uid="{EDE57240-F2D0-4563-A639-69139CFDA391}"/>
    <cellStyle name="40% - Accent1 6" xfId="9490" xr:uid="{C64B1024-4ED8-43BC-BFD5-87AD3211F610}"/>
    <cellStyle name="40% - Accent1 6 10" xfId="9491" xr:uid="{B6858482-8799-45B4-B18F-3EF3435FCA1D}"/>
    <cellStyle name="40% - Accent1 6 11" xfId="9492" xr:uid="{DD559907-15CC-4298-B95C-9516B70DDE01}"/>
    <cellStyle name="40% - Accent1 6 12" xfId="9493" xr:uid="{2B447482-C660-45CC-AB3F-E01AED1AEDCF}"/>
    <cellStyle name="40% - Accent1 6 13" xfId="9494" xr:uid="{3D218AFA-12DB-4CBE-9B66-370C03448BB3}"/>
    <cellStyle name="40% - Accent1 6 14" xfId="9495" xr:uid="{E5E454A0-F0DA-4B75-A343-C5C445017A1F}"/>
    <cellStyle name="40% - Accent1 6 2" xfId="9496" xr:uid="{FA23C7C7-9D8E-45D3-8729-24109B1F14B2}"/>
    <cellStyle name="40% - Accent1 6 2 10" xfId="9497" xr:uid="{82F13070-F57B-4C1B-B7BE-BE6CBCAC3924}"/>
    <cellStyle name="40% - Accent1 6 2 11" xfId="9498" xr:uid="{689CBC67-73A5-47F1-980A-C8EC036A214D}"/>
    <cellStyle name="40% - Accent1 6 2 2" xfId="9499" xr:uid="{55F7A166-B62C-42CF-AAB5-32C1105001F1}"/>
    <cellStyle name="40% - Accent1 6 2 2 2" xfId="9500" xr:uid="{B358E230-EB1A-4F4F-8058-2983C99C0C0A}"/>
    <cellStyle name="40% - Accent1 6 2 2 2 2" xfId="9501" xr:uid="{6008F776-D6E5-43BD-8D35-206E820BB20E}"/>
    <cellStyle name="40% - Accent1 6 2 2 2 3" xfId="9502" xr:uid="{58E34B53-353C-4E7E-9BFD-81B3A9968A58}"/>
    <cellStyle name="40% - Accent1 6 2 2 2 4" xfId="9503" xr:uid="{D33551E1-5062-45DF-A78D-E5C5363941D9}"/>
    <cellStyle name="40% - Accent1 6 2 2 3" xfId="9504" xr:uid="{2217D80C-AF7E-4D14-9CB1-27D1C1EB19D3}"/>
    <cellStyle name="40% - Accent1 6 2 2 4" xfId="9505" xr:uid="{A2B1CF9D-AE5A-4A23-8069-CA7BB52F3779}"/>
    <cellStyle name="40% - Accent1 6 2 2 5" xfId="9506" xr:uid="{5D05033C-9BE4-4216-AD59-E1E2833217BD}"/>
    <cellStyle name="40% - Accent1 6 2 2 6" xfId="9507" xr:uid="{57488369-A489-4511-A83E-1B19F56A0246}"/>
    <cellStyle name="40% - Accent1 6 2 2 7" xfId="9508" xr:uid="{88D83FFE-3096-4552-8FF2-63DC79548EB7}"/>
    <cellStyle name="40% - Accent1 6 2 2 8" xfId="9509" xr:uid="{664EA9D5-401D-43FB-BE22-633A3C191B8B}"/>
    <cellStyle name="40% - Accent1 6 2 3" xfId="9510" xr:uid="{756CFBE6-4B66-4557-973C-3244D2CDE721}"/>
    <cellStyle name="40% - Accent1 6 2 3 2" xfId="9511" xr:uid="{7E7A35C9-6B20-45A0-9A86-A7CD1BDB9B0F}"/>
    <cellStyle name="40% - Accent1 6 2 3 2 2" xfId="9512" xr:uid="{95E16399-C640-4620-AFFD-E7154B2BB1D8}"/>
    <cellStyle name="40% - Accent1 6 2 3 2 3" xfId="9513" xr:uid="{5FCD3F4F-73A3-4A18-8102-5E0F0D2598D0}"/>
    <cellStyle name="40% - Accent1 6 2 3 3" xfId="9514" xr:uid="{5C290B7C-6854-4528-9329-A12337319531}"/>
    <cellStyle name="40% - Accent1 6 2 3 4" xfId="9515" xr:uid="{27219E09-97F8-45E3-BE14-66E79D2E18DE}"/>
    <cellStyle name="40% - Accent1 6 2 3 5" xfId="9516" xr:uid="{2C55C383-C410-4EBE-845A-162987823941}"/>
    <cellStyle name="40% - Accent1 6 2 3 6" xfId="9517" xr:uid="{346AFA9D-50C0-4B77-AD86-4E2145533D1C}"/>
    <cellStyle name="40% - Accent1 6 2 4" xfId="9518" xr:uid="{C4EEF6E2-5AD3-4F5C-A024-D3B57096C630}"/>
    <cellStyle name="40% - Accent1 6 2 4 2" xfId="9519" xr:uid="{4155781E-5E2B-4452-BC1D-E08EFFBC8FF1}"/>
    <cellStyle name="40% - Accent1 6 2 4 3" xfId="9520" xr:uid="{E7802812-E5B0-4E6E-8511-4369783DE5CF}"/>
    <cellStyle name="40% - Accent1 6 2 5" xfId="9521" xr:uid="{F31F5EB3-9210-4514-A042-B714268F43F4}"/>
    <cellStyle name="40% - Accent1 6 2 6" xfId="9522" xr:uid="{863F2D4C-023F-49F0-B94B-F3FEBDB0C79B}"/>
    <cellStyle name="40% - Accent1 6 2 7" xfId="9523" xr:uid="{F3058897-14EF-45FF-995D-699161AC24E0}"/>
    <cellStyle name="40% - Accent1 6 2 8" xfId="9524" xr:uid="{E2FAA258-A5A0-4952-A667-E76590671E83}"/>
    <cellStyle name="40% - Accent1 6 2 9" xfId="9525" xr:uid="{1842B389-6DBE-4164-9A45-29B37EFDB881}"/>
    <cellStyle name="40% - Accent1 6 3" xfId="9526" xr:uid="{B65E24D3-69E1-4511-8159-DEED3202A9CA}"/>
    <cellStyle name="40% - Accent1 6 3 10" xfId="9527" xr:uid="{2899D59E-F7D9-4A3F-9BE7-627FD22774E9}"/>
    <cellStyle name="40% - Accent1 6 3 2" xfId="9528" xr:uid="{B5EADFF1-E500-4360-80F7-3C4A32854CB3}"/>
    <cellStyle name="40% - Accent1 6 3 2 2" xfId="9529" xr:uid="{068D20C7-B84A-45DB-A784-5FBBECC756B3}"/>
    <cellStyle name="40% - Accent1 6 3 2 2 2" xfId="9530" xr:uid="{E3644BC6-0C67-4BC9-B747-A864E2A5CDD7}"/>
    <cellStyle name="40% - Accent1 6 3 2 2 3" xfId="9531" xr:uid="{CCFC7EE4-E5E6-4458-94CA-DABEDFDAE060}"/>
    <cellStyle name="40% - Accent1 6 3 2 3" xfId="9532" xr:uid="{B9677BD3-1E87-4808-8E6E-22104BBFE8FF}"/>
    <cellStyle name="40% - Accent1 6 3 2 4" xfId="9533" xr:uid="{CE86F482-2558-4A2B-BEB7-20343FB5A8BD}"/>
    <cellStyle name="40% - Accent1 6 3 2 5" xfId="9534" xr:uid="{699C5946-F2EA-480E-AD70-59F12595A220}"/>
    <cellStyle name="40% - Accent1 6 3 2 6" xfId="9535" xr:uid="{118ED2B2-D37A-4C80-A14B-F5B5AF72C168}"/>
    <cellStyle name="40% - Accent1 6 3 2 7" xfId="9536" xr:uid="{59322EF6-AA96-403C-86F3-C3A2E859CB8D}"/>
    <cellStyle name="40% - Accent1 6 3 3" xfId="9537" xr:uid="{1F2AB15B-D139-49FB-961A-29E03C69AC02}"/>
    <cellStyle name="40% - Accent1 6 3 3 2" xfId="9538" xr:uid="{643CC3B7-D52C-4E7A-90D7-5837F9760C37}"/>
    <cellStyle name="40% - Accent1 6 3 3 2 2" xfId="9539" xr:uid="{7584E818-9A3E-44C2-B54F-A490F293311E}"/>
    <cellStyle name="40% - Accent1 6 3 3 2 3" xfId="9540" xr:uid="{9488EC47-9774-4446-A344-C69759C55E18}"/>
    <cellStyle name="40% - Accent1 6 3 3 3" xfId="9541" xr:uid="{557DE2E8-8A2E-4F9A-BCD4-B5094171B00D}"/>
    <cellStyle name="40% - Accent1 6 3 3 4" xfId="9542" xr:uid="{02BCE52B-9645-460D-B3B5-85B8288EB8BA}"/>
    <cellStyle name="40% - Accent1 6 3 3 5" xfId="9543" xr:uid="{C5C24844-D2B2-4F96-BF57-19C663A51F1F}"/>
    <cellStyle name="40% - Accent1 6 3 4" xfId="9544" xr:uid="{737E1743-D74F-4616-92BE-11F6AF79E1C4}"/>
    <cellStyle name="40% - Accent1 6 3 4 2" xfId="9545" xr:uid="{8EDE1106-0EB8-4DEE-86BC-0E0F8A38DF62}"/>
    <cellStyle name="40% - Accent1 6 3 4 3" xfId="9546" xr:uid="{483FE511-7062-478A-8DE5-086CCA9CB227}"/>
    <cellStyle name="40% - Accent1 6 3 5" xfId="9547" xr:uid="{5CFBE13A-8199-4319-8EA0-B8E152C86D99}"/>
    <cellStyle name="40% - Accent1 6 3 6" xfId="9548" xr:uid="{12EB2F1B-8FC6-4DED-994C-C27835F6CAED}"/>
    <cellStyle name="40% - Accent1 6 3 7" xfId="9549" xr:uid="{809CEBD4-F3A2-4342-ACE0-BF924BBD393B}"/>
    <cellStyle name="40% - Accent1 6 3 8" xfId="9550" xr:uid="{D38F5E09-8691-4BF9-849F-98125892B95A}"/>
    <cellStyle name="40% - Accent1 6 3 9" xfId="9551" xr:uid="{4E1AF6C2-755B-4606-89E4-5EE9C29998CF}"/>
    <cellStyle name="40% - Accent1 6 4" xfId="9552" xr:uid="{638AEE6C-CC03-4B1A-8DBE-240DB13586DA}"/>
    <cellStyle name="40% - Accent1 6 4 10" xfId="9553" xr:uid="{5F8845FA-8642-4C86-91FA-EE83AB1C1BE5}"/>
    <cellStyle name="40% - Accent1 6 4 2" xfId="9554" xr:uid="{F7BB20FA-DA5D-466C-BC1E-D3EB4AF0DCC0}"/>
    <cellStyle name="40% - Accent1 6 4 2 2" xfId="9555" xr:uid="{B37C6D6C-447D-47B1-8AA3-33DD5BD6CF43}"/>
    <cellStyle name="40% - Accent1 6 4 2 2 2" xfId="9556" xr:uid="{3FD98678-F97B-4D95-A144-549B1FD0786F}"/>
    <cellStyle name="40% - Accent1 6 4 2 2 3" xfId="9557" xr:uid="{1F9C3A3B-E867-4406-84E8-80DC0E8BC0D6}"/>
    <cellStyle name="40% - Accent1 6 4 2 3" xfId="9558" xr:uid="{99CD5E4F-E35E-4A54-AA72-6B6184F6FDC2}"/>
    <cellStyle name="40% - Accent1 6 4 2 4" xfId="9559" xr:uid="{E5743339-C0C7-4341-8F23-20ADA2D7D9F6}"/>
    <cellStyle name="40% - Accent1 6 4 2 5" xfId="9560" xr:uid="{0A80AA6B-15FF-4DFD-A839-33C3F8084B90}"/>
    <cellStyle name="40% - Accent1 6 4 3" xfId="9561" xr:uid="{BD4EC1DD-FA0A-4C63-B4C3-54561BED9E2D}"/>
    <cellStyle name="40% - Accent1 6 4 3 2" xfId="9562" xr:uid="{B00F1C5A-A874-41DF-9C02-9754B0AE78D0}"/>
    <cellStyle name="40% - Accent1 6 4 3 2 2" xfId="9563" xr:uid="{360F9619-82C2-4377-84B2-6C89FD337854}"/>
    <cellStyle name="40% - Accent1 6 4 3 2 3" xfId="9564" xr:uid="{D3C35BE9-E772-4996-A716-07FE4708F63A}"/>
    <cellStyle name="40% - Accent1 6 4 3 3" xfId="9565" xr:uid="{D353548C-5081-4051-B1DE-7156198DB70A}"/>
    <cellStyle name="40% - Accent1 6 4 3 4" xfId="9566" xr:uid="{2C480FF6-B8E5-40C6-B623-116E22CA2BBD}"/>
    <cellStyle name="40% - Accent1 6 4 3 5" xfId="9567" xr:uid="{BF4D678D-0D94-47C8-BCB4-F1988A419B67}"/>
    <cellStyle name="40% - Accent1 6 4 4" xfId="9568" xr:uid="{7183E218-2A4E-4335-BB7F-EAE08AC08837}"/>
    <cellStyle name="40% - Accent1 6 4 4 2" xfId="9569" xr:uid="{F5100663-8ED9-444B-8732-1BA34BEF966F}"/>
    <cellStyle name="40% - Accent1 6 4 4 3" xfId="9570" xr:uid="{A80A19C5-3FEE-490A-BCEC-D0A47D3EEC45}"/>
    <cellStyle name="40% - Accent1 6 4 5" xfId="9571" xr:uid="{CCEB0EB4-08A1-4369-88F2-E0BD14BADED8}"/>
    <cellStyle name="40% - Accent1 6 4 6" xfId="9572" xr:uid="{6407FF18-D8E1-4827-9135-D65308F1C03F}"/>
    <cellStyle name="40% - Accent1 6 4 7" xfId="9573" xr:uid="{D03AD53A-5126-4CA6-8CE8-1C9DC8A3C766}"/>
    <cellStyle name="40% - Accent1 6 4 8" xfId="9574" xr:uid="{37A4DF5E-F485-4D62-8048-4FA8804C3043}"/>
    <cellStyle name="40% - Accent1 6 4 9" xfId="9575" xr:uid="{4E96013D-8469-4791-B28B-65424EA7CEB5}"/>
    <cellStyle name="40% - Accent1 6 5" xfId="9576" xr:uid="{DCAE9384-D42E-48CD-8C45-17BF5B3CEA15}"/>
    <cellStyle name="40% - Accent1 6 5 2" xfId="9577" xr:uid="{C3935ED0-1ACB-4484-9873-539D4F69AC21}"/>
    <cellStyle name="40% - Accent1 6 5 2 2" xfId="9578" xr:uid="{24923CFD-1264-4529-B465-04A8ED080CAB}"/>
    <cellStyle name="40% - Accent1 6 5 2 3" xfId="9579" xr:uid="{A3AC3C46-E1A9-42BD-9125-7EF06929A178}"/>
    <cellStyle name="40% - Accent1 6 5 3" xfId="9580" xr:uid="{DFBD0E81-62BF-43AE-8225-3D700193483B}"/>
    <cellStyle name="40% - Accent1 6 5 4" xfId="9581" xr:uid="{305CE783-A0B2-4677-8626-7AC7809566C9}"/>
    <cellStyle name="40% - Accent1 6 5 5" xfId="9582" xr:uid="{080108CC-2D9A-4D03-B3A5-0952AE7DB3F4}"/>
    <cellStyle name="40% - Accent1 6 6" xfId="9583" xr:uid="{2AF878FE-4F97-4C09-A001-2DFBBFEDE866}"/>
    <cellStyle name="40% - Accent1 6 6 2" xfId="9584" xr:uid="{7913B88F-EDE4-4817-91E5-08476CAD59C0}"/>
    <cellStyle name="40% - Accent1 6 6 2 2" xfId="9585" xr:uid="{CBF0DEE8-1065-4683-A130-8932B6FDF425}"/>
    <cellStyle name="40% - Accent1 6 6 2 3" xfId="9586" xr:uid="{3AD95955-FAE7-4C9A-9A63-C4076FEB3365}"/>
    <cellStyle name="40% - Accent1 6 6 3" xfId="9587" xr:uid="{18FD456D-02E5-4679-B0FA-5DBBB6DBB4BF}"/>
    <cellStyle name="40% - Accent1 6 6 4" xfId="9588" xr:uid="{61DBF210-4D4C-4153-9939-92A1D445D4A9}"/>
    <cellStyle name="40% - Accent1 6 6 5" xfId="9589" xr:uid="{771C1E8C-0310-46AB-9B64-70CC8000EF64}"/>
    <cellStyle name="40% - Accent1 6 7" xfId="9590" xr:uid="{11080BD6-3F4B-49A4-A8E6-4EFF99F11C3A}"/>
    <cellStyle name="40% - Accent1 6 7 2" xfId="9591" xr:uid="{485FAB8F-11BF-4156-A320-FB6567FD34F3}"/>
    <cellStyle name="40% - Accent1 6 7 3" xfId="9592" xr:uid="{C93EF644-DB1D-4621-BA32-01FBBAF78DBF}"/>
    <cellStyle name="40% - Accent1 6 8" xfId="9593" xr:uid="{43444C46-ECCA-4B63-A368-582F092770D5}"/>
    <cellStyle name="40% - Accent1 6 9" xfId="9594" xr:uid="{44F7D4C6-B646-43B2-96C9-D8B384549EEE}"/>
    <cellStyle name="40% - Accent1 7" xfId="9595" xr:uid="{790B793D-F2B3-4C51-8CCD-AFC4BBAA6952}"/>
    <cellStyle name="40% - Accent1 7 10" xfId="9596" xr:uid="{32E0920C-04CF-4884-BC82-A56E33C64F4D}"/>
    <cellStyle name="40% - Accent1 7 11" xfId="9597" xr:uid="{2EE29395-14E0-4DA3-ADD9-2770423D31CA}"/>
    <cellStyle name="40% - Accent1 7 12" xfId="9598" xr:uid="{224A1B21-137E-481F-8EA9-CA9CEC41029E}"/>
    <cellStyle name="40% - Accent1 7 13" xfId="9599" xr:uid="{E0C8179C-FD7B-4EFB-888E-E4E2A1F8485C}"/>
    <cellStyle name="40% - Accent1 7 2" xfId="9600" xr:uid="{204F0331-9CB9-48BA-804A-918045254478}"/>
    <cellStyle name="40% - Accent1 7 2 10" xfId="9601" xr:uid="{B1084B8B-D52D-4587-B1CB-8469BC008FA0}"/>
    <cellStyle name="40% - Accent1 7 2 2" xfId="9602" xr:uid="{ECE1EB1D-DD77-4C24-8519-1F51BC353684}"/>
    <cellStyle name="40% - Accent1 7 2 2 2" xfId="9603" xr:uid="{1058E669-E521-497A-89FE-CDCD4CAA533C}"/>
    <cellStyle name="40% - Accent1 7 2 2 2 2" xfId="9604" xr:uid="{4A56F423-805E-4BE2-93F6-603B234BCE2E}"/>
    <cellStyle name="40% - Accent1 7 2 2 2 3" xfId="9605" xr:uid="{8ADB85B7-95AF-4356-8EA9-D0483E502C7A}"/>
    <cellStyle name="40% - Accent1 7 2 2 3" xfId="9606" xr:uid="{626E77E1-A68B-4415-B33A-B743FAF8F792}"/>
    <cellStyle name="40% - Accent1 7 2 2 4" xfId="9607" xr:uid="{7E393873-EDFE-4E80-A769-06D8C5D1E65D}"/>
    <cellStyle name="40% - Accent1 7 2 2 5" xfId="9608" xr:uid="{E860C2FD-5650-4717-A8EF-526EC053EDB7}"/>
    <cellStyle name="40% - Accent1 7 2 2 6" xfId="9609" xr:uid="{218B31EC-F3A2-4359-B74B-5EADECD3DCBF}"/>
    <cellStyle name="40% - Accent1 7 2 2 7" xfId="9610" xr:uid="{666FDDC8-2C4B-421D-8177-2FC52D0F934F}"/>
    <cellStyle name="40% - Accent1 7 2 2 8" xfId="9611" xr:uid="{B5144C08-2B9A-4155-BDDB-76CA0985315F}"/>
    <cellStyle name="40% - Accent1 7 2 3" xfId="9612" xr:uid="{1AE62879-4AE6-4D90-B53D-86AF890A9B60}"/>
    <cellStyle name="40% - Accent1 7 2 3 2" xfId="9613" xr:uid="{D6D76934-7570-426A-95E7-F31C8C099C28}"/>
    <cellStyle name="40% - Accent1 7 2 3 2 2" xfId="9614" xr:uid="{6A83F12B-4926-4180-8FAC-CACB9A74F6CA}"/>
    <cellStyle name="40% - Accent1 7 2 3 2 3" xfId="9615" xr:uid="{0966B541-F013-4028-9D0A-C77EDE957C87}"/>
    <cellStyle name="40% - Accent1 7 2 3 3" xfId="9616" xr:uid="{0A791794-BD7B-4DD2-AF67-9074435C83AE}"/>
    <cellStyle name="40% - Accent1 7 2 3 4" xfId="9617" xr:uid="{D20CCF43-839E-4B21-90F4-20B0F40EFA0B}"/>
    <cellStyle name="40% - Accent1 7 2 3 5" xfId="9618" xr:uid="{A913D0EB-AEC0-4782-B183-73650FAC3EA8}"/>
    <cellStyle name="40% - Accent1 7 2 4" xfId="9619" xr:uid="{030701F7-FB9B-4C23-AE1C-2FEC115D7EA6}"/>
    <cellStyle name="40% - Accent1 7 2 4 2" xfId="9620" xr:uid="{86E4A1BF-912B-42B3-AADA-B42B41B8F03D}"/>
    <cellStyle name="40% - Accent1 7 2 4 3" xfId="9621" xr:uid="{749B1B06-5D30-453B-9017-81F56BE6D589}"/>
    <cellStyle name="40% - Accent1 7 2 5" xfId="9622" xr:uid="{E2F0518D-0C31-4606-9106-AA3984E14ADA}"/>
    <cellStyle name="40% - Accent1 7 2 6" xfId="9623" xr:uid="{FD84C337-663E-434A-821B-AF1B89A4BF70}"/>
    <cellStyle name="40% - Accent1 7 2 7" xfId="9624" xr:uid="{ECD43432-BFB3-4E4F-861F-DAD6B804093A}"/>
    <cellStyle name="40% - Accent1 7 2 8" xfId="9625" xr:uid="{B5F21A96-D7EA-484F-A4F4-193E7952996F}"/>
    <cellStyle name="40% - Accent1 7 2 9" xfId="9626" xr:uid="{7D209677-EBB0-420B-A9A0-E7E34A3FABC3}"/>
    <cellStyle name="40% - Accent1 7 3" xfId="9627" xr:uid="{DB758C9B-1D72-4722-A200-83E06ECD8F59}"/>
    <cellStyle name="40% - Accent1 7 3 10" xfId="9628" xr:uid="{1D9E05AB-BC52-48B6-877A-172D63268273}"/>
    <cellStyle name="40% - Accent1 7 3 2" xfId="9629" xr:uid="{0BD9CB71-8DAC-4769-B3DF-C19961746847}"/>
    <cellStyle name="40% - Accent1 7 3 2 2" xfId="9630" xr:uid="{C0AD1214-4BA1-4F70-8115-60FACEF37787}"/>
    <cellStyle name="40% - Accent1 7 3 2 2 2" xfId="9631" xr:uid="{29041D9E-B4F0-4882-A20E-BF33EA930C9C}"/>
    <cellStyle name="40% - Accent1 7 3 2 2 3" xfId="9632" xr:uid="{C7A1800D-491B-4C10-B46F-7A83519BAB9F}"/>
    <cellStyle name="40% - Accent1 7 3 2 3" xfId="9633" xr:uid="{8C384FE0-8F75-4A7B-92F5-BE1B264AAB94}"/>
    <cellStyle name="40% - Accent1 7 3 2 4" xfId="9634" xr:uid="{7EE861DD-7664-40C5-B35A-93C62D45F6C0}"/>
    <cellStyle name="40% - Accent1 7 3 2 5" xfId="9635" xr:uid="{699F35B1-6A99-4645-9048-B42BC8924A80}"/>
    <cellStyle name="40% - Accent1 7 3 2 6" xfId="9636" xr:uid="{3F125567-8D9E-4F8C-97DC-FC6521D67D2C}"/>
    <cellStyle name="40% - Accent1 7 3 2 7" xfId="9637" xr:uid="{9469DE5C-BFD5-4A0D-A61A-5CFE46CB7D08}"/>
    <cellStyle name="40% - Accent1 7 3 3" xfId="9638" xr:uid="{1D3DE2A6-47C0-497B-8F50-EC02AE9C7423}"/>
    <cellStyle name="40% - Accent1 7 3 3 2" xfId="9639" xr:uid="{6B9AFA1E-C080-4F74-97A3-B8E9F478D7A0}"/>
    <cellStyle name="40% - Accent1 7 3 3 2 2" xfId="9640" xr:uid="{1269E7D4-BCB2-498D-8FD9-B68386DFEFEC}"/>
    <cellStyle name="40% - Accent1 7 3 3 2 3" xfId="9641" xr:uid="{24F6BE46-709E-413E-B59A-285A44A787E3}"/>
    <cellStyle name="40% - Accent1 7 3 3 3" xfId="9642" xr:uid="{14E8018F-E5AA-4040-9105-6A940ED9113B}"/>
    <cellStyle name="40% - Accent1 7 3 3 4" xfId="9643" xr:uid="{CBE50DE1-4D94-4568-B234-89BB25651AAD}"/>
    <cellStyle name="40% - Accent1 7 3 3 5" xfId="9644" xr:uid="{D57733E9-90FC-4D11-852A-1DCD5B30B10E}"/>
    <cellStyle name="40% - Accent1 7 3 4" xfId="9645" xr:uid="{65FBB7C2-A875-4EBF-9C7B-612CE1A5DD79}"/>
    <cellStyle name="40% - Accent1 7 3 4 2" xfId="9646" xr:uid="{E71C832A-8AB2-46FA-90B1-17B862D604F9}"/>
    <cellStyle name="40% - Accent1 7 3 4 3" xfId="9647" xr:uid="{8EACFF5F-9A62-476D-8915-9B62938A5AAE}"/>
    <cellStyle name="40% - Accent1 7 3 5" xfId="9648" xr:uid="{1AB1EF45-793E-48D1-AC12-0E82B92E5F7B}"/>
    <cellStyle name="40% - Accent1 7 3 6" xfId="9649" xr:uid="{2B318A09-DA36-4798-94A9-0D3779FC0BBA}"/>
    <cellStyle name="40% - Accent1 7 3 7" xfId="9650" xr:uid="{ACBF910E-676D-4423-A93E-83F71C0BB19A}"/>
    <cellStyle name="40% - Accent1 7 3 8" xfId="9651" xr:uid="{27D0D7C7-F6D3-4660-A650-B110A64FFE61}"/>
    <cellStyle name="40% - Accent1 7 3 9" xfId="9652" xr:uid="{AB941325-2330-4FDC-A862-CD394ACCA61D}"/>
    <cellStyle name="40% - Accent1 7 4" xfId="9653" xr:uid="{AC11B921-DD57-4D02-9174-9E2639F8CB0C}"/>
    <cellStyle name="40% - Accent1 7 4 2" xfId="9654" xr:uid="{E3DC7C77-7A11-45E0-BF52-180EB8B64B5F}"/>
    <cellStyle name="40% - Accent1 7 4 2 2" xfId="9655" xr:uid="{EDEEBB46-888A-496F-A7A8-D7E24803289A}"/>
    <cellStyle name="40% - Accent1 7 4 2 3" xfId="9656" xr:uid="{6C8D259F-7788-4EB9-9A4B-0C9D0D1D238D}"/>
    <cellStyle name="40% - Accent1 7 4 3" xfId="9657" xr:uid="{2C46B714-E64E-4F71-A3C6-F5D0FAA27A2C}"/>
    <cellStyle name="40% - Accent1 7 4 4" xfId="9658" xr:uid="{7BB2102F-4DA0-4713-9AE9-E94A40AE17B0}"/>
    <cellStyle name="40% - Accent1 7 4 5" xfId="9659" xr:uid="{E6F08191-A673-4154-8F2A-71B8F1683473}"/>
    <cellStyle name="40% - Accent1 7 4 6" xfId="9660" xr:uid="{C3D704AD-A181-42A5-9E23-99A9246F8DBD}"/>
    <cellStyle name="40% - Accent1 7 4 7" xfId="9661" xr:uid="{F662C2BC-099F-441E-9584-99B1FB0387D0}"/>
    <cellStyle name="40% - Accent1 7 4 8" xfId="9662" xr:uid="{45B74FD6-203B-4995-9AFC-D62B01AE6EBA}"/>
    <cellStyle name="40% - Accent1 7 5" xfId="9663" xr:uid="{7B242F59-1D15-48BA-9124-1868AACBC5C6}"/>
    <cellStyle name="40% - Accent1 7 5 2" xfId="9664" xr:uid="{DBF2D6C9-25DA-4F16-9925-0DAB3B99C5E6}"/>
    <cellStyle name="40% - Accent1 7 5 2 2" xfId="9665" xr:uid="{30E08876-E0E4-4DA4-B8AE-203F3D5B39D7}"/>
    <cellStyle name="40% - Accent1 7 5 2 3" xfId="9666" xr:uid="{AA9D409C-7380-49F8-BE9F-1E6574A7C30F}"/>
    <cellStyle name="40% - Accent1 7 5 3" xfId="9667" xr:uid="{B962038E-0CEC-4359-8563-81B03FE6726C}"/>
    <cellStyle name="40% - Accent1 7 5 4" xfId="9668" xr:uid="{B14BEBAC-F29D-4AF2-A962-F0307FFC4212}"/>
    <cellStyle name="40% - Accent1 7 5 5" xfId="9669" xr:uid="{24D7FADD-19D2-4D75-8106-7224D18AE80D}"/>
    <cellStyle name="40% - Accent1 7 6" xfId="9670" xr:uid="{309E3BFC-5B32-4D70-A667-D214A7EEB895}"/>
    <cellStyle name="40% - Accent1 7 6 2" xfId="9671" xr:uid="{56A78279-F583-4940-A517-AE5DAB81EA76}"/>
    <cellStyle name="40% - Accent1 7 6 3" xfId="9672" xr:uid="{72F9F56C-9ACC-4920-933B-5459D9866CB3}"/>
    <cellStyle name="40% - Accent1 7 7" xfId="9673" xr:uid="{7A138C21-7A26-4911-9B74-5A8438EF6D0C}"/>
    <cellStyle name="40% - Accent1 7 8" xfId="9674" xr:uid="{6CCECF87-875F-4235-AD85-C4617D65DED7}"/>
    <cellStyle name="40% - Accent1 7 9" xfId="9675" xr:uid="{4A38B855-A555-4993-94E2-199C237A7BEC}"/>
    <cellStyle name="40% - Accent1 8" xfId="9676" xr:uid="{1368F9E5-360A-459B-8684-D6898762346C}"/>
    <cellStyle name="40% - Accent1 8 10" xfId="9677" xr:uid="{9B4FAB92-C2C8-444F-B54E-80DE7535E831}"/>
    <cellStyle name="40% - Accent1 8 11" xfId="9678" xr:uid="{39F1A410-C73D-49FC-8770-DBE7DEED2B62}"/>
    <cellStyle name="40% - Accent1 8 2" xfId="9679" xr:uid="{FAE2272B-27F3-4C65-B537-6F871E275C79}"/>
    <cellStyle name="40% - Accent1 8 2 2" xfId="9680" xr:uid="{142EED6F-B098-45DA-AF95-DF5C0201B709}"/>
    <cellStyle name="40% - Accent1 8 2 2 2" xfId="9681" xr:uid="{929D095B-C46F-48FB-85D7-39A14829C54B}"/>
    <cellStyle name="40% - Accent1 8 2 2 3" xfId="9682" xr:uid="{B524636D-C855-4F29-A6FD-6AD6BDDAB07D}"/>
    <cellStyle name="40% - Accent1 8 2 2 4" xfId="9683" xr:uid="{D5E81FC4-3546-46A3-96F9-4EE6C7083173}"/>
    <cellStyle name="40% - Accent1 8 2 2 5" xfId="9684" xr:uid="{7A11F599-9658-479F-98AC-786123A76A9E}"/>
    <cellStyle name="40% - Accent1 8 2 2 6" xfId="9685" xr:uid="{681E7FD8-E3FE-4129-98C4-4D4A14640F45}"/>
    <cellStyle name="40% - Accent1 8 2 3" xfId="9686" xr:uid="{FEC21670-4580-4025-A268-38C76C34975D}"/>
    <cellStyle name="40% - Accent1 8 2 4" xfId="9687" xr:uid="{DC02F24A-A6DB-4CFF-8413-A049EB72CB0C}"/>
    <cellStyle name="40% - Accent1 8 2 5" xfId="9688" xr:uid="{F0E97CDE-7D23-42F9-A245-5E7A4BE08912}"/>
    <cellStyle name="40% - Accent1 8 2 6" xfId="9689" xr:uid="{DA031DFA-7A1F-4F03-89DD-AA8ABFB2FE5A}"/>
    <cellStyle name="40% - Accent1 8 2 7" xfId="9690" xr:uid="{01350242-92FF-4976-8B9F-42F73DA94DED}"/>
    <cellStyle name="40% - Accent1 8 2 8" xfId="9691" xr:uid="{D55A5B94-0862-4BBA-B986-7E1F13B9C281}"/>
    <cellStyle name="40% - Accent1 8 3" xfId="9692" xr:uid="{00DC9B43-A045-43C3-84F0-2FB15270C46E}"/>
    <cellStyle name="40% - Accent1 8 3 2" xfId="9693" xr:uid="{514BAE29-CB87-4995-BD23-0776BFEE1D1F}"/>
    <cellStyle name="40% - Accent1 8 3 2 2" xfId="9694" xr:uid="{59FF5B46-C7D6-4E67-A387-A7BC155FB669}"/>
    <cellStyle name="40% - Accent1 8 3 2 3" xfId="9695" xr:uid="{866C3D1A-DB6F-4A6D-8FE9-3B36617DFC1B}"/>
    <cellStyle name="40% - Accent1 8 3 2 4" xfId="9696" xr:uid="{858897B5-80B9-4D1B-B90E-4E67A2A2CBD4}"/>
    <cellStyle name="40% - Accent1 8 3 2 5" xfId="9697" xr:uid="{6318C0B4-5775-426D-BB63-61FA99FC1498}"/>
    <cellStyle name="40% - Accent1 8 3 3" xfId="9698" xr:uid="{E72CE625-0696-4371-9BE1-B5F940718E34}"/>
    <cellStyle name="40% - Accent1 8 3 4" xfId="9699" xr:uid="{BFE5AAB4-49C4-416B-BAF1-B9582431BE56}"/>
    <cellStyle name="40% - Accent1 8 3 5" xfId="9700" xr:uid="{FD514993-66F5-4D6F-B97B-F6C7025559CE}"/>
    <cellStyle name="40% - Accent1 8 3 6" xfId="9701" xr:uid="{7A1C7CC2-25D1-4E86-AE63-B4823A61EA69}"/>
    <cellStyle name="40% - Accent1 8 3 7" xfId="9702" xr:uid="{4B0F4C6B-D047-4EEB-88C0-DC595864E2E0}"/>
    <cellStyle name="40% - Accent1 8 3 8" xfId="9703" xr:uid="{715557CF-DAE1-4C7A-9B41-F324F50DFC03}"/>
    <cellStyle name="40% - Accent1 8 4" xfId="9704" xr:uid="{7D30BDB5-7CA0-4013-B8A7-B33914DF98F9}"/>
    <cellStyle name="40% - Accent1 8 4 2" xfId="9705" xr:uid="{C9147553-CE3B-4318-A764-ACE16E510379}"/>
    <cellStyle name="40% - Accent1 8 4 3" xfId="9706" xr:uid="{4B8A4E48-6510-41DB-957C-762AC0846C37}"/>
    <cellStyle name="40% - Accent1 8 4 4" xfId="9707" xr:uid="{9ED75E7A-A03D-40F3-B404-60CC888AA9ED}"/>
    <cellStyle name="40% - Accent1 8 4 5" xfId="9708" xr:uid="{172EFD5A-E3B9-485E-86C1-8FF26FA29556}"/>
    <cellStyle name="40% - Accent1 8 4 6" xfId="9709" xr:uid="{884352BF-FEEF-4180-B173-2C2D451E5909}"/>
    <cellStyle name="40% - Accent1 8 5" xfId="9710" xr:uid="{FDE59E5E-8E4C-416C-9697-5E31CE9C406F}"/>
    <cellStyle name="40% - Accent1 8 6" xfId="9711" xr:uid="{D4EED671-1B41-4000-8C41-72D69BA6DC92}"/>
    <cellStyle name="40% - Accent1 8 7" xfId="9712" xr:uid="{66C280DE-CAC1-410F-8F3A-571EFC877B1E}"/>
    <cellStyle name="40% - Accent1 8 8" xfId="9713" xr:uid="{A9E92602-C21B-425E-ADC2-1F3A1BF2B7E2}"/>
    <cellStyle name="40% - Accent1 8 9" xfId="9714" xr:uid="{F7204D34-EFE1-4523-B4A3-B68932569832}"/>
    <cellStyle name="40% - Accent1 9" xfId="9715" xr:uid="{DE857A5F-5F41-4C7F-B240-7622DCA30B55}"/>
    <cellStyle name="40% - Accent1 9 10" xfId="9716" xr:uid="{BFF0B5E6-D675-4F46-9CFF-23A7558E1022}"/>
    <cellStyle name="40% - Accent1 9 11" xfId="9717" xr:uid="{D80429EA-3015-4AFF-8DCF-C1EE5CE7990C}"/>
    <cellStyle name="40% - Accent1 9 2" xfId="9718" xr:uid="{08A7F81F-3D0C-4E9D-8C8C-29103DFAD734}"/>
    <cellStyle name="40% - Accent1 9 2 2" xfId="9719" xr:uid="{333DE42E-3773-4CF3-88AC-7EE9AE26166C}"/>
    <cellStyle name="40% - Accent1 9 2 2 2" xfId="9720" xr:uid="{BA781AFC-9D0D-4ACD-A0CE-FE4BC14BEEFD}"/>
    <cellStyle name="40% - Accent1 9 2 2 3" xfId="9721" xr:uid="{1BA37010-B5BB-49C1-B26B-95F5BAF93428}"/>
    <cellStyle name="40% - Accent1 9 2 2 4" xfId="9722" xr:uid="{97341908-E0A0-4078-B11C-AF1C553DBE17}"/>
    <cellStyle name="40% - Accent1 9 2 2 5" xfId="9723" xr:uid="{65EF4161-0894-4FE9-AF3D-3C7E3AB2EC67}"/>
    <cellStyle name="40% - Accent1 9 2 2 6" xfId="9724" xr:uid="{27391950-42BB-4CFD-89B0-8E4B01F47599}"/>
    <cellStyle name="40% - Accent1 9 2 3" xfId="9725" xr:uid="{06A2FB3B-A2A5-434B-B4E3-85631905A750}"/>
    <cellStyle name="40% - Accent1 9 2 4" xfId="9726" xr:uid="{379909C2-321E-4AED-8B05-67518BA1C3F8}"/>
    <cellStyle name="40% - Accent1 9 2 5" xfId="9727" xr:uid="{CE584242-FA59-40F8-84B0-73325C372D24}"/>
    <cellStyle name="40% - Accent1 9 2 6" xfId="9728" xr:uid="{EAC2B37C-D492-4CE7-9BC8-7BB9725103BE}"/>
    <cellStyle name="40% - Accent1 9 2 7" xfId="9729" xr:uid="{00C5D432-F5D6-48E7-8CCB-D32367F66889}"/>
    <cellStyle name="40% - Accent1 9 2 8" xfId="9730" xr:uid="{C6A9CB90-9EFD-44F1-95C4-6BF6248A6522}"/>
    <cellStyle name="40% - Accent1 9 3" xfId="9731" xr:uid="{3028AACF-AE0E-438A-95B0-281426E5855C}"/>
    <cellStyle name="40% - Accent1 9 3 2" xfId="9732" xr:uid="{4C3BB31B-CA15-43B8-8B16-8179E62084E7}"/>
    <cellStyle name="40% - Accent1 9 3 2 2" xfId="9733" xr:uid="{91084D55-BE48-44EF-9407-E1FCD28211E7}"/>
    <cellStyle name="40% - Accent1 9 3 2 3" xfId="9734" xr:uid="{6608256F-CE3B-454A-AB78-577942FC04FB}"/>
    <cellStyle name="40% - Accent1 9 3 2 4" xfId="9735" xr:uid="{2006782B-0414-496D-AC28-C03D05684607}"/>
    <cellStyle name="40% - Accent1 9 3 2 5" xfId="9736" xr:uid="{D9BA3A1C-40CC-4901-9805-6969D1462793}"/>
    <cellStyle name="40% - Accent1 9 3 3" xfId="9737" xr:uid="{A70EF6F2-5E2C-4678-8DD2-87DC9950B12E}"/>
    <cellStyle name="40% - Accent1 9 3 4" xfId="9738" xr:uid="{069EFB97-4DEB-43CA-AEE2-15D8F8D04EC5}"/>
    <cellStyle name="40% - Accent1 9 3 5" xfId="9739" xr:uid="{92C71E06-BE64-4400-B1C5-A9C362BCB722}"/>
    <cellStyle name="40% - Accent1 9 3 6" xfId="9740" xr:uid="{675383B1-67D3-49AC-8E33-42AF6BEB5F9C}"/>
    <cellStyle name="40% - Accent1 9 3 7" xfId="9741" xr:uid="{C3A66E17-2E9D-4E53-8376-D4511FE74B8E}"/>
    <cellStyle name="40% - Accent1 9 3 8" xfId="9742" xr:uid="{31B41F66-FB8B-46ED-B430-C7F05B5284D6}"/>
    <cellStyle name="40% - Accent1 9 4" xfId="9743" xr:uid="{2F357EDB-575B-49B9-813C-C77A599BE983}"/>
    <cellStyle name="40% - Accent1 9 4 2" xfId="9744" xr:uid="{D61FB0C7-D037-4864-AC9C-2A923649C37F}"/>
    <cellStyle name="40% - Accent1 9 4 3" xfId="9745" xr:uid="{6C813A88-A30D-4C34-963D-473116722973}"/>
    <cellStyle name="40% - Accent1 9 4 4" xfId="9746" xr:uid="{B5CFFF37-18C4-4AD3-B72C-30613DE248EA}"/>
    <cellStyle name="40% - Accent1 9 4 5" xfId="9747" xr:uid="{927A9C0B-DBDE-49F2-96CF-40C924C9EAA1}"/>
    <cellStyle name="40% - Accent1 9 4 6" xfId="9748" xr:uid="{448CBAA7-4311-4581-A178-D200B9E42565}"/>
    <cellStyle name="40% - Accent1 9 5" xfId="9749" xr:uid="{53E581F1-5455-4ED3-AD09-B28EEE3EF910}"/>
    <cellStyle name="40% - Accent1 9 6" xfId="9750" xr:uid="{3C046E87-9840-4F70-A388-AA14FB185615}"/>
    <cellStyle name="40% - Accent1 9 7" xfId="9751" xr:uid="{DE8235BA-5ED1-4940-B75F-214528EF42F5}"/>
    <cellStyle name="40% - Accent1 9 8" xfId="9752" xr:uid="{29440CC5-C830-457F-BF9C-09AE2BBB1770}"/>
    <cellStyle name="40% - Accent1 9 9" xfId="9753" xr:uid="{2251551C-DCA3-4168-9EF6-7D364D9AA0DF}"/>
    <cellStyle name="40% - Accent2" xfId="9754" builtinId="35" customBuiltin="1"/>
    <cellStyle name="40% - Accent2 10" xfId="9755" xr:uid="{AEF07AE7-9EE2-4260-917D-8C94C3C539FB}"/>
    <cellStyle name="40% - Accent2 10 10" xfId="9756" xr:uid="{7D606090-6643-44DC-81BB-E0BC8B192654}"/>
    <cellStyle name="40% - Accent2 10 11" xfId="9757" xr:uid="{4BF70760-9015-49D4-B6FC-7F4117C01C3B}"/>
    <cellStyle name="40% - Accent2 10 2" xfId="9758" xr:uid="{041E3D78-1A2E-488F-8ED7-9C27E1241F55}"/>
    <cellStyle name="40% - Accent2 10 2 2" xfId="9759" xr:uid="{4EE0F4B6-5E75-43D2-B39B-2C1C6A4BA2E3}"/>
    <cellStyle name="40% - Accent2 10 2 2 2" xfId="9760" xr:uid="{37BEDBBE-A3ED-4988-AEC5-1009128036B6}"/>
    <cellStyle name="40% - Accent2 10 2 2 3" xfId="9761" xr:uid="{CBB8B539-5F94-42E6-B9D5-8C0728408A65}"/>
    <cellStyle name="40% - Accent2 10 2 3" xfId="9762" xr:uid="{3F236E7A-27BB-48EA-B0CF-10A6B0D06B4A}"/>
    <cellStyle name="40% - Accent2 10 2 4" xfId="9763" xr:uid="{7CA077F3-7FEB-48A4-9634-963E9247AA1A}"/>
    <cellStyle name="40% - Accent2 10 2 5" xfId="9764" xr:uid="{E09F49CC-41CC-4A37-AF1E-3805A67924A3}"/>
    <cellStyle name="40% - Accent2 10 2 6" xfId="9765" xr:uid="{D1A4B805-10B1-4974-9B7B-1D950E278C7F}"/>
    <cellStyle name="40% - Accent2 10 2 7" xfId="9766" xr:uid="{6C890E41-D2C2-4156-B351-CDAF37001B7E}"/>
    <cellStyle name="40% - Accent2 10 2 8" xfId="9767" xr:uid="{7CCBEA46-0643-4FB3-A903-7CDFF7A27131}"/>
    <cellStyle name="40% - Accent2 10 3" xfId="9768" xr:uid="{E2517FE8-5CA4-4994-AD66-2BA00E059A5E}"/>
    <cellStyle name="40% - Accent2 10 3 2" xfId="9769" xr:uid="{27694D23-7EE6-468E-B0A3-BFAF7CE73B27}"/>
    <cellStyle name="40% - Accent2 10 3 2 2" xfId="9770" xr:uid="{5CD91596-E629-46D3-AF1B-07459EA69216}"/>
    <cellStyle name="40% - Accent2 10 3 2 3" xfId="9771" xr:uid="{2D3CE0A6-2DBE-4517-83B1-1EFC09EE9755}"/>
    <cellStyle name="40% - Accent2 10 3 3" xfId="9772" xr:uid="{48A8EF47-7F02-4353-A561-E54A6F1C5315}"/>
    <cellStyle name="40% - Accent2 10 3 4" xfId="9773" xr:uid="{5D2C9D42-F3EE-42A0-AC53-A5030C20A6F0}"/>
    <cellStyle name="40% - Accent2 10 3 5" xfId="9774" xr:uid="{87F4FB8E-8BA0-4DF2-9588-5811DF4A0FFB}"/>
    <cellStyle name="40% - Accent2 10 4" xfId="9775" xr:uid="{2FB24535-E29A-49C2-8B38-F42FC3D496A8}"/>
    <cellStyle name="40% - Accent2 10 4 2" xfId="9776" xr:uid="{9C4A529A-3209-42D1-805F-89164A653201}"/>
    <cellStyle name="40% - Accent2 10 4 3" xfId="9777" xr:uid="{1E2889F2-95F4-4BB6-9B47-9C0A458BB16B}"/>
    <cellStyle name="40% - Accent2 10 5" xfId="9778" xr:uid="{9483DEAB-D2B3-4BA0-83A9-FC16282D2BB7}"/>
    <cellStyle name="40% - Accent2 10 6" xfId="9779" xr:uid="{08A5E265-95BA-4AC2-B25B-F2A91F46F492}"/>
    <cellStyle name="40% - Accent2 10 7" xfId="9780" xr:uid="{718E1070-1F9F-4EB9-9B1E-DF540E8C6E08}"/>
    <cellStyle name="40% - Accent2 10 8" xfId="9781" xr:uid="{D9286319-2333-4F94-8FFF-7E2248C247AA}"/>
    <cellStyle name="40% - Accent2 10 9" xfId="9782" xr:uid="{40D52E03-F530-4D71-AE3B-4C4C387464FC}"/>
    <cellStyle name="40% - Accent2 11" xfId="9783" xr:uid="{A056A1A1-A7E9-463A-AC40-200907167F48}"/>
    <cellStyle name="40% - Accent2 11 10" xfId="9784" xr:uid="{F6FA35AA-6DE1-4F42-ABCD-1F269F493C31}"/>
    <cellStyle name="40% - Accent2 11 11" xfId="9785" xr:uid="{16BD32B5-05A1-430C-979E-C9B772D95894}"/>
    <cellStyle name="40% - Accent2 11 2" xfId="9786" xr:uid="{B853A578-F915-4DB4-A849-7C0559BB3C7C}"/>
    <cellStyle name="40% - Accent2 11 2 2" xfId="9787" xr:uid="{1733C7D1-279E-4F6C-ACE9-2BF40F20E14E}"/>
    <cellStyle name="40% - Accent2 11 2 2 2" xfId="9788" xr:uid="{3627420D-DFB4-4E07-BA53-052AA8F6A27A}"/>
    <cellStyle name="40% - Accent2 11 2 2 3" xfId="9789" xr:uid="{062BBFC8-2231-4422-AEAC-8BBF55C009D1}"/>
    <cellStyle name="40% - Accent2 11 2 3" xfId="9790" xr:uid="{6AF360FB-0FA2-4544-BDCC-4E7B034F58D8}"/>
    <cellStyle name="40% - Accent2 11 2 4" xfId="9791" xr:uid="{49676755-2E4D-4253-9973-762BECBDF882}"/>
    <cellStyle name="40% - Accent2 11 2 5" xfId="9792" xr:uid="{C537B76E-9F41-4134-B4E5-7D587B4713B7}"/>
    <cellStyle name="40% - Accent2 11 2 6" xfId="9793" xr:uid="{A6A31332-4245-47E5-BC91-5B853CAA5579}"/>
    <cellStyle name="40% - Accent2 11 2 7" xfId="9794" xr:uid="{FC4D4274-493F-43CA-9EDB-2DBED7CCD2A6}"/>
    <cellStyle name="40% - Accent2 11 2 8" xfId="9795" xr:uid="{EFA26270-7A87-4A9D-9E22-A24C00B46E29}"/>
    <cellStyle name="40% - Accent2 11 3" xfId="9796" xr:uid="{DA0BC869-B063-4BF9-913B-03A66970C9BD}"/>
    <cellStyle name="40% - Accent2 11 3 2" xfId="9797" xr:uid="{7B94DE6D-2D60-4E44-8833-B6C1A1D58335}"/>
    <cellStyle name="40% - Accent2 11 3 2 2" xfId="9798" xr:uid="{71119B6B-197A-40A0-BC9B-03C9D22A434F}"/>
    <cellStyle name="40% - Accent2 11 3 2 3" xfId="9799" xr:uid="{5D6F6B1F-EE75-4262-8DB8-0D717932D87C}"/>
    <cellStyle name="40% - Accent2 11 3 3" xfId="9800" xr:uid="{41CEC830-1D56-4646-8A6C-2BDCD5CCF070}"/>
    <cellStyle name="40% - Accent2 11 3 4" xfId="9801" xr:uid="{74816F71-7EF9-4011-AC8B-758EFEB645C5}"/>
    <cellStyle name="40% - Accent2 11 3 5" xfId="9802" xr:uid="{8499295E-3489-460C-AF40-5328402FF4AF}"/>
    <cellStyle name="40% - Accent2 11 4" xfId="9803" xr:uid="{7839A213-FFA4-45F2-A907-7175F50A2EBC}"/>
    <cellStyle name="40% - Accent2 11 4 2" xfId="9804" xr:uid="{2BCD613B-A297-4ABD-9FC5-A961DC292516}"/>
    <cellStyle name="40% - Accent2 11 4 3" xfId="9805" xr:uid="{C10CA2C0-74B3-434A-BB05-140165B5F68D}"/>
    <cellStyle name="40% - Accent2 11 5" xfId="9806" xr:uid="{022526D1-1164-4D35-A08B-4FDB01501E83}"/>
    <cellStyle name="40% - Accent2 11 6" xfId="9807" xr:uid="{ECB2AFA5-2328-48EB-9833-C7C19111C36C}"/>
    <cellStyle name="40% - Accent2 11 7" xfId="9808" xr:uid="{75C12F9D-F5A8-4AA6-9586-BC12D038AC2F}"/>
    <cellStyle name="40% - Accent2 11 8" xfId="9809" xr:uid="{72B36F6E-EFF8-4F84-B6A2-5E78E02CCDD8}"/>
    <cellStyle name="40% - Accent2 11 9" xfId="9810" xr:uid="{9E3C7991-7553-47C2-A0BF-A9445DA10934}"/>
    <cellStyle name="40% - Accent2 12" xfId="9811" xr:uid="{D41A9FBE-451C-474D-93E7-193EEB3BD757}"/>
    <cellStyle name="40% - Accent2 12 10" xfId="9812" xr:uid="{6710F767-9554-4EDB-8CD2-CC36DE0FF6C3}"/>
    <cellStyle name="40% - Accent2 12 11" xfId="9813" xr:uid="{00624AEA-9D99-4A76-B55C-D2CEAFF2CF1A}"/>
    <cellStyle name="40% - Accent2 12 2" xfId="9814" xr:uid="{7DD0BB12-69D4-4CA5-93E6-3EDB8301226B}"/>
    <cellStyle name="40% - Accent2 12 2 2" xfId="9815" xr:uid="{20037958-0310-46FC-AD4C-0178655431EE}"/>
    <cellStyle name="40% - Accent2 12 2 2 2" xfId="9816" xr:uid="{1767E19B-B597-48A8-B6F4-6A326B52A064}"/>
    <cellStyle name="40% - Accent2 12 2 2 3" xfId="9817" xr:uid="{A530AA12-17A0-4B51-8FB0-4034C858CEA8}"/>
    <cellStyle name="40% - Accent2 12 2 3" xfId="9818" xr:uid="{7D823E46-6866-460A-8DFC-949E47EC11C6}"/>
    <cellStyle name="40% - Accent2 12 2 4" xfId="9819" xr:uid="{B396DC32-CA26-4EE5-9172-E50FB194D2EC}"/>
    <cellStyle name="40% - Accent2 12 2 5" xfId="9820" xr:uid="{EB890F7C-9DE2-4CF4-BCCA-40DF38C269E1}"/>
    <cellStyle name="40% - Accent2 12 2 6" xfId="9821" xr:uid="{283E1E45-0C9D-471F-8168-CD70FD8ACBB1}"/>
    <cellStyle name="40% - Accent2 12 2 7" xfId="9822" xr:uid="{E8ADCD89-3A19-48BC-A580-07B28112067D}"/>
    <cellStyle name="40% - Accent2 12 3" xfId="9823" xr:uid="{59D4ABB0-B72C-4A29-8116-634175CC7463}"/>
    <cellStyle name="40% - Accent2 12 3 2" xfId="9824" xr:uid="{58A5396A-F489-46BA-935B-B16D80E1382E}"/>
    <cellStyle name="40% - Accent2 12 3 2 2" xfId="9825" xr:uid="{50372A29-414A-4B4A-AF15-52A53F1F099A}"/>
    <cellStyle name="40% - Accent2 12 3 2 3" xfId="9826" xr:uid="{B8286E7B-3050-40BF-A123-B0B6E4FE9386}"/>
    <cellStyle name="40% - Accent2 12 3 3" xfId="9827" xr:uid="{D9969BD4-8C9A-44D9-8418-98639EDE7214}"/>
    <cellStyle name="40% - Accent2 12 3 4" xfId="9828" xr:uid="{35B3BFF9-D5ED-43A1-B22E-BCF84B2E5C73}"/>
    <cellStyle name="40% - Accent2 12 3 5" xfId="9829" xr:uid="{6C49540D-1ED1-46CD-9560-D63942E9227B}"/>
    <cellStyle name="40% - Accent2 12 4" xfId="9830" xr:uid="{303A502C-8247-4A9D-A211-D2E2A36627ED}"/>
    <cellStyle name="40% - Accent2 12 4 2" xfId="9831" xr:uid="{B50DBEB4-2C5E-465B-B0D1-0EB5A0409BB3}"/>
    <cellStyle name="40% - Accent2 12 4 3" xfId="9832" xr:uid="{68375429-619B-40B0-9D58-EE6BAEE77FEB}"/>
    <cellStyle name="40% - Accent2 12 5" xfId="9833" xr:uid="{2EE32A4C-55C5-42FA-90D7-D45AA63DD8C1}"/>
    <cellStyle name="40% - Accent2 12 6" xfId="9834" xr:uid="{7C32C834-BCBC-4C8B-A8D8-92C5BFEB0C0E}"/>
    <cellStyle name="40% - Accent2 12 7" xfId="9835" xr:uid="{161B6AF5-7BA5-4181-9172-0A359E4CF0AA}"/>
    <cellStyle name="40% - Accent2 12 8" xfId="9836" xr:uid="{F8C30D46-8949-4F07-9E0C-FB2AF624E02D}"/>
    <cellStyle name="40% - Accent2 12 9" xfId="9837" xr:uid="{2B9C2D9A-4FA4-4C3A-A438-A7BCB070254E}"/>
    <cellStyle name="40% - Accent2 13" xfId="9838" xr:uid="{04CF57D5-1FCB-4D81-A811-5D0E5E6FE126}"/>
    <cellStyle name="40% - Accent2 13 10" xfId="9839" xr:uid="{39C1A415-37F0-42F6-BFCF-6828C665FF71}"/>
    <cellStyle name="40% - Accent2 13 2" xfId="9840" xr:uid="{739A21C9-58EB-403E-9970-031FC027A470}"/>
    <cellStyle name="40% - Accent2 13 2 2" xfId="9841" xr:uid="{D3EAECB8-4723-4133-97AA-33C381116956}"/>
    <cellStyle name="40% - Accent2 13 2 2 2" xfId="9842" xr:uid="{C906E5FB-F182-4A93-81C9-99EFDDC43C08}"/>
    <cellStyle name="40% - Accent2 13 2 2 3" xfId="9843" xr:uid="{94071F8F-562E-4E37-9EC8-25C408AA9A2F}"/>
    <cellStyle name="40% - Accent2 13 2 3" xfId="9844" xr:uid="{38BDE608-A860-4269-B96D-741E72D9232D}"/>
    <cellStyle name="40% - Accent2 13 2 4" xfId="9845" xr:uid="{6430051D-9998-4C93-86B5-4A7B3CB7B25B}"/>
    <cellStyle name="40% - Accent2 13 2 5" xfId="9846" xr:uid="{673823EA-4A9E-457F-9C5A-80DEE8E5DC5A}"/>
    <cellStyle name="40% - Accent2 13 2 6" xfId="9847" xr:uid="{3183C033-A88E-43FF-B101-C218CF8BB9BF}"/>
    <cellStyle name="40% - Accent2 13 2 7" xfId="9848" xr:uid="{CAF250BB-EB4A-43D9-8D51-C144DA58E5AA}"/>
    <cellStyle name="40% - Accent2 13 2 8" xfId="9849" xr:uid="{671DBF22-192F-4950-8C7B-5EB443BDD4C8}"/>
    <cellStyle name="40% - Accent2 13 3" xfId="9850" xr:uid="{A6AFC10D-E71B-4552-9088-A9C31A65035C}"/>
    <cellStyle name="40% - Accent2 13 3 2" xfId="9851" xr:uid="{0D565B00-A868-41D3-AC4E-6C7D9544E991}"/>
    <cellStyle name="40% - Accent2 13 3 2 2" xfId="9852" xr:uid="{C6BD03AD-5CB2-4854-860A-8BA00253AB70}"/>
    <cellStyle name="40% - Accent2 13 3 2 3" xfId="9853" xr:uid="{A1C63868-94FC-4217-91B9-6051D498BCF5}"/>
    <cellStyle name="40% - Accent2 13 3 3" xfId="9854" xr:uid="{2ADA0447-D0A2-4D8D-962E-A867AE09BD7C}"/>
    <cellStyle name="40% - Accent2 13 3 4" xfId="9855" xr:uid="{C6FF5BD4-B200-4A2C-B624-DF425C09C5C0}"/>
    <cellStyle name="40% - Accent2 13 3 5" xfId="9856" xr:uid="{2EB34F44-263E-42CA-A8B9-FF43DB944464}"/>
    <cellStyle name="40% - Accent2 13 4" xfId="9857" xr:uid="{E587E26B-10F8-4BE9-8B30-AFC53EABF501}"/>
    <cellStyle name="40% - Accent2 13 4 2" xfId="9858" xr:uid="{DF9453D5-EE84-4E85-9EC4-882BA2A03B82}"/>
    <cellStyle name="40% - Accent2 13 4 3" xfId="9859" xr:uid="{134D573E-043F-43B8-98D9-99738041F5B8}"/>
    <cellStyle name="40% - Accent2 13 5" xfId="9860" xr:uid="{B122C280-0287-488D-AFFC-FC115005350E}"/>
    <cellStyle name="40% - Accent2 13 6" xfId="9861" xr:uid="{DDA74EC3-8E16-4152-BE40-9707F96CFF23}"/>
    <cellStyle name="40% - Accent2 13 7" xfId="9862" xr:uid="{976E8E5C-07F9-427A-AB87-8A948A0766BD}"/>
    <cellStyle name="40% - Accent2 13 8" xfId="9863" xr:uid="{F56D4FCC-1706-4CE5-8A96-7547BB0ADD52}"/>
    <cellStyle name="40% - Accent2 13 9" xfId="9864" xr:uid="{D79A17FF-50D1-4464-87BC-85A39195C689}"/>
    <cellStyle name="40% - Accent2 14" xfId="9865" xr:uid="{9428D4B7-88A4-439C-92EE-B9F8864A7B92}"/>
    <cellStyle name="40% - Accent2 14 2" xfId="9866" xr:uid="{4E147A7A-2CB8-46EE-99AD-BFB780E96E46}"/>
    <cellStyle name="40% - Accent2 14 2 2" xfId="9867" xr:uid="{279E1B1A-7F47-4182-A884-20509D161BEE}"/>
    <cellStyle name="40% - Accent2 14 2 2 2" xfId="9868" xr:uid="{01EBC9DF-51D0-4999-BC3C-9C5EFC053FFB}"/>
    <cellStyle name="40% - Accent2 14 2 2 3" xfId="9869" xr:uid="{0A35CB19-D176-41BA-B4A5-EE52EB8ECB1D}"/>
    <cellStyle name="40% - Accent2 14 2 3" xfId="9870" xr:uid="{05329465-0160-4312-9456-826E6317546B}"/>
    <cellStyle name="40% - Accent2 14 2 4" xfId="9871" xr:uid="{7D8865D7-AD60-4319-8DC8-66039B9B09F1}"/>
    <cellStyle name="40% - Accent2 14 2 5" xfId="9872" xr:uid="{08A1F1DF-36ED-41C8-A370-8527353D8DF2}"/>
    <cellStyle name="40% - Accent2 14 2 6" xfId="9873" xr:uid="{4BBC53C9-E9B8-4258-93F4-68B6969180EF}"/>
    <cellStyle name="40% - Accent2 14 2 7" xfId="9874" xr:uid="{BC9D70C2-6D64-4626-B03D-8CF5242E04BF}"/>
    <cellStyle name="40% - Accent2 14 3" xfId="9875" xr:uid="{53449CB8-9266-44AE-8BAA-2883BDB738E4}"/>
    <cellStyle name="40% - Accent2 14 3 2" xfId="9876" xr:uid="{0436D7BF-1D2C-4C64-999B-66797175798C}"/>
    <cellStyle name="40% - Accent2 14 3 2 2" xfId="9877" xr:uid="{45971E74-8462-4B21-A5C9-A2C8D21D2A37}"/>
    <cellStyle name="40% - Accent2 14 3 2 3" xfId="9878" xr:uid="{6B651361-A3D8-4699-BB1B-97E4A06954E2}"/>
    <cellStyle name="40% - Accent2 14 3 3" xfId="9879" xr:uid="{D5AD4286-886C-41B7-B3D1-D33B6AE9511D}"/>
    <cellStyle name="40% - Accent2 14 3 4" xfId="9880" xr:uid="{135625E6-474D-449F-82A8-9BC3DCCB8481}"/>
    <cellStyle name="40% - Accent2 14 3 5" xfId="9881" xr:uid="{07B25E0A-FB58-44CC-9073-F77AD9921727}"/>
    <cellStyle name="40% - Accent2 14 4" xfId="9882" xr:uid="{2A0B673F-20FB-43ED-A756-0D06DA8E6CBB}"/>
    <cellStyle name="40% - Accent2 14 4 2" xfId="9883" xr:uid="{AF4AD6A4-5B38-4F6C-B47A-48D3986CA773}"/>
    <cellStyle name="40% - Accent2 14 4 3" xfId="9884" xr:uid="{5ABCAF25-C989-4CCB-BC5D-63301FF664E4}"/>
    <cellStyle name="40% - Accent2 14 5" xfId="9885" xr:uid="{0552460E-3296-44B9-97E6-CAE53C9F35E5}"/>
    <cellStyle name="40% - Accent2 14 6" xfId="9886" xr:uid="{F96DA13E-998D-4503-8C8E-756059F2CD04}"/>
    <cellStyle name="40% - Accent2 14 7" xfId="9887" xr:uid="{EB4B4C40-3BD3-4849-9977-574425D9F948}"/>
    <cellStyle name="40% - Accent2 14 8" xfId="9888" xr:uid="{87450424-0A41-4A17-88FF-E03AA5959123}"/>
    <cellStyle name="40% - Accent2 14 9" xfId="9889" xr:uid="{A647B197-DE76-48C4-B0A0-440077D6CC4F}"/>
    <cellStyle name="40% - Accent2 15" xfId="9890" xr:uid="{CF6B7ED8-35DF-4ECE-BF18-BCB79BF5EAF7}"/>
    <cellStyle name="40% - Accent2 15 2" xfId="9891" xr:uid="{38963762-FEE0-4D54-9FC8-528167BA2B33}"/>
    <cellStyle name="40% - Accent2 15 2 2" xfId="9892" xr:uid="{AF1B347C-5456-474C-8C90-7693240DA2FF}"/>
    <cellStyle name="40% - Accent2 15 2 2 2" xfId="9893" xr:uid="{22D8C189-CFF7-4E73-A817-849FA85FFD5D}"/>
    <cellStyle name="40% - Accent2 15 2 2 3" xfId="9894" xr:uid="{D1DE8D6E-2A59-4C61-8E6A-DD39D20F3EBA}"/>
    <cellStyle name="40% - Accent2 15 2 3" xfId="9895" xr:uid="{A9B86D3C-4C9F-4CE6-B4F8-047E824CD870}"/>
    <cellStyle name="40% - Accent2 15 2 4" xfId="9896" xr:uid="{05E5769F-B7CA-404C-9585-F68267263595}"/>
    <cellStyle name="40% - Accent2 15 2 5" xfId="9897" xr:uid="{1F3AE3DE-020C-4E3C-8174-EB2DE1F53E8A}"/>
    <cellStyle name="40% - Accent2 15 2 6" xfId="9898" xr:uid="{1B8AC561-0410-40E4-B978-91BA1D598F63}"/>
    <cellStyle name="40% - Accent2 15 2 7" xfId="9899" xr:uid="{2469F713-AF0E-429E-A10B-737DC54DA7B7}"/>
    <cellStyle name="40% - Accent2 15 3" xfId="9900" xr:uid="{A5A86765-6755-4D04-A68D-C5BF785C151D}"/>
    <cellStyle name="40% - Accent2 15 3 2" xfId="9901" xr:uid="{2381E9C1-38C6-4536-B966-0C838AA23E1A}"/>
    <cellStyle name="40% - Accent2 15 3 2 2" xfId="9902" xr:uid="{1FB1EB95-14EA-4539-9675-01FB5A4AB0B3}"/>
    <cellStyle name="40% - Accent2 15 3 2 3" xfId="9903" xr:uid="{866C29A5-5922-465B-A85A-102D760F56A9}"/>
    <cellStyle name="40% - Accent2 15 3 3" xfId="9904" xr:uid="{738C8870-7946-4E1A-BDAD-2C1AD62B6AE7}"/>
    <cellStyle name="40% - Accent2 15 3 4" xfId="9905" xr:uid="{0DEA67AD-DD90-4654-8AF8-CF09DB9143BA}"/>
    <cellStyle name="40% - Accent2 15 3 5" xfId="9906" xr:uid="{C0985D75-07A7-4C1C-95B8-914EB37B9065}"/>
    <cellStyle name="40% - Accent2 15 4" xfId="9907" xr:uid="{FAE99206-F909-46B7-A003-E9FAC2D48E1D}"/>
    <cellStyle name="40% - Accent2 15 4 2" xfId="9908" xr:uid="{24563D59-B60C-40DF-96D6-6FE03145A28B}"/>
    <cellStyle name="40% - Accent2 15 4 3" xfId="9909" xr:uid="{8CE2767D-43EC-4CD0-8DA7-01BF4E96DB20}"/>
    <cellStyle name="40% - Accent2 15 5" xfId="9910" xr:uid="{F80C14E8-1BCF-424A-BE29-6E23A34D908A}"/>
    <cellStyle name="40% - Accent2 15 6" xfId="9911" xr:uid="{53EB6BFC-F072-43FD-A1EF-50AF61DB2829}"/>
    <cellStyle name="40% - Accent2 15 7" xfId="9912" xr:uid="{5BBAE88B-9A3A-49F9-B73F-3F38CA3C61EA}"/>
    <cellStyle name="40% - Accent2 15 8" xfId="9913" xr:uid="{B5D96E10-C2AE-4B64-95A6-2FC1946CA343}"/>
    <cellStyle name="40% - Accent2 15 9" xfId="9914" xr:uid="{C7A14E65-4F91-4772-A7EF-A262F0AB4483}"/>
    <cellStyle name="40% - Accent2 16" xfId="9915" xr:uid="{FB0EA2AA-22B1-4B27-A5E9-35592404B0D1}"/>
    <cellStyle name="40% - Accent2 16 2" xfId="9916" xr:uid="{1291D013-684F-4362-A91F-5BDA23FCE008}"/>
    <cellStyle name="40% - Accent2 16 2 2" xfId="9917" xr:uid="{6D729546-373F-4AA7-892F-B58C3909FCA4}"/>
    <cellStyle name="40% - Accent2 16 2 2 2" xfId="9918" xr:uid="{6B251C7E-81AF-4062-9780-1A03547C8886}"/>
    <cellStyle name="40% - Accent2 16 2 2 3" xfId="9919" xr:uid="{697AAC07-FD63-4EEB-969D-A6615CEF6EDC}"/>
    <cellStyle name="40% - Accent2 16 2 3" xfId="9920" xr:uid="{5E25B2B5-69CC-4DAD-831B-4D55CB209F21}"/>
    <cellStyle name="40% - Accent2 16 2 4" xfId="9921" xr:uid="{AF28C419-D73F-40DD-A10E-D8FF6D3789A3}"/>
    <cellStyle name="40% - Accent2 16 2 5" xfId="9922" xr:uid="{3FA66469-5FE0-4195-8702-FBFC269E7AAB}"/>
    <cellStyle name="40% - Accent2 16 2 6" xfId="9923" xr:uid="{71C2FCCC-6FFF-460A-8206-C9A7996B986F}"/>
    <cellStyle name="40% - Accent2 16 2 7" xfId="9924" xr:uid="{E064B3C4-3E1E-42A8-B396-701A2B13BE31}"/>
    <cellStyle name="40% - Accent2 16 3" xfId="9925" xr:uid="{637F1A1C-4A32-4687-A6C7-5BE9795BAC88}"/>
    <cellStyle name="40% - Accent2 16 3 2" xfId="9926" xr:uid="{1CBBD449-7A90-4347-82D0-6CD49B31D60F}"/>
    <cellStyle name="40% - Accent2 16 3 2 2" xfId="9927" xr:uid="{4EFF3C40-17B8-4618-89F1-04AD9401DB45}"/>
    <cellStyle name="40% - Accent2 16 3 2 3" xfId="9928" xr:uid="{380D4E3B-2E5E-4603-AD66-771056CB1CC5}"/>
    <cellStyle name="40% - Accent2 16 3 3" xfId="9929" xr:uid="{7C8ACE05-6313-4589-944F-306D04C57941}"/>
    <cellStyle name="40% - Accent2 16 3 4" xfId="9930" xr:uid="{34FB893B-DEAC-4957-B264-50DEF2C48D87}"/>
    <cellStyle name="40% - Accent2 16 3 5" xfId="9931" xr:uid="{FCDF85A6-B68F-4D32-BA3F-64A96AF0069B}"/>
    <cellStyle name="40% - Accent2 16 4" xfId="9932" xr:uid="{7F9350F6-25AC-4345-847A-85903895D921}"/>
    <cellStyle name="40% - Accent2 16 4 2" xfId="9933" xr:uid="{958DC659-649A-45C1-A2C0-EDCAD5165634}"/>
    <cellStyle name="40% - Accent2 16 4 3" xfId="9934" xr:uid="{98A03B89-E9EE-453E-BEFF-78352386924E}"/>
    <cellStyle name="40% - Accent2 16 5" xfId="9935" xr:uid="{5C97287F-0C2D-4059-8B64-EDC33BCC3ADC}"/>
    <cellStyle name="40% - Accent2 16 6" xfId="9936" xr:uid="{A1C20296-6C8E-4761-B579-58F00E132F08}"/>
    <cellStyle name="40% - Accent2 16 7" xfId="9937" xr:uid="{71D4E545-C72D-44DB-9B89-BE75E6B60105}"/>
    <cellStyle name="40% - Accent2 16 8" xfId="9938" xr:uid="{E6ADDA58-2376-4E03-9490-EA236728DAC2}"/>
    <cellStyle name="40% - Accent2 16 9" xfId="9939" xr:uid="{4612B480-0BA4-446F-A3FE-81864C133108}"/>
    <cellStyle name="40% - Accent2 17" xfId="9940" xr:uid="{516E5497-F56E-416C-92AA-D8343EF2FA46}"/>
    <cellStyle name="40% - Accent2 17 2" xfId="9941" xr:uid="{993D38C7-67D3-4D0B-BD61-738D87AA8657}"/>
    <cellStyle name="40% - Accent2 17 2 2" xfId="9942" xr:uid="{9C76E206-4356-4C8E-ADB2-8902B269C67B}"/>
    <cellStyle name="40% - Accent2 17 2 3" xfId="9943" xr:uid="{72FBBFBB-8EA8-4CBC-BBA5-102AB3986C03}"/>
    <cellStyle name="40% - Accent2 17 2 4" xfId="9944" xr:uid="{5EB08EA0-5323-4E3E-8CD9-A2C108AE4470}"/>
    <cellStyle name="40% - Accent2 17 2 5" xfId="9945" xr:uid="{296F162D-654C-469E-B074-611C66AC02DB}"/>
    <cellStyle name="40% - Accent2 17 3" xfId="9946" xr:uid="{B3033079-7E22-43F5-898C-65A3B37F3861}"/>
    <cellStyle name="40% - Accent2 17 4" xfId="9947" xr:uid="{3D882F23-60EC-4543-B508-D5BB1587DAE7}"/>
    <cellStyle name="40% - Accent2 17 5" xfId="9948" xr:uid="{50B8818C-00AF-4919-8014-3D0252D529C4}"/>
    <cellStyle name="40% - Accent2 17 6" xfId="9949" xr:uid="{EBF5DD1A-7117-4789-9582-7B095438E3D5}"/>
    <cellStyle name="40% - Accent2 17 7" xfId="9950" xr:uid="{4744E4D2-BE0C-4040-9566-AB81DC77B747}"/>
    <cellStyle name="40% - Accent2 18" xfId="9951" xr:uid="{5DD7EDDD-43F1-4886-A1B0-7C0E4659CB25}"/>
    <cellStyle name="40% - Accent2 18 2" xfId="9952" xr:uid="{8CA64568-2C4F-41E8-9399-D18CE260095F}"/>
    <cellStyle name="40% - Accent2 18 2 2" xfId="9953" xr:uid="{52E893E8-D7DE-4AE3-B170-44FDFFEBA145}"/>
    <cellStyle name="40% - Accent2 18 2 3" xfId="9954" xr:uid="{19382726-F024-4F77-8601-D7A3B1D99CC3}"/>
    <cellStyle name="40% - Accent2 18 3" xfId="9955" xr:uid="{0FFE26E6-3238-4F95-A70C-C5A71FD66F07}"/>
    <cellStyle name="40% - Accent2 18 4" xfId="9956" xr:uid="{D3BA579A-28D3-4D77-BF1B-7E81C63C7E0A}"/>
    <cellStyle name="40% - Accent2 18 5" xfId="9957" xr:uid="{E291C73D-957C-4A63-8D8B-645475DB7511}"/>
    <cellStyle name="40% - Accent2 18 6" xfId="9958" xr:uid="{B2B117CD-0D3E-4C6A-A256-C1AC3288A621}"/>
    <cellStyle name="40% - Accent2 18 7" xfId="9959" xr:uid="{7E631AA0-2E9F-48FD-94FC-663285532FF3}"/>
    <cellStyle name="40% - Accent2 19" xfId="9960" xr:uid="{F943E60D-A1E4-4927-AF53-EC0B59B40739}"/>
    <cellStyle name="40% - Accent2 19 2" xfId="9961" xr:uid="{40E98E42-F1E7-47F3-845F-4E3A325929E8}"/>
    <cellStyle name="40% - Accent2 19 3" xfId="9962" xr:uid="{7D1A6EA2-60FA-4182-B327-5A83C72B2625}"/>
    <cellStyle name="40% - Accent2 19 4" xfId="9963" xr:uid="{4BFF8E4E-AC2B-427F-B188-E102FEB2B1E9}"/>
    <cellStyle name="40% - Accent2 19 5" xfId="9964" xr:uid="{7B665BE2-EFB4-480D-8A0C-0ACCB0967BAC}"/>
    <cellStyle name="40% - Accent2 19 6" xfId="9965" xr:uid="{735151C4-C309-4CC6-8B67-27FB2834AC13}"/>
    <cellStyle name="40% - Accent2 2" xfId="9966" xr:uid="{36501D89-04FF-4DD1-B0B9-608DF9CB1D3D}"/>
    <cellStyle name="40% - Accent2 2 10" xfId="9967" xr:uid="{A1659A01-53C5-4067-B54E-A56DB6ABD8A2}"/>
    <cellStyle name="40% - Accent2 2 11" xfId="9968" xr:uid="{B00DF91E-61D2-4B5A-AAF6-0B2ECD35C28E}"/>
    <cellStyle name="40% - Accent2 2 12" xfId="9969" xr:uid="{6BEABCF0-89D3-4818-84D6-681203B90BB6}"/>
    <cellStyle name="40% - Accent2 2 13" xfId="9970" xr:uid="{E7F2BF09-7042-46EB-90D7-F43915618AE7}"/>
    <cellStyle name="40% - Accent2 2 14" xfId="9971" xr:uid="{3F0AAF9B-AAE8-4A88-AE73-1F2C92B6445D}"/>
    <cellStyle name="40% - Accent2 2 15" xfId="9972" xr:uid="{737EFECB-E471-4C39-897A-5FE586F78098}"/>
    <cellStyle name="40% - Accent2 2 16" xfId="9973" xr:uid="{DF1CBE06-D5F5-49E6-A530-420947168D9E}"/>
    <cellStyle name="40% - Accent2 2 17" xfId="9974" xr:uid="{B4A26DB4-5502-466E-A279-689BEEF34E90}"/>
    <cellStyle name="40% - Accent2 2 18" xfId="9975" xr:uid="{2C175F14-AD27-4390-9DE3-082C2453B2A2}"/>
    <cellStyle name="40% - Accent2 2 2" xfId="9976" xr:uid="{6163D02B-69C0-4B99-B5B3-4A155E811487}"/>
    <cellStyle name="40% - Accent2 2 2 10" xfId="9977" xr:uid="{EB2B0633-5F52-4584-BA7E-9429E7586702}"/>
    <cellStyle name="40% - Accent2 2 2 11" xfId="9978" xr:uid="{51662FE4-37EE-45E2-95A0-2298502602C2}"/>
    <cellStyle name="40% - Accent2 2 2 12" xfId="9979" xr:uid="{DC7822DB-A8E0-4610-AFF8-4FFF409F052F}"/>
    <cellStyle name="40% - Accent2 2 2 13" xfId="9980" xr:uid="{D2041086-B8C8-4C50-AE40-9A199CD28F03}"/>
    <cellStyle name="40% - Accent2 2 2 2" xfId="9981" xr:uid="{5F427B7D-F1FB-4783-ADA0-36489BB578A7}"/>
    <cellStyle name="40% - Accent2 2 2 2 10" xfId="9982" xr:uid="{B652C897-B2A1-4758-8490-EDF46195C84E}"/>
    <cellStyle name="40% - Accent2 2 2 2 2" xfId="9983" xr:uid="{1C7D1DAD-1474-470C-85A2-6A62F2CD087B}"/>
    <cellStyle name="40% - Accent2 2 2 2 2 2" xfId="9984" xr:uid="{AE71DA4D-C478-4971-9987-08EF5C3EE300}"/>
    <cellStyle name="40% - Accent2 2 2 2 2 2 2" xfId="9985" xr:uid="{670810C6-AE10-4830-88FA-3D38CA10C68F}"/>
    <cellStyle name="40% - Accent2 2 2 2 2 2 2 2" xfId="9986" xr:uid="{11CECFCD-D28C-451E-8192-D81E3A6BDB3A}"/>
    <cellStyle name="40% - Accent2 2 2 2 2 2 2 3" xfId="9987" xr:uid="{9FB77A92-B90F-4431-BC30-5450DFC03875}"/>
    <cellStyle name="40% - Accent2 2 2 2 2 2 3" xfId="9988" xr:uid="{AF934D51-63F1-4713-BCCF-3A1A34873CD3}"/>
    <cellStyle name="40% - Accent2 2 2 2 2 2 3 2" xfId="9989" xr:uid="{B1E363B2-BD76-43ED-B49B-ADB8EB799DCF}"/>
    <cellStyle name="40% - Accent2 2 2 2 2 2 4" xfId="9990" xr:uid="{F80CA7EE-E292-4730-9F14-9DAD5652546A}"/>
    <cellStyle name="40% - Accent2 2 2 2 2 3" xfId="9991" xr:uid="{0814CA45-DC3C-451B-887B-6BBFBCD69836}"/>
    <cellStyle name="40% - Accent2 2 2 2 2 3 2" xfId="9992" xr:uid="{5BAAEAB0-B0CE-4B6D-A98B-272D6BD94A34}"/>
    <cellStyle name="40% - Accent2 2 2 2 2 3 3" xfId="9993" xr:uid="{9C005C9E-44F0-45DD-8E13-4451E83BFFC6}"/>
    <cellStyle name="40% - Accent2 2 2 2 2 4" xfId="9994" xr:uid="{36B8FCD3-7735-47DE-879D-3CB804178DDE}"/>
    <cellStyle name="40% - Accent2 2 2 2 2 4 2" xfId="9995" xr:uid="{DB7CB2EE-4AAD-4BE5-B529-130C8D33B7BE}"/>
    <cellStyle name="40% - Accent2 2 2 2 2 5" xfId="9996" xr:uid="{C8FA1112-DD37-4A29-8E74-6F1F23310699}"/>
    <cellStyle name="40% - Accent2 2 2 2 2 6" xfId="9997" xr:uid="{DFF1BB8C-4A2F-47EB-96BD-F3A4312D218B}"/>
    <cellStyle name="40% - Accent2 2 2 2 3" xfId="9998" xr:uid="{B2AD0F14-B2A7-4020-BBCC-A8C40A140F23}"/>
    <cellStyle name="40% - Accent2 2 2 2 3 2" xfId="9999" xr:uid="{962D6177-ADA2-411C-9389-01BD32095835}"/>
    <cellStyle name="40% - Accent2 2 2 2 3 2 2" xfId="10000" xr:uid="{6C56EDC1-88DB-409E-ADEF-3C31672D5405}"/>
    <cellStyle name="40% - Accent2 2 2 2 3 2 2 2" xfId="10001" xr:uid="{D4F89470-8E7D-462F-80A7-D865774D8AEC}"/>
    <cellStyle name="40% - Accent2 2 2 2 3 2 3" xfId="10002" xr:uid="{1F09FC59-B7DB-4A83-BD99-EC9C0D66FEFE}"/>
    <cellStyle name="40% - Accent2 2 2 2 3 2 4" xfId="10003" xr:uid="{5B696D7E-FF34-44F8-8712-5174157AB40E}"/>
    <cellStyle name="40% - Accent2 2 2 2 3 3" xfId="10004" xr:uid="{BE01FA64-7BD7-4116-A988-041B02C0CD23}"/>
    <cellStyle name="40% - Accent2 2 2 2 3 3 2" xfId="10005" xr:uid="{1713A836-4C9A-4B94-8B39-807155DB77F3}"/>
    <cellStyle name="40% - Accent2 2 2 2 3 4" xfId="10006" xr:uid="{26521058-51D4-496B-A2BD-BCC44F28D468}"/>
    <cellStyle name="40% - Accent2 2 2 2 3 5" xfId="10007" xr:uid="{C038ADBB-A033-4CCD-86EE-64A20315FD64}"/>
    <cellStyle name="40% - Accent2 2 2 2 3 6" xfId="10008" xr:uid="{58BD6313-D725-4F9C-A556-828332EA0741}"/>
    <cellStyle name="40% - Accent2 2 2 2 4" xfId="10009" xr:uid="{4CB9EC22-9B0A-466F-9A6A-DCFED9C12634}"/>
    <cellStyle name="40% - Accent2 2 2 2 4 2" xfId="10010" xr:uid="{7D2B584D-7782-49A0-A6DA-5F2FB7CE6765}"/>
    <cellStyle name="40% - Accent2 2 2 2 4 2 2" xfId="10011" xr:uid="{637044E7-8B92-4542-AE08-9B5200877DD4}"/>
    <cellStyle name="40% - Accent2 2 2 2 4 3" xfId="10012" xr:uid="{C3BCBCAC-ECE7-4F25-ADA3-151B7D1323BB}"/>
    <cellStyle name="40% - Accent2 2 2 2 4 4" xfId="10013" xr:uid="{848FE6B8-1F5D-482A-9888-C1E1E00242C0}"/>
    <cellStyle name="40% - Accent2 2 2 2 5" xfId="10014" xr:uid="{4DA3000B-5A97-445B-9E2B-EDFB69E7B87E}"/>
    <cellStyle name="40% - Accent2 2 2 2 5 2" xfId="10015" xr:uid="{22562403-1E5E-4E75-9F62-37B9D6685B9D}"/>
    <cellStyle name="40% - Accent2 2 2 2 6" xfId="10016" xr:uid="{24B11E50-404A-4074-80F0-AB619AE3DCA1}"/>
    <cellStyle name="40% - Accent2 2 2 2 7" xfId="10017" xr:uid="{AC078160-C9FA-4993-8317-DD768F354DD2}"/>
    <cellStyle name="40% - Accent2 2 2 2 8" xfId="10018" xr:uid="{85D7130D-3381-4DF3-99A8-8638E5CF90FC}"/>
    <cellStyle name="40% - Accent2 2 2 2 9" xfId="10019" xr:uid="{A3E84140-D4FA-411D-8D6D-7C9722A43699}"/>
    <cellStyle name="40% - Accent2 2 2 3" xfId="10020" xr:uid="{49724452-2EB9-4524-9BCA-C976105C9626}"/>
    <cellStyle name="40% - Accent2 2 2 3 2" xfId="10021" xr:uid="{CB36EBA1-7B0E-4959-936F-5A22E52A10C7}"/>
    <cellStyle name="40% - Accent2 2 2 3 2 2" xfId="10022" xr:uid="{3F4FA3DF-5CD7-472C-B61C-B0844820019D}"/>
    <cellStyle name="40% - Accent2 2 2 3 2 2 2" xfId="10023" xr:uid="{415A3525-1934-4873-8CF5-D2DD21E97851}"/>
    <cellStyle name="40% - Accent2 2 2 3 2 2 2 2" xfId="10024" xr:uid="{FD4394C0-3C29-49DE-9236-CA9A735B75E0}"/>
    <cellStyle name="40% - Accent2 2 2 3 2 2 3" xfId="10025" xr:uid="{5EEC2871-67B4-4F16-BD35-8FEEB6353E05}"/>
    <cellStyle name="40% - Accent2 2 2 3 2 2 4" xfId="10026" xr:uid="{A58DCC78-D336-4A59-8E39-148917ACD616}"/>
    <cellStyle name="40% - Accent2 2 2 3 2 3" xfId="10027" xr:uid="{80C6044B-AC49-4284-B5EB-EB3FC03D40B6}"/>
    <cellStyle name="40% - Accent2 2 2 3 2 3 2" xfId="10028" xr:uid="{CA8592DD-43AD-4D4F-9BED-1000B8494AD7}"/>
    <cellStyle name="40% - Accent2 2 2 3 2 4" xfId="10029" xr:uid="{BB1D99C9-38A8-4429-8939-C1CC3C7A9882}"/>
    <cellStyle name="40% - Accent2 2 2 3 2 5" xfId="10030" xr:uid="{B281C499-D4AF-4A91-A4B8-B3524F0DC93F}"/>
    <cellStyle name="40% - Accent2 2 2 3 2 6" xfId="10031" xr:uid="{491026B5-D543-4BDC-8FCC-35AFC0050F55}"/>
    <cellStyle name="40% - Accent2 2 2 3 3" xfId="10032" xr:uid="{48CBB5C9-2582-4AFA-B290-12EB032BE549}"/>
    <cellStyle name="40% - Accent2 2 2 3 3 2" xfId="10033" xr:uid="{C271D413-03E6-4D32-98F4-3A813994CD0F}"/>
    <cellStyle name="40% - Accent2 2 2 3 3 2 2" xfId="10034" xr:uid="{8106B59D-490B-4DC6-8786-B2DC43EEBDBC}"/>
    <cellStyle name="40% - Accent2 2 2 3 3 2 3" xfId="10035" xr:uid="{D049594D-BB13-4655-B805-E15D8B0D3828}"/>
    <cellStyle name="40% - Accent2 2 2 3 3 2 4" xfId="10036" xr:uid="{63180300-6619-450A-AFF9-D42F85332917}"/>
    <cellStyle name="40% - Accent2 2 2 3 3 3" xfId="10037" xr:uid="{6C5D116E-B8F5-4A28-A5A1-0EAB5748FA6C}"/>
    <cellStyle name="40% - Accent2 2 2 3 3 4" xfId="10038" xr:uid="{D54E139B-000A-4BEB-B134-993BA20A8A4D}"/>
    <cellStyle name="40% - Accent2 2 2 3 3 5" xfId="10039" xr:uid="{FCDD8902-0DEC-4349-86B2-EAD77E9047D6}"/>
    <cellStyle name="40% - Accent2 2 2 3 3 6" xfId="10040" xr:uid="{8165076C-836B-415F-8480-E673067016F2}"/>
    <cellStyle name="40% - Accent2 2 2 3 4" xfId="10041" xr:uid="{02AB11A2-0DD6-4830-855D-EF0BCB74B071}"/>
    <cellStyle name="40% - Accent2 2 2 3 4 2" xfId="10042" xr:uid="{8673DAD7-9D88-4D43-8F54-9422A5333904}"/>
    <cellStyle name="40% - Accent2 2 2 3 4 3" xfId="10043" xr:uid="{2519EAE2-0668-4CEC-AA74-8058901DE886}"/>
    <cellStyle name="40% - Accent2 2 2 3 4 4" xfId="10044" xr:uid="{29CC0C7C-0133-4CF9-966E-CA639A768B75}"/>
    <cellStyle name="40% - Accent2 2 2 3 5" xfId="10045" xr:uid="{B5E54590-A98A-42F7-BBC7-CE0EE2B62B1A}"/>
    <cellStyle name="40% - Accent2 2 2 3 6" xfId="10046" xr:uid="{34831267-15C3-4BE1-9032-2F2CC9F95AAA}"/>
    <cellStyle name="40% - Accent2 2 2 3 7" xfId="10047" xr:uid="{6A214A95-2C34-436C-AD14-EEC25AFA2D59}"/>
    <cellStyle name="40% - Accent2 2 2 3 8" xfId="10048" xr:uid="{33C0BC9A-8D3B-4E8E-90B0-8CE9DCFB7A0D}"/>
    <cellStyle name="40% - Accent2 2 2 4" xfId="10049" xr:uid="{573AF2E6-6948-40B1-9BE2-3A4CC1ACECA6}"/>
    <cellStyle name="40% - Accent2 2 2 4 2" xfId="10050" xr:uid="{3A2A1FA3-256E-4BE3-AAE5-830E6D0EF85E}"/>
    <cellStyle name="40% - Accent2 2 2 4 2 2" xfId="10051" xr:uid="{406D47F6-0549-4733-B192-118BC26FA456}"/>
    <cellStyle name="40% - Accent2 2 2 4 2 2 2" xfId="10052" xr:uid="{89BEFD06-3D2B-4AC3-98EB-9F1C80AC940E}"/>
    <cellStyle name="40% - Accent2 2 2 4 2 2 3" xfId="10053" xr:uid="{E3ADC537-A0AB-4C86-8CB8-D06474D68EFB}"/>
    <cellStyle name="40% - Accent2 2 2 4 2 3" xfId="10054" xr:uid="{CFB2EBF4-89C9-4BD8-ACF3-3FD54DF9C3D9}"/>
    <cellStyle name="40% - Accent2 2 2 4 2 3 2" xfId="10055" xr:uid="{2C11F18E-EBC1-482D-A185-37BB42A0F7E9}"/>
    <cellStyle name="40% - Accent2 2 2 4 2 4" xfId="10056" xr:uid="{BD0C1B0F-153B-4479-A6DC-AC5E4841E16E}"/>
    <cellStyle name="40% - Accent2 2 2 4 3" xfId="10057" xr:uid="{05D56D40-F687-4A66-B639-142CF0FA69C7}"/>
    <cellStyle name="40% - Accent2 2 2 4 3 2" xfId="10058" xr:uid="{F571BDAC-FAEF-452F-8341-B7A4BD578219}"/>
    <cellStyle name="40% - Accent2 2 2 4 3 3" xfId="10059" xr:uid="{83D8C7EC-F2C6-4042-84F1-1053C41830D9}"/>
    <cellStyle name="40% - Accent2 2 2 4 4" xfId="10060" xr:uid="{4A0F97B2-42E8-45E7-BBED-818617FA2A22}"/>
    <cellStyle name="40% - Accent2 2 2 4 4 2" xfId="10061" xr:uid="{C6E46CF8-F027-4FAC-8D0E-ED7024200DB8}"/>
    <cellStyle name="40% - Accent2 2 2 4 5" xfId="10062" xr:uid="{E98470F2-EB52-41D5-9F54-F3EC9C5D7469}"/>
    <cellStyle name="40% - Accent2 2 2 4 6" xfId="10063" xr:uid="{BFA2D543-F00B-464C-ABAD-A9606E23B341}"/>
    <cellStyle name="40% - Accent2 2 2 5" xfId="10064" xr:uid="{0349698D-97B1-408F-85EE-DB7BAC55AC43}"/>
    <cellStyle name="40% - Accent2 2 2 5 2" xfId="10065" xr:uid="{98994B6C-CE9B-4D2D-AA0B-2AC4CA85856C}"/>
    <cellStyle name="40% - Accent2 2 2 5 2 2" xfId="10066" xr:uid="{7FA1F533-A49B-47E6-A670-55FC151B3655}"/>
    <cellStyle name="40% - Accent2 2 2 5 2 2 2" xfId="10067" xr:uid="{DE1CF629-3F5A-436F-BFF2-0E348BC957A8}"/>
    <cellStyle name="40% - Accent2 2 2 5 2 3" xfId="10068" xr:uid="{2A0EDD40-1523-4F32-B531-757142B500AD}"/>
    <cellStyle name="40% - Accent2 2 2 5 2 4" xfId="10069" xr:uid="{072CE924-0D7B-425F-969D-8EB7D8FDA8C3}"/>
    <cellStyle name="40% - Accent2 2 2 5 3" xfId="10070" xr:uid="{A268E72B-10BF-4BAE-BAFD-5FDE4C05D909}"/>
    <cellStyle name="40% - Accent2 2 2 5 3 2" xfId="10071" xr:uid="{9AB0A96E-0B3B-4437-BD05-1FBF942EEAD1}"/>
    <cellStyle name="40% - Accent2 2 2 5 4" xfId="10072" xr:uid="{11924F75-FFC2-4A9C-AEAC-F7525EA9D9FB}"/>
    <cellStyle name="40% - Accent2 2 2 5 5" xfId="10073" xr:uid="{960922C9-79D3-410F-AE33-14FD35A9E657}"/>
    <cellStyle name="40% - Accent2 2 2 5 6" xfId="10074" xr:uid="{1DFA9F25-5D64-4640-841A-10E37564F106}"/>
    <cellStyle name="40% - Accent2 2 2 6" xfId="10075" xr:uid="{B1968993-D344-461D-BDE7-64E8665B9079}"/>
    <cellStyle name="40% - Accent2 2 2 6 2" xfId="10076" xr:uid="{7EC92378-6ED5-4A5E-9344-45A86E3D5FA7}"/>
    <cellStyle name="40% - Accent2 2 2 6 2 2" xfId="10077" xr:uid="{FB9ACF87-282C-40AD-9C6F-02711247D6BA}"/>
    <cellStyle name="40% - Accent2 2 2 6 3" xfId="10078" xr:uid="{66DA5F7A-7C8C-494B-A1E5-E6D4EFCFA4DE}"/>
    <cellStyle name="40% - Accent2 2 2 6 4" xfId="10079" xr:uid="{6C943BC5-B183-4241-A60B-D1F95F584EC8}"/>
    <cellStyle name="40% - Accent2 2 2 7" xfId="10080" xr:uid="{22C6BB9A-477C-4BA7-8603-36C2D216013A}"/>
    <cellStyle name="40% - Accent2 2 2 7 2" xfId="10081" xr:uid="{AA5F092F-5943-4435-9A68-DC83AC9A56E2}"/>
    <cellStyle name="40% - Accent2 2 2 8" xfId="10082" xr:uid="{0F1C6B26-6900-4729-9E7E-B421CCDDC66F}"/>
    <cellStyle name="40% - Accent2 2 2 9" xfId="10083" xr:uid="{69B2ECBD-F8C9-4167-B3EB-297ED7499932}"/>
    <cellStyle name="40% - Accent2 2 3" xfId="10084" xr:uid="{F764E0CD-EF6A-471F-8E8D-1A184930B712}"/>
    <cellStyle name="40% - Accent2 2 3 10" xfId="10085" xr:uid="{2A4F8767-D405-45D8-9BC0-677DF3F858C1}"/>
    <cellStyle name="40% - Accent2 2 3 2" xfId="10086" xr:uid="{EA0436CC-6FB7-44C8-8E7B-AB0333826559}"/>
    <cellStyle name="40% - Accent2 2 3 2 2" xfId="10087" xr:uid="{0654B31B-3522-4492-ACC1-F9D9A6049330}"/>
    <cellStyle name="40% - Accent2 2 3 2 2 2" xfId="10088" xr:uid="{FE94610B-5BEC-471A-A2EC-AB8530CF0717}"/>
    <cellStyle name="40% - Accent2 2 3 2 2 2 2" xfId="10089" xr:uid="{2222C50A-7004-4F58-B271-07278D50D7FC}"/>
    <cellStyle name="40% - Accent2 2 3 2 2 2 3" xfId="10090" xr:uid="{088A781B-8F3D-47E7-81ED-405847E6F0C1}"/>
    <cellStyle name="40% - Accent2 2 3 2 2 3" xfId="10091" xr:uid="{B4FF2A45-6724-4933-8CE9-79848025391A}"/>
    <cellStyle name="40% - Accent2 2 3 2 2 3 2" xfId="10092" xr:uid="{97BDA8BA-8AB2-4E66-BF4B-FE224FE5D0EC}"/>
    <cellStyle name="40% - Accent2 2 3 2 2 4" xfId="10093" xr:uid="{A535BE21-D4AC-44D3-ABC2-967B75C94F18}"/>
    <cellStyle name="40% - Accent2 2 3 2 3" xfId="10094" xr:uid="{6E6421D9-E58B-4429-9F0B-09E1D31DDC13}"/>
    <cellStyle name="40% - Accent2 2 3 2 3 2" xfId="10095" xr:uid="{F240BE63-8AF3-4F1C-B3B9-AB9B56C632D3}"/>
    <cellStyle name="40% - Accent2 2 3 2 3 3" xfId="10096" xr:uid="{CD6773F4-71AB-4BE4-9912-17F7DA683167}"/>
    <cellStyle name="40% - Accent2 2 3 2 4" xfId="10097" xr:uid="{34207CE6-2845-4123-AA16-A7DF34ACEFC4}"/>
    <cellStyle name="40% - Accent2 2 3 2 4 2" xfId="10098" xr:uid="{B5F218C7-A353-4D0D-A5E6-338241296FCA}"/>
    <cellStyle name="40% - Accent2 2 3 2 5" xfId="10099" xr:uid="{9093B109-EDF6-4627-A0C8-72601E6BE6EE}"/>
    <cellStyle name="40% - Accent2 2 3 2 6" xfId="10100" xr:uid="{738EF710-FAA3-4335-8BDD-175A9EB2ABA3}"/>
    <cellStyle name="40% - Accent2 2 3 2 7" xfId="10101" xr:uid="{450FE0BF-1944-4102-B540-2C60E4DA2F71}"/>
    <cellStyle name="40% - Accent2 2 3 3" xfId="10102" xr:uid="{65A181E5-07FB-44D3-B3A3-4F65768E8B18}"/>
    <cellStyle name="40% - Accent2 2 3 3 2" xfId="10103" xr:uid="{47F64F72-2F93-4BBB-901B-BDDA3A1CAF38}"/>
    <cellStyle name="40% - Accent2 2 3 3 2 2" xfId="10104" xr:uid="{AE16E0FF-BE9E-4853-83E0-A7B833C73619}"/>
    <cellStyle name="40% - Accent2 2 3 3 2 2 2" xfId="10105" xr:uid="{FC6DB187-52FB-49C7-AA78-2E338DFDA49A}"/>
    <cellStyle name="40% - Accent2 2 3 3 2 3" xfId="10106" xr:uid="{324D1B0D-D950-48B1-A966-14E693F15C5E}"/>
    <cellStyle name="40% - Accent2 2 3 3 2 4" xfId="10107" xr:uid="{C063E543-6281-48BD-9339-47AC192C0F65}"/>
    <cellStyle name="40% - Accent2 2 3 3 3" xfId="10108" xr:uid="{D7899DAF-370A-4338-B5CC-E263E5D6FCC8}"/>
    <cellStyle name="40% - Accent2 2 3 3 3 2" xfId="10109" xr:uid="{4C82FA09-2DCB-4253-B1B4-38C1DA84C5CF}"/>
    <cellStyle name="40% - Accent2 2 3 3 4" xfId="10110" xr:uid="{39CB470F-16E2-4C64-87DD-7290722568AA}"/>
    <cellStyle name="40% - Accent2 2 3 3 5" xfId="10111" xr:uid="{9BA75BF5-1602-46DA-AC11-8F3A81528B9E}"/>
    <cellStyle name="40% - Accent2 2 3 3 6" xfId="10112" xr:uid="{0499E32A-89E5-449D-9103-15C7EE42634F}"/>
    <cellStyle name="40% - Accent2 2 3 4" xfId="10113" xr:uid="{3E86D997-2D40-4160-91F2-F69BDDBCF1C5}"/>
    <cellStyle name="40% - Accent2 2 3 4 2" xfId="10114" xr:uid="{1A07571A-6A45-4F23-A71C-02E92023AA25}"/>
    <cellStyle name="40% - Accent2 2 3 4 2 2" xfId="10115" xr:uid="{474ED449-D4E5-42D2-AE42-EFC5533B8C5A}"/>
    <cellStyle name="40% - Accent2 2 3 4 3" xfId="10116" xr:uid="{7BB07824-9CED-495A-ACA5-DCD0B0AC4080}"/>
    <cellStyle name="40% - Accent2 2 3 4 4" xfId="10117" xr:uid="{5FD6109A-2D6F-4DBD-9446-3F8034CDCAFD}"/>
    <cellStyle name="40% - Accent2 2 3 5" xfId="10118" xr:uid="{8C622198-12B5-4DA9-ABC0-82964D153B34}"/>
    <cellStyle name="40% - Accent2 2 3 5 2" xfId="10119" xr:uid="{91632D0A-55F1-41E1-9E25-901AF0252DDB}"/>
    <cellStyle name="40% - Accent2 2 3 6" xfId="10120" xr:uid="{5989902E-D886-43AA-81E4-2B28E1558A0E}"/>
    <cellStyle name="40% - Accent2 2 3 7" xfId="10121" xr:uid="{544327DC-552E-4CC5-B4C0-13B12ECB8BEC}"/>
    <cellStyle name="40% - Accent2 2 3 8" xfId="10122" xr:uid="{7B4D7B8D-21A5-4468-9B9F-35E01FCE01B5}"/>
    <cellStyle name="40% - Accent2 2 3 9" xfId="10123" xr:uid="{178E7E4A-F28C-48EE-8F6D-6CF5BB73995C}"/>
    <cellStyle name="40% - Accent2 2 4" xfId="10124" xr:uid="{42E08E74-85AB-4C6E-8960-25019EEA00A3}"/>
    <cellStyle name="40% - Accent2 2 4 10" xfId="10125" xr:uid="{A09417D9-265A-4574-AB36-BCE1AAA66309}"/>
    <cellStyle name="40% - Accent2 2 4 2" xfId="10126" xr:uid="{FF840076-2DD8-44A9-AF17-A99863735640}"/>
    <cellStyle name="40% - Accent2 2 4 2 2" xfId="10127" xr:uid="{3DFD8B50-0387-4E96-BB0F-45BC51734CC4}"/>
    <cellStyle name="40% - Accent2 2 4 2 2 2" xfId="10128" xr:uid="{C980989E-13F2-45AA-B617-50346F14A5AE}"/>
    <cellStyle name="40% - Accent2 2 4 2 2 2 2" xfId="10129" xr:uid="{1A16819C-A4D1-424A-9AB3-85A392E92209}"/>
    <cellStyle name="40% - Accent2 2 4 2 2 3" xfId="10130" xr:uid="{B2E65313-0F35-4DB8-86ED-582025B12034}"/>
    <cellStyle name="40% - Accent2 2 4 2 2 4" xfId="10131" xr:uid="{9C0D96C1-48B1-459A-9775-9C2B9B6B405F}"/>
    <cellStyle name="40% - Accent2 2 4 2 3" xfId="10132" xr:uid="{A079679F-15A8-46C3-9244-B721BA7795DB}"/>
    <cellStyle name="40% - Accent2 2 4 2 3 2" xfId="10133" xr:uid="{905BF26A-3BCE-4C1B-8533-C4AB4C1003CF}"/>
    <cellStyle name="40% - Accent2 2 4 2 4" xfId="10134" xr:uid="{A4C6D4C9-F238-45C8-913B-79853A4ACCDE}"/>
    <cellStyle name="40% - Accent2 2 4 2 5" xfId="10135" xr:uid="{3BFC0473-B5BC-4253-ACAA-25C55B91FA95}"/>
    <cellStyle name="40% - Accent2 2 4 2 6" xfId="10136" xr:uid="{51BFB9FA-8E3E-4EC2-917A-5DF06BDFCA0D}"/>
    <cellStyle name="40% - Accent2 2 4 3" xfId="10137" xr:uid="{E43A3972-8AFB-43BB-B5B7-C6319F59AABD}"/>
    <cellStyle name="40% - Accent2 2 4 3 2" xfId="10138" xr:uid="{E3EBF002-5D66-4167-A090-97F7C1335686}"/>
    <cellStyle name="40% - Accent2 2 4 3 2 2" xfId="10139" xr:uid="{393187C3-5082-402B-9416-9BA2A28B1879}"/>
    <cellStyle name="40% - Accent2 2 4 3 2 3" xfId="10140" xr:uid="{9537E5FE-4CC7-4279-8B15-71FE540B69D4}"/>
    <cellStyle name="40% - Accent2 2 4 3 2 4" xfId="10141" xr:uid="{FCC19180-8B92-4DA9-88A2-BFE24D8F101C}"/>
    <cellStyle name="40% - Accent2 2 4 3 3" xfId="10142" xr:uid="{175DAEC0-8409-4A29-91AA-8CA1E2D97F70}"/>
    <cellStyle name="40% - Accent2 2 4 3 4" xfId="10143" xr:uid="{407DFDAA-62FB-425D-8126-CA1309F530F0}"/>
    <cellStyle name="40% - Accent2 2 4 3 5" xfId="10144" xr:uid="{330ADE90-43B3-4B47-B484-30B974B7F2B5}"/>
    <cellStyle name="40% - Accent2 2 4 3 6" xfId="10145" xr:uid="{1A6FA28D-4A46-49A6-B972-62F9653B8155}"/>
    <cellStyle name="40% - Accent2 2 4 4" xfId="10146" xr:uid="{952F2F51-32F6-46FD-8660-AB68C39B0EC2}"/>
    <cellStyle name="40% - Accent2 2 4 4 2" xfId="10147" xr:uid="{42B5E965-D5A3-44FA-A74B-181CBED77AB2}"/>
    <cellStyle name="40% - Accent2 2 4 4 3" xfId="10148" xr:uid="{3B416429-5DA2-48E6-AE29-69A924EABE1C}"/>
    <cellStyle name="40% - Accent2 2 4 4 4" xfId="10149" xr:uid="{9EED40D8-2668-4730-BE41-EAD9654AA041}"/>
    <cellStyle name="40% - Accent2 2 4 5" xfId="10150" xr:uid="{57D1AB62-6A6A-429A-803C-FF1AE8EE3158}"/>
    <cellStyle name="40% - Accent2 2 4 6" xfId="10151" xr:uid="{2F81571D-D8E5-46FF-A4B0-BEBDA385FAE7}"/>
    <cellStyle name="40% - Accent2 2 4 7" xfId="10152" xr:uid="{A5175D94-7527-46FA-BE30-C5679D544FB5}"/>
    <cellStyle name="40% - Accent2 2 4 8" xfId="10153" xr:uid="{7DA81FF4-D2DE-4A8D-B85C-DAF6F556CCFA}"/>
    <cellStyle name="40% - Accent2 2 4 9" xfId="10154" xr:uid="{5C83368E-A879-45FF-811C-1ED0D016AB9C}"/>
    <cellStyle name="40% - Accent2 2 5" xfId="10155" xr:uid="{D1C5AFF5-21B9-48B5-8514-A1CD119803A9}"/>
    <cellStyle name="40% - Accent2 2 5 2" xfId="10156" xr:uid="{0DC07BEA-4A13-44E3-819C-06AE98037D18}"/>
    <cellStyle name="40% - Accent2 2 5 2 2" xfId="10157" xr:uid="{81D1B003-4B00-49AE-BDE3-CE318B773044}"/>
    <cellStyle name="40% - Accent2 2 5 2 2 2" xfId="10158" xr:uid="{D7935C60-50FE-4AA6-8511-88406339CCE1}"/>
    <cellStyle name="40% - Accent2 2 5 2 2 2 2" xfId="10159" xr:uid="{B646B7CB-19E9-420A-B7CD-33B1597E363D}"/>
    <cellStyle name="40% - Accent2 2 5 2 2 3" xfId="10160" xr:uid="{7AFFEAA3-EC4B-4EE0-AF70-055642E795EB}"/>
    <cellStyle name="40% - Accent2 2 5 2 2 4" xfId="10161" xr:uid="{E77BD66B-E626-492F-B564-5EF6F043AB6E}"/>
    <cellStyle name="40% - Accent2 2 5 2 3" xfId="10162" xr:uid="{B6EF5A9D-2BDF-4C07-890F-86AE423FE6F2}"/>
    <cellStyle name="40% - Accent2 2 5 2 3 2" xfId="10163" xr:uid="{E8D1AE1F-3C29-4CEF-891D-FEE2352295C9}"/>
    <cellStyle name="40% - Accent2 2 5 2 4" xfId="10164" xr:uid="{74376D65-570F-483B-874D-3E784E94D622}"/>
    <cellStyle name="40% - Accent2 2 5 2 5" xfId="10165" xr:uid="{CC189B1F-7ACB-44ED-959E-7735B8561D56}"/>
    <cellStyle name="40% - Accent2 2 5 2 6" xfId="10166" xr:uid="{1B90E8ED-5C3B-4ADC-A62F-FBDEF9A226DE}"/>
    <cellStyle name="40% - Accent2 2 5 3" xfId="10167" xr:uid="{C1F807BE-7F32-4AA4-AE44-4EE3A2A977D6}"/>
    <cellStyle name="40% - Accent2 2 5 3 2" xfId="10168" xr:uid="{7315B201-F797-4FAD-BF0F-97939A2B3E42}"/>
    <cellStyle name="40% - Accent2 2 5 3 2 2" xfId="10169" xr:uid="{C2BD3137-E098-4D68-AA16-C22151DD925F}"/>
    <cellStyle name="40% - Accent2 2 5 3 2 3" xfId="10170" xr:uid="{6964FBFA-9791-4900-9372-091CB4615BE8}"/>
    <cellStyle name="40% - Accent2 2 5 3 2 4" xfId="10171" xr:uid="{F902BA63-4197-4DD7-9BAD-252D58B11148}"/>
    <cellStyle name="40% - Accent2 2 5 3 3" xfId="10172" xr:uid="{BE0084D4-01F4-4FAE-80E1-B6EF2E98E16E}"/>
    <cellStyle name="40% - Accent2 2 5 3 4" xfId="10173" xr:uid="{F15362BF-CF90-4662-93CC-E536E39EE6BD}"/>
    <cellStyle name="40% - Accent2 2 5 3 5" xfId="10174" xr:uid="{1E59473D-0945-4F63-B5FD-4A15A9AD6AF6}"/>
    <cellStyle name="40% - Accent2 2 5 3 6" xfId="10175" xr:uid="{8A1EC0E1-6590-4B76-B183-972B72E04B6C}"/>
    <cellStyle name="40% - Accent2 2 5 4" xfId="10176" xr:uid="{75B3C18C-BE67-4490-887B-780856B6E754}"/>
    <cellStyle name="40% - Accent2 2 5 4 2" xfId="10177" xr:uid="{9CA2CF08-23A6-4686-9BA8-B5FD753C31CE}"/>
    <cellStyle name="40% - Accent2 2 5 4 3" xfId="10178" xr:uid="{29B47D5E-5BE3-4F89-9480-B3ADBDE64F77}"/>
    <cellStyle name="40% - Accent2 2 5 4 4" xfId="10179" xr:uid="{9CA5A8B7-AF02-4548-9F34-CFF176A1E9DE}"/>
    <cellStyle name="40% - Accent2 2 5 5" xfId="10180" xr:uid="{D1B35441-5975-47B2-9CE9-70D4AD4F9EFF}"/>
    <cellStyle name="40% - Accent2 2 5 6" xfId="10181" xr:uid="{0B7B6ED6-E99E-46E2-9AC6-EEC81C3F0D18}"/>
    <cellStyle name="40% - Accent2 2 5 7" xfId="10182" xr:uid="{810DCC42-6E97-4AA0-8215-2AD9E6D8B039}"/>
    <cellStyle name="40% - Accent2 2 5 8" xfId="10183" xr:uid="{88C94E52-0DBF-4F9C-9C5F-F24ACED82E18}"/>
    <cellStyle name="40% - Accent2 2 6" xfId="10184" xr:uid="{D14BEE0A-2855-47CF-956E-73B8CCEB1DC7}"/>
    <cellStyle name="40% - Accent2 2 6 2" xfId="10185" xr:uid="{38458689-88FB-461D-8C5D-01398E67C433}"/>
    <cellStyle name="40% - Accent2 2 6 2 2" xfId="10186" xr:uid="{BAE11ADF-B682-45AE-B482-CF2433055BFB}"/>
    <cellStyle name="40% - Accent2 2 6 2 2 2" xfId="10187" xr:uid="{AA342A81-B832-4952-B5D5-F4F8AAB88E30}"/>
    <cellStyle name="40% - Accent2 2 6 2 3" xfId="10188" xr:uid="{9F5B7EE5-F495-4890-BB5E-02450873D5BD}"/>
    <cellStyle name="40% - Accent2 2 6 2 4" xfId="10189" xr:uid="{FAF4CF5D-42AE-4C17-B97A-C8D5396680A8}"/>
    <cellStyle name="40% - Accent2 2 6 3" xfId="10190" xr:uid="{CEBF97CD-7126-429F-ABBF-FBE3705F7E98}"/>
    <cellStyle name="40% - Accent2 2 6 3 2" xfId="10191" xr:uid="{2F55BDB3-8E8D-4159-949C-8A54895815C9}"/>
    <cellStyle name="40% - Accent2 2 6 4" xfId="10192" xr:uid="{DE24D5F2-4B1C-424C-B215-225D05CF5F65}"/>
    <cellStyle name="40% - Accent2 2 6 5" xfId="10193" xr:uid="{B9238ED2-2A0E-41DB-8ED1-554298C63190}"/>
    <cellStyle name="40% - Accent2 2 6 6" xfId="10194" xr:uid="{6727ADA5-2F31-4CE3-AA32-46B1F9489E85}"/>
    <cellStyle name="40% - Accent2 2 7" xfId="10195" xr:uid="{C19494C1-B9D9-42D1-B28A-6387F3C763B0}"/>
    <cellStyle name="40% - Accent2 2 7 2" xfId="10196" xr:uid="{1E45B57C-90FB-4382-A00E-1E0ECFEB1F16}"/>
    <cellStyle name="40% - Accent2 2 7 2 2" xfId="10197" xr:uid="{1F479EDE-C5C2-436E-ABCB-4718467D721D}"/>
    <cellStyle name="40% - Accent2 2 7 2 3" xfId="10198" xr:uid="{B005950A-FF5D-40D9-A334-E09202B33198}"/>
    <cellStyle name="40% - Accent2 2 7 2 4" xfId="10199" xr:uid="{DB863DFA-33B5-4AD9-A92E-9809F757C8B3}"/>
    <cellStyle name="40% - Accent2 2 7 3" xfId="10200" xr:uid="{EB27015D-A82A-4B58-9A15-8E726D0A916C}"/>
    <cellStyle name="40% - Accent2 2 7 4" xfId="10201" xr:uid="{04EAF43B-3511-467E-8E84-B60A05C2FBE2}"/>
    <cellStyle name="40% - Accent2 2 7 5" xfId="10202" xr:uid="{733B64F5-BF34-43AA-8AA4-7B0C26565930}"/>
    <cellStyle name="40% - Accent2 2 7 6" xfId="10203" xr:uid="{6813A1F5-D9BA-44D6-8296-98FD5B8C0AD9}"/>
    <cellStyle name="40% - Accent2 2 8" xfId="10204" xr:uid="{E88C5839-BCE1-4B8B-A8F2-44CEA035EB27}"/>
    <cellStyle name="40% - Accent2 2 8 2" xfId="10205" xr:uid="{5F4ED6B6-12CB-400E-98C7-A8BB3722C7C6}"/>
    <cellStyle name="40% - Accent2 2 8 3" xfId="10206" xr:uid="{A74DB4A7-5BEC-4522-840D-3033CD6DEA02}"/>
    <cellStyle name="40% - Accent2 2 8 4" xfId="10207" xr:uid="{466CCE92-5708-4731-B35E-DF2738C10A84}"/>
    <cellStyle name="40% - Accent2 2 9" xfId="10208" xr:uid="{994BA901-E7DB-4DF1-BCF4-018D688B0571}"/>
    <cellStyle name="40% - Accent2 20" xfId="10209" xr:uid="{512E83E7-D76A-46CB-8301-6E8A2CD73D46}"/>
    <cellStyle name="40% - Accent2 20 2" xfId="10210" xr:uid="{828B3325-F348-4D69-8B61-B5A5E8A4BCC8}"/>
    <cellStyle name="40% - Accent2 20 3" xfId="10211" xr:uid="{A43F56E3-B2C2-48D2-AD6A-317185D65F76}"/>
    <cellStyle name="40% - Accent2 21" xfId="10212" xr:uid="{56269622-BD69-40F8-B8F4-427EAAED8E9A}"/>
    <cellStyle name="40% - Accent2 21 2" xfId="10213" xr:uid="{4B005CBA-546C-43CA-8087-E7038009C938}"/>
    <cellStyle name="40% - Accent2 21 3" xfId="10214" xr:uid="{5872A299-C603-4960-80F7-53AD229A4A54}"/>
    <cellStyle name="40% - Accent2 22" xfId="10215" xr:uid="{3B6924BF-DA6A-429A-8423-02C9E1B6FCB5}"/>
    <cellStyle name="40% - Accent2 22 2" xfId="10216" xr:uid="{E533C486-D78D-4A9A-BE3B-E200513C4D4D}"/>
    <cellStyle name="40% - Accent2 22 3" xfId="10217" xr:uid="{F7B48F8C-22BA-45A8-A22B-5E87F8EE3716}"/>
    <cellStyle name="40% - Accent2 23" xfId="10218" xr:uid="{C50002EE-ACE8-49B7-A2A4-172F8E992F6D}"/>
    <cellStyle name="40% - Accent2 23 2" xfId="10219" xr:uid="{81EB5A8D-2005-4187-BC70-C03349B79A7F}"/>
    <cellStyle name="40% - Accent2 24" xfId="10220" xr:uid="{1711EF1F-5335-4B8C-9C58-3BD5DF55A4E9}"/>
    <cellStyle name="40% - Accent2 25" xfId="10221" xr:uid="{7FA5405B-F04A-42D7-A548-C2A09A661BB4}"/>
    <cellStyle name="40% - Accent2 26" xfId="10222" xr:uid="{F1A24412-4730-4932-8EB0-8EEEE51F62DE}"/>
    <cellStyle name="40% - Accent2 27" xfId="10223" xr:uid="{AF6B3D84-8D8A-426A-897D-F600F5A8C799}"/>
    <cellStyle name="40% - Accent2 28" xfId="10224" xr:uid="{DA61AAB0-8C0F-49E7-932C-1EAC2F0F5498}"/>
    <cellStyle name="40% - Accent2 29" xfId="10225" xr:uid="{83F719EC-F921-43A5-8C49-A5E444929A79}"/>
    <cellStyle name="40% - Accent2 3" xfId="10226" xr:uid="{527E118D-7500-4603-AC48-06CA81031E3C}"/>
    <cellStyle name="40% - Accent2 3 10" xfId="10227" xr:uid="{D53B3428-0E3E-4D3D-BEEF-193C50F0E7C2}"/>
    <cellStyle name="40% - Accent2 3 10 2" xfId="10228" xr:uid="{399A2968-9FC9-4029-A985-0BD846DF2ED8}"/>
    <cellStyle name="40% - Accent2 3 11" xfId="10229" xr:uid="{0DF716A8-0347-4402-9696-37E83FD80A5C}"/>
    <cellStyle name="40% - Accent2 3 12" xfId="10230" xr:uid="{F1AC7936-539B-4233-BF5F-6D6F7D9AD771}"/>
    <cellStyle name="40% - Accent2 3 13" xfId="10231" xr:uid="{C7B7B1D8-6C61-46D8-803E-25107DF4710C}"/>
    <cellStyle name="40% - Accent2 3 14" xfId="10232" xr:uid="{654052CC-B8BF-4B4A-B9D2-9A0C52C7902D}"/>
    <cellStyle name="40% - Accent2 3 15" xfId="10233" xr:uid="{2E3141B0-32BC-4204-BE2E-064AE604AA26}"/>
    <cellStyle name="40% - Accent2 3 16" xfId="10234" xr:uid="{CB34522E-EC38-40D5-BC4C-2EC93D2BFBDA}"/>
    <cellStyle name="40% - Accent2 3 17" xfId="10235" xr:uid="{108CC189-1E8C-4551-9F30-9025DBD96252}"/>
    <cellStyle name="40% - Accent2 3 2" xfId="10236" xr:uid="{E50F20A9-20CA-4BB4-8BEC-4973010DD98B}"/>
    <cellStyle name="40% - Accent2 3 2 10" xfId="10237" xr:uid="{6EA774A7-411C-4053-9646-A30CD4FAA0A8}"/>
    <cellStyle name="40% - Accent2 3 2 11" xfId="10238" xr:uid="{FD5381F6-7D12-48A2-92D4-4896D6440C0E}"/>
    <cellStyle name="40% - Accent2 3 2 12" xfId="10239" xr:uid="{0AB27ED4-FAD0-4B31-996A-DCE426F16F4C}"/>
    <cellStyle name="40% - Accent2 3 2 13" xfId="10240" xr:uid="{F39E80D9-F26D-41C1-A1A4-D070EC72B8BD}"/>
    <cellStyle name="40% - Accent2 3 2 2" xfId="10241" xr:uid="{91A5B3DE-A42C-426F-8055-B7D81993812C}"/>
    <cellStyle name="40% - Accent2 3 2 2 10" xfId="10242" xr:uid="{B694C123-0689-41B2-9F65-F7ABD8B0F7B5}"/>
    <cellStyle name="40% - Accent2 3 2 2 2" xfId="10243" xr:uid="{01D6A76B-8F96-4AED-B7A6-3701A0C45F5A}"/>
    <cellStyle name="40% - Accent2 3 2 2 2 2" xfId="10244" xr:uid="{82B8C989-3C77-4034-8E4C-A3056C64B3CA}"/>
    <cellStyle name="40% - Accent2 3 2 2 2 2 2" xfId="10245" xr:uid="{13BA89E5-C7BD-45BC-AC7F-FE33624680D2}"/>
    <cellStyle name="40% - Accent2 3 2 2 2 2 2 2" xfId="10246" xr:uid="{1234F2B1-1F05-4B10-9A37-C2E5C322E483}"/>
    <cellStyle name="40% - Accent2 3 2 2 2 2 3" xfId="10247" xr:uid="{81E99122-74EE-4477-9AAC-4EBED88852B2}"/>
    <cellStyle name="40% - Accent2 3 2 2 2 2 4" xfId="10248" xr:uid="{4C2676CC-479A-45C9-89A8-DC0DEF799127}"/>
    <cellStyle name="40% - Accent2 3 2 2 2 2 5" xfId="10249" xr:uid="{E1D9A82E-DA70-490D-B437-967F61E3F9A4}"/>
    <cellStyle name="40% - Accent2 3 2 2 2 3" xfId="10250" xr:uid="{65745554-7458-4972-8282-4FED6A79A677}"/>
    <cellStyle name="40% - Accent2 3 2 2 2 3 2" xfId="10251" xr:uid="{DFA30D38-4A49-43C3-A9ED-4BD72B31AAB9}"/>
    <cellStyle name="40% - Accent2 3 2 2 2 4" xfId="10252" xr:uid="{5330F366-7BEF-4891-B0D6-C2794DEDC0BF}"/>
    <cellStyle name="40% - Accent2 3 2 2 2 5" xfId="10253" xr:uid="{C022EDDF-3BA1-484F-8228-9B1FBCA659D5}"/>
    <cellStyle name="40% - Accent2 3 2 2 2 6" xfId="10254" xr:uid="{475DF630-1219-4BA7-9936-93D88AACB26F}"/>
    <cellStyle name="40% - Accent2 3 2 2 2 7" xfId="10255" xr:uid="{39CC6A91-AC89-4D53-BE6C-F28DD2E5B9D5}"/>
    <cellStyle name="40% - Accent2 3 2 2 3" xfId="10256" xr:uid="{0D7CBC59-8830-4AB4-866C-77533E99F704}"/>
    <cellStyle name="40% - Accent2 3 2 2 3 2" xfId="10257" xr:uid="{7A37BAE1-6629-4E7D-A18A-E83233C8BF28}"/>
    <cellStyle name="40% - Accent2 3 2 2 3 2 2" xfId="10258" xr:uid="{25653946-B60F-4019-AEBD-9D94B75BA491}"/>
    <cellStyle name="40% - Accent2 3 2 2 3 2 3" xfId="10259" xr:uid="{D957D493-1BEF-4588-B80C-FE9FB679FB18}"/>
    <cellStyle name="40% - Accent2 3 2 2 3 2 4" xfId="10260" xr:uid="{552D3BA5-7A79-455B-AD0E-63F54EAE42E3}"/>
    <cellStyle name="40% - Accent2 3 2 2 3 3" xfId="10261" xr:uid="{12D94DCE-3CAA-4E83-A874-6374D5AAD635}"/>
    <cellStyle name="40% - Accent2 3 2 2 3 4" xfId="10262" xr:uid="{07694657-E0AF-41B7-A76D-CBF0242D283A}"/>
    <cellStyle name="40% - Accent2 3 2 2 3 5" xfId="10263" xr:uid="{BB5D89EB-9C17-4D3F-BA89-78BEDF07A385}"/>
    <cellStyle name="40% - Accent2 3 2 2 3 6" xfId="10264" xr:uid="{632C782C-EEEC-4BDC-A0EF-A14451B3A5D4}"/>
    <cellStyle name="40% - Accent2 3 2 2 3 7" xfId="10265" xr:uid="{5122DBD0-4AA1-453E-AEB1-F267E478CBBA}"/>
    <cellStyle name="40% - Accent2 3 2 2 4" xfId="10266" xr:uid="{2F5A2408-A509-4562-AAAF-9BBD6B99A762}"/>
    <cellStyle name="40% - Accent2 3 2 2 4 2" xfId="10267" xr:uid="{9770AF36-DF8F-4959-8551-9747738AECAB}"/>
    <cellStyle name="40% - Accent2 3 2 2 4 3" xfId="10268" xr:uid="{711B4687-431A-4110-AC7C-7CC1015FFAB8}"/>
    <cellStyle name="40% - Accent2 3 2 2 4 4" xfId="10269" xr:uid="{C825A378-95BE-45DB-A9C5-B38D8EDD4C93}"/>
    <cellStyle name="40% - Accent2 3 2 2 4 5" xfId="10270" xr:uid="{BC129DCD-235C-473A-979F-5114DF820429}"/>
    <cellStyle name="40% - Accent2 3 2 2 5" xfId="10271" xr:uid="{0597F056-CB5A-4051-9823-53670A734489}"/>
    <cellStyle name="40% - Accent2 3 2 2 6" xfId="10272" xr:uid="{27A57811-08BA-4780-BC13-CDFC34F5DE2B}"/>
    <cellStyle name="40% - Accent2 3 2 2 7" xfId="10273" xr:uid="{201E715F-1D58-4430-8C91-5E53DAD117C3}"/>
    <cellStyle name="40% - Accent2 3 2 2 8" xfId="10274" xr:uid="{577F96D8-54E2-4301-90BD-408FD9504AAD}"/>
    <cellStyle name="40% - Accent2 3 2 2 9" xfId="10275" xr:uid="{913CC8B7-9FD5-4AC1-A08F-DD3083469A41}"/>
    <cellStyle name="40% - Accent2 3 2 3" xfId="10276" xr:uid="{C37FA181-36E0-4D9F-AA82-9696A61E518B}"/>
    <cellStyle name="40% - Accent2 3 2 3 2" xfId="10277" xr:uid="{9AE689F2-15F5-4D7C-AA2F-3DEE2E9257A5}"/>
    <cellStyle name="40% - Accent2 3 2 3 2 2" xfId="10278" xr:uid="{76FD3572-4B01-4EA5-8844-A8B14B7ACB97}"/>
    <cellStyle name="40% - Accent2 3 2 3 2 2 2" xfId="10279" xr:uid="{A1EEAF60-0D98-42B6-89C5-DBD1C5309EF0}"/>
    <cellStyle name="40% - Accent2 3 2 3 2 2 3" xfId="10280" xr:uid="{A6E6CF31-E1BB-4104-B186-9182872A23AE}"/>
    <cellStyle name="40% - Accent2 3 2 3 2 2 4" xfId="10281" xr:uid="{10655A4E-6F3A-4392-8E43-C1227F45F7E6}"/>
    <cellStyle name="40% - Accent2 3 2 3 2 2 5" xfId="10282" xr:uid="{210D3E06-FBDA-4CDA-9DAE-86D21931F97C}"/>
    <cellStyle name="40% - Accent2 3 2 3 2 3" xfId="10283" xr:uid="{871413D1-930D-4A8F-8B32-ECA4AD76C505}"/>
    <cellStyle name="40% - Accent2 3 2 3 2 4" xfId="10284" xr:uid="{C8138ECB-7FA4-4011-A8F2-CE1C6DCD0F15}"/>
    <cellStyle name="40% - Accent2 3 2 3 2 5" xfId="10285" xr:uid="{53E7446C-4C56-49CD-A375-117D8726C120}"/>
    <cellStyle name="40% - Accent2 3 2 3 2 6" xfId="10286" xr:uid="{836CAD81-FCED-4138-B839-AD7F036D912F}"/>
    <cellStyle name="40% - Accent2 3 2 3 2 7" xfId="10287" xr:uid="{CCE284EF-77F3-488D-A8A0-DC8CAA7C5BB3}"/>
    <cellStyle name="40% - Accent2 3 2 3 3" xfId="10288" xr:uid="{C89CBC64-7E3F-483A-99CE-5B4D5DF3BE9F}"/>
    <cellStyle name="40% - Accent2 3 2 3 3 2" xfId="10289" xr:uid="{818323AD-E92D-400E-80E8-28D41541CD6F}"/>
    <cellStyle name="40% - Accent2 3 2 3 3 2 2" xfId="10290" xr:uid="{A8A76635-FCDC-46AC-9F02-C13C04546A0D}"/>
    <cellStyle name="40% - Accent2 3 2 3 3 2 3" xfId="10291" xr:uid="{EE6C8F74-87E7-4765-88BC-3E5AAAB8D376}"/>
    <cellStyle name="40% - Accent2 3 2 3 3 3" xfId="10292" xr:uid="{9B8C2C21-3793-4A3F-A685-3FE5D9E75F0C}"/>
    <cellStyle name="40% - Accent2 3 2 3 3 4" xfId="10293" xr:uid="{3B9359D5-85C1-44F6-B033-ADA32920BD28}"/>
    <cellStyle name="40% - Accent2 3 2 3 3 5" xfId="10294" xr:uid="{AB891511-C830-4E53-864E-195A9C31DA38}"/>
    <cellStyle name="40% - Accent2 3 2 3 3 6" xfId="10295" xr:uid="{E4169C74-A8F9-4511-AFDE-6D661A76D1B9}"/>
    <cellStyle name="40% - Accent2 3 2 3 3 7" xfId="10296" xr:uid="{F768D56F-8EA4-4C4A-9A7E-C4D94FA31BFC}"/>
    <cellStyle name="40% - Accent2 3 2 3 4" xfId="10297" xr:uid="{B9704469-42F6-4C14-A5A8-D455BE920BB9}"/>
    <cellStyle name="40% - Accent2 3 2 3 4 2" xfId="10298" xr:uid="{45B837B3-240A-4A29-B488-CFD947B0CCDA}"/>
    <cellStyle name="40% - Accent2 3 2 3 4 3" xfId="10299" xr:uid="{655FF7B2-A1B9-4BA2-B7EA-A572B38E31A2}"/>
    <cellStyle name="40% - Accent2 3 2 3 4 4" xfId="10300" xr:uid="{DCFC5C4A-0B35-42E3-9BE9-0EFC1885CB15}"/>
    <cellStyle name="40% - Accent2 3 2 3 5" xfId="10301" xr:uid="{0D7E2127-CF5C-423A-8E14-D51A4114AFE0}"/>
    <cellStyle name="40% - Accent2 3 2 3 6" xfId="10302" xr:uid="{CDFD601B-347B-413F-A3DD-CF76C2ED4FD2}"/>
    <cellStyle name="40% - Accent2 3 2 3 7" xfId="10303" xr:uid="{D2B87B22-CBC7-46EA-A5BC-12C81D51CB12}"/>
    <cellStyle name="40% - Accent2 3 2 3 8" xfId="10304" xr:uid="{63C6090C-1574-44AF-80F5-1D43A7ED31AE}"/>
    <cellStyle name="40% - Accent2 3 2 3 9" xfId="10305" xr:uid="{E897F4C3-CDB4-4B3B-ADE5-7D955C1D5235}"/>
    <cellStyle name="40% - Accent2 3 2 4" xfId="10306" xr:uid="{496648B7-0798-49CC-8222-BDA858FCE763}"/>
    <cellStyle name="40% - Accent2 3 2 4 2" xfId="10307" xr:uid="{2CBCDB15-EC31-4D6C-A457-42E9BAE398CA}"/>
    <cellStyle name="40% - Accent2 3 2 4 2 2" xfId="10308" xr:uid="{5CF52505-EC6C-4486-8D8F-149F98F09F1D}"/>
    <cellStyle name="40% - Accent2 3 2 4 2 2 2" xfId="10309" xr:uid="{93C7EE34-73DE-4D64-88BB-C1E64ACB0FC9}"/>
    <cellStyle name="40% - Accent2 3 2 4 2 3" xfId="10310" xr:uid="{E2A4AE3F-5767-42E6-A814-4D7B9D3800AE}"/>
    <cellStyle name="40% - Accent2 3 2 4 2 4" xfId="10311" xr:uid="{459B9420-A573-43B4-A32F-51A27AFE767B}"/>
    <cellStyle name="40% - Accent2 3 2 4 2 5" xfId="10312" xr:uid="{2C86B284-03E0-4D5D-A13A-B79BA85B875A}"/>
    <cellStyle name="40% - Accent2 3 2 4 3" xfId="10313" xr:uid="{DF786A65-97D1-4973-A4D3-D2F82DEE7FBF}"/>
    <cellStyle name="40% - Accent2 3 2 4 3 2" xfId="10314" xr:uid="{7CED9865-0704-4A67-B840-3D1F95D18BE9}"/>
    <cellStyle name="40% - Accent2 3 2 4 4" xfId="10315" xr:uid="{74B5138A-9E22-4411-8F73-08E57DA53415}"/>
    <cellStyle name="40% - Accent2 3 2 4 4 2" xfId="10316" xr:uid="{82F2DDE1-613D-4434-A5C4-DAD54FD2C644}"/>
    <cellStyle name="40% - Accent2 3 2 4 5" xfId="10317" xr:uid="{2CED6537-AB78-4F8A-B4B9-1E4826CA80A1}"/>
    <cellStyle name="40% - Accent2 3 2 4 6" xfId="10318" xr:uid="{8C7C0817-6D69-433B-92A8-390DABE71467}"/>
    <cellStyle name="40% - Accent2 3 2 4 7" xfId="10319" xr:uid="{B83B658C-2D9E-41BD-9023-0BE4C6E5968A}"/>
    <cellStyle name="40% - Accent2 3 2 5" xfId="10320" xr:uid="{75A14B18-3BC0-45C3-BFC2-6B492E570D5F}"/>
    <cellStyle name="40% - Accent2 3 2 5 2" xfId="10321" xr:uid="{CBB8D8F3-A9C9-4FA9-BF2C-7ACBAB200418}"/>
    <cellStyle name="40% - Accent2 3 2 5 2 2" xfId="10322" xr:uid="{FB24D367-83FE-455A-8645-31C4ED7EB203}"/>
    <cellStyle name="40% - Accent2 3 2 5 2 2 2" xfId="10323" xr:uid="{9833BEBE-AD7B-41F2-AB5F-9576131FA069}"/>
    <cellStyle name="40% - Accent2 3 2 5 2 3" xfId="10324" xr:uid="{E25DFD42-7322-438E-842E-DECE22FA4188}"/>
    <cellStyle name="40% - Accent2 3 2 5 2 4" xfId="10325" xr:uid="{754A509F-0086-4798-B8B4-9C97FBAD9B71}"/>
    <cellStyle name="40% - Accent2 3 2 5 3" xfId="10326" xr:uid="{98597279-2FC6-4F13-B434-78D5C1CB7727}"/>
    <cellStyle name="40% - Accent2 3 2 5 3 2" xfId="10327" xr:uid="{22C4343C-F6B0-4633-9151-DC268B2CE856}"/>
    <cellStyle name="40% - Accent2 3 2 5 4" xfId="10328" xr:uid="{1415A6D2-D29B-42E3-80F1-85DC8B6168C6}"/>
    <cellStyle name="40% - Accent2 3 2 5 4 2" xfId="10329" xr:uid="{EC766E5A-40D4-4629-AC5A-324DF41CBBC0}"/>
    <cellStyle name="40% - Accent2 3 2 5 5" xfId="10330" xr:uid="{C99418CA-6F5B-4A11-A256-0F409B72EAC3}"/>
    <cellStyle name="40% - Accent2 3 2 5 6" xfId="10331" xr:uid="{AD02B031-4FAD-43F9-A797-8DBC0EBD6577}"/>
    <cellStyle name="40% - Accent2 3 2 5 7" xfId="10332" xr:uid="{8A72D328-397C-4C3D-ABD0-F6FFDBCD0FB1}"/>
    <cellStyle name="40% - Accent2 3 2 6" xfId="10333" xr:uid="{D0B98193-5D2E-4306-BAD7-B92C391EF58B}"/>
    <cellStyle name="40% - Accent2 3 2 6 2" xfId="10334" xr:uid="{0C5D7793-62BC-4FE7-B9B8-4413218C23AC}"/>
    <cellStyle name="40% - Accent2 3 2 6 2 2" xfId="10335" xr:uid="{FCF7AA37-0CC7-4CBE-9C57-68E095B44FE1}"/>
    <cellStyle name="40% - Accent2 3 2 6 3" xfId="10336" xr:uid="{0F43CE8F-BBF2-459C-9F15-63B5762B6341}"/>
    <cellStyle name="40% - Accent2 3 2 6 4" xfId="10337" xr:uid="{604D70D3-2088-4284-B902-6465C720F0B5}"/>
    <cellStyle name="40% - Accent2 3 2 7" xfId="10338" xr:uid="{4C1BD1D7-5B22-4887-89EA-CDD7341A56FC}"/>
    <cellStyle name="40% - Accent2 3 2 7 2" xfId="10339" xr:uid="{A1F60DA5-68FA-4E6B-961A-8C390C4E6BE3}"/>
    <cellStyle name="40% - Accent2 3 2 8" xfId="10340" xr:uid="{28305D91-B2BF-477D-8E53-FAAB839E4063}"/>
    <cellStyle name="40% - Accent2 3 2 8 2" xfId="10341" xr:uid="{7FBA7878-54DB-47AA-A130-7D615CAE345D}"/>
    <cellStyle name="40% - Accent2 3 2 9" xfId="10342" xr:uid="{241A7BBA-D31F-4B34-B688-D8A944B00C5C}"/>
    <cellStyle name="40% - Accent2 3 3" xfId="10343" xr:uid="{6E9AFE99-F318-4565-B26E-2E3B432C8576}"/>
    <cellStyle name="40% - Accent2 3 3 10" xfId="10344" xr:uid="{A757A708-BAA9-4EDD-83D4-722917D3B8F1}"/>
    <cellStyle name="40% - Accent2 3 3 2" xfId="10345" xr:uid="{10BF68A7-6022-4C74-86AD-2BA36CCD9F1E}"/>
    <cellStyle name="40% - Accent2 3 3 2 2" xfId="10346" xr:uid="{726F697E-D62D-45F8-8EBA-C17DD7D36115}"/>
    <cellStyle name="40% - Accent2 3 3 2 2 2" xfId="10347" xr:uid="{DD70458C-B89B-4DF4-84C9-4F19F8C84DF5}"/>
    <cellStyle name="40% - Accent2 3 3 2 2 2 2" xfId="10348" xr:uid="{57C5B463-2A42-481B-9278-83E99E40C757}"/>
    <cellStyle name="40% - Accent2 3 3 2 2 3" xfId="10349" xr:uid="{65EC63CD-CE84-4353-B2E7-C79878F5EAA8}"/>
    <cellStyle name="40% - Accent2 3 3 2 2 4" xfId="10350" xr:uid="{4DB93CC6-7C00-4701-91F5-A0114CDF39E7}"/>
    <cellStyle name="40% - Accent2 3 3 2 3" xfId="10351" xr:uid="{B02FAAA2-0640-4DCC-A356-2DEC74A8144F}"/>
    <cellStyle name="40% - Accent2 3 3 2 3 2" xfId="10352" xr:uid="{D6D055E2-FB76-470E-8980-8C27564BFE9E}"/>
    <cellStyle name="40% - Accent2 3 3 2 4" xfId="10353" xr:uid="{5D3149B5-B6FC-44E2-9D85-15F5416E4AFC}"/>
    <cellStyle name="40% - Accent2 3 3 2 5" xfId="10354" xr:uid="{30F1C0B5-FA15-43EA-BC75-7DCF8D3D55C2}"/>
    <cellStyle name="40% - Accent2 3 3 2 6" xfId="10355" xr:uid="{92EDA361-F1EB-42D9-A331-ACFFF4DFE1E3}"/>
    <cellStyle name="40% - Accent2 3 3 2 7" xfId="10356" xr:uid="{08760968-B8D1-44FF-9582-9FA722C4AD31}"/>
    <cellStyle name="40% - Accent2 3 3 2 8" xfId="10357" xr:uid="{C03F1F36-D36C-4370-9FCA-2083272A59F7}"/>
    <cellStyle name="40% - Accent2 3 3 3" xfId="10358" xr:uid="{E3F578BA-7588-46CD-80A2-A95C40384625}"/>
    <cellStyle name="40% - Accent2 3 3 3 2" xfId="10359" xr:uid="{6898003A-5978-4037-B7E7-5CDF107BF1DC}"/>
    <cellStyle name="40% - Accent2 3 3 3 2 2" xfId="10360" xr:uid="{FC9206B0-DC8D-428F-A203-71EA33328CEB}"/>
    <cellStyle name="40% - Accent2 3 3 3 2 3" xfId="10361" xr:uid="{D310B588-F8EF-4F24-8C2B-BCAA8575146E}"/>
    <cellStyle name="40% - Accent2 3 3 3 2 4" xfId="10362" xr:uid="{3361E7DD-A663-498F-8E9C-657CCE316E02}"/>
    <cellStyle name="40% - Accent2 3 3 3 3" xfId="10363" xr:uid="{DD3F0600-2BDE-4894-8878-233A6B310696}"/>
    <cellStyle name="40% - Accent2 3 3 3 4" xfId="10364" xr:uid="{C1B9F8CA-3E08-42C1-9BF7-00DB90187562}"/>
    <cellStyle name="40% - Accent2 3 3 3 5" xfId="10365" xr:uid="{A0940F71-4E15-4CB9-A6F1-4496D59522C6}"/>
    <cellStyle name="40% - Accent2 3 3 3 6" xfId="10366" xr:uid="{68AFAD73-A473-4C43-B745-F46C19F3ECB5}"/>
    <cellStyle name="40% - Accent2 3 3 3 7" xfId="10367" xr:uid="{F6B21823-8239-4AF4-8A2B-330B09D07AD1}"/>
    <cellStyle name="40% - Accent2 3 3 4" xfId="10368" xr:uid="{BF5BCEA6-814A-45DF-A1D0-A80A4390E007}"/>
    <cellStyle name="40% - Accent2 3 3 4 2" xfId="10369" xr:uid="{10C948D8-6925-47F6-B088-FA473DC54C32}"/>
    <cellStyle name="40% - Accent2 3 3 4 3" xfId="10370" xr:uid="{AA6F482A-888E-4AAC-B8EC-09EA0F64ECFA}"/>
    <cellStyle name="40% - Accent2 3 3 4 4" xfId="10371" xr:uid="{28EDBD30-44EA-4D60-B782-06FCBF990F3E}"/>
    <cellStyle name="40% - Accent2 3 3 5" xfId="10372" xr:uid="{812179DD-6CB9-42AD-A1A6-82E6F0B13DFB}"/>
    <cellStyle name="40% - Accent2 3 3 6" xfId="10373" xr:uid="{16E1BEDD-2F79-44CD-B2D1-D9A59C98515B}"/>
    <cellStyle name="40% - Accent2 3 3 7" xfId="10374" xr:uid="{8838C841-48F8-4610-853F-0C63D5811209}"/>
    <cellStyle name="40% - Accent2 3 3 8" xfId="10375" xr:uid="{3CEF6B79-86A2-43FE-BD2D-3F532C425EE1}"/>
    <cellStyle name="40% - Accent2 3 3 9" xfId="10376" xr:uid="{0A70CDBF-A722-40C2-BE92-0A9597B2985D}"/>
    <cellStyle name="40% - Accent2 3 4" xfId="10377" xr:uid="{210B7EF9-C4A1-4110-BA15-0168B18341E8}"/>
    <cellStyle name="40% - Accent2 3 4 10" xfId="10378" xr:uid="{5C607D33-EA2B-4175-A40D-BA69B629F896}"/>
    <cellStyle name="40% - Accent2 3 4 2" xfId="10379" xr:uid="{87685A3F-3F81-4A63-83E0-A74E3BE3F484}"/>
    <cellStyle name="40% - Accent2 3 4 2 2" xfId="10380" xr:uid="{FBFE1711-81D2-419D-B9E3-E0EE8BADADBB}"/>
    <cellStyle name="40% - Accent2 3 4 2 2 2" xfId="10381" xr:uid="{25CD1284-16B2-43F7-9CFC-929C9A697C7C}"/>
    <cellStyle name="40% - Accent2 3 4 2 2 2 2" xfId="10382" xr:uid="{89F3B330-0023-462C-82AD-EA15ED3DCFAE}"/>
    <cellStyle name="40% - Accent2 3 4 2 2 3" xfId="10383" xr:uid="{56C4431C-C23B-4897-8C0A-EB963D69FAF7}"/>
    <cellStyle name="40% - Accent2 3 4 2 2 4" xfId="10384" xr:uid="{16D1924B-40BC-42E3-82B4-39DC51E5A970}"/>
    <cellStyle name="40% - Accent2 3 4 2 2 5" xfId="10385" xr:uid="{BA52FBD2-641E-4DBA-BCDE-1E57D382C023}"/>
    <cellStyle name="40% - Accent2 3 4 2 3" xfId="10386" xr:uid="{3E33CFF7-E59E-4872-B1B9-079F1D16208A}"/>
    <cellStyle name="40% - Accent2 3 4 2 3 2" xfId="10387" xr:uid="{6D07D9F3-46F1-4776-943A-99421C698F0D}"/>
    <cellStyle name="40% - Accent2 3 4 2 4" xfId="10388" xr:uid="{8B50C9A0-C447-4440-A194-4FDA90D45295}"/>
    <cellStyle name="40% - Accent2 3 4 2 5" xfId="10389" xr:uid="{170CCE39-7560-4C78-9B4F-EDE04789E9FC}"/>
    <cellStyle name="40% - Accent2 3 4 2 6" xfId="10390" xr:uid="{D0BD2635-6B4B-46A9-A6FB-AB7E29F34A7B}"/>
    <cellStyle name="40% - Accent2 3 4 2 7" xfId="10391" xr:uid="{660E4EFC-6CD9-4E89-92A0-3EEE6A1F20C4}"/>
    <cellStyle name="40% - Accent2 3 4 3" xfId="10392" xr:uid="{97D9AA03-6D7E-46FA-80A7-82D12F600F4E}"/>
    <cellStyle name="40% - Accent2 3 4 3 2" xfId="10393" xr:uid="{B0285CAC-5F21-4DEF-9D89-0750114D5649}"/>
    <cellStyle name="40% - Accent2 3 4 3 2 2" xfId="10394" xr:uid="{CDF05E1E-E358-4F4D-9173-189D01FFB279}"/>
    <cellStyle name="40% - Accent2 3 4 3 2 3" xfId="10395" xr:uid="{5F9F2154-895C-4B47-BA07-262FA9D0A1FF}"/>
    <cellStyle name="40% - Accent2 3 4 3 2 4" xfId="10396" xr:uid="{3503985A-B571-47B2-B0D7-7DFD4B003374}"/>
    <cellStyle name="40% - Accent2 3 4 3 3" xfId="10397" xr:uid="{2F366C7E-33AF-4908-8508-E69DAB073276}"/>
    <cellStyle name="40% - Accent2 3 4 3 4" xfId="10398" xr:uid="{08EB02BE-7847-4933-BD2B-A27FFEEC811C}"/>
    <cellStyle name="40% - Accent2 3 4 3 5" xfId="10399" xr:uid="{C8C5C96B-0E9A-4FC2-82E4-C1510A385645}"/>
    <cellStyle name="40% - Accent2 3 4 3 6" xfId="10400" xr:uid="{E6B27C06-A36C-49D2-9655-304B3A12BCA1}"/>
    <cellStyle name="40% - Accent2 3 4 3 7" xfId="10401" xr:uid="{A41675A2-C47D-4934-8A57-9A649EE6FC88}"/>
    <cellStyle name="40% - Accent2 3 4 4" xfId="10402" xr:uid="{DD36187D-E42B-4D2B-B9FB-D6810CA6777F}"/>
    <cellStyle name="40% - Accent2 3 4 4 2" xfId="10403" xr:uid="{8E68A9CB-C86A-4917-89A1-6310A4316ACA}"/>
    <cellStyle name="40% - Accent2 3 4 4 3" xfId="10404" xr:uid="{8EF8E0BD-1420-43AE-8936-9B63B45F5334}"/>
    <cellStyle name="40% - Accent2 3 4 4 4" xfId="10405" xr:uid="{E8EC293B-8D04-4E85-A00C-4C312E3B3CAB}"/>
    <cellStyle name="40% - Accent2 3 4 4 5" xfId="10406" xr:uid="{B9F19A55-0B01-4BC9-83A3-32435F988B5D}"/>
    <cellStyle name="40% - Accent2 3 4 5" xfId="10407" xr:uid="{2B606536-A472-417C-AD55-6AB7772BD5C4}"/>
    <cellStyle name="40% - Accent2 3 4 6" xfId="10408" xr:uid="{E36F9B5C-E4EF-4E9A-A526-27977C8B5CCB}"/>
    <cellStyle name="40% - Accent2 3 4 7" xfId="10409" xr:uid="{630CD0AC-BD45-44DF-BDA3-260EBEB98505}"/>
    <cellStyle name="40% - Accent2 3 4 8" xfId="10410" xr:uid="{FA2BE201-9143-4848-8DF7-7EB126B62DEF}"/>
    <cellStyle name="40% - Accent2 3 4 9" xfId="10411" xr:uid="{6CD78AB7-D0C1-4A8E-B2A8-D5D2CF16F8C8}"/>
    <cellStyle name="40% - Accent2 3 5" xfId="10412" xr:uid="{655FFB41-EF08-4E64-A2F1-7856FA01BF59}"/>
    <cellStyle name="40% - Accent2 3 5 2" xfId="10413" xr:uid="{A974E61F-F971-4A98-8CE8-4F6D037809F6}"/>
    <cellStyle name="40% - Accent2 3 5 2 2" xfId="10414" xr:uid="{F17DDD3D-DAD6-438E-B4E2-EDD5B0610148}"/>
    <cellStyle name="40% - Accent2 3 5 2 2 2" xfId="10415" xr:uid="{F0B88543-03F8-436B-AA33-47948C417DE5}"/>
    <cellStyle name="40% - Accent2 3 5 2 2 3" xfId="10416" xr:uid="{99F9E68E-4984-4044-8042-D475C6911800}"/>
    <cellStyle name="40% - Accent2 3 5 2 2 4" xfId="10417" xr:uid="{F6562B73-BF57-40DF-A496-BADEE70FD4F7}"/>
    <cellStyle name="40% - Accent2 3 5 2 2 5" xfId="10418" xr:uid="{B366368A-0CBA-411E-97C3-6EEE92CBE400}"/>
    <cellStyle name="40% - Accent2 3 5 2 3" xfId="10419" xr:uid="{CFE41808-7354-47CD-A319-21A85948D598}"/>
    <cellStyle name="40% - Accent2 3 5 2 4" xfId="10420" xr:uid="{F6C6ECDF-3419-42BD-A444-943FDB923A19}"/>
    <cellStyle name="40% - Accent2 3 5 2 5" xfId="10421" xr:uid="{6F089253-AD64-452F-B521-868C898F28AE}"/>
    <cellStyle name="40% - Accent2 3 5 2 6" xfId="10422" xr:uid="{7AA29E6C-7666-475F-9249-86D1BB0DD5E8}"/>
    <cellStyle name="40% - Accent2 3 5 2 7" xfId="10423" xr:uid="{40AD6378-B98A-4543-8690-FE671748D167}"/>
    <cellStyle name="40% - Accent2 3 5 3" xfId="10424" xr:uid="{837D7879-E98E-4285-A171-928DD7975D1F}"/>
    <cellStyle name="40% - Accent2 3 5 3 2" xfId="10425" xr:uid="{7BB0FED5-C3E4-4309-9E30-01EDF376DF45}"/>
    <cellStyle name="40% - Accent2 3 5 3 2 2" xfId="10426" xr:uid="{D7C5BAC6-7794-48D2-AF00-6F02EFE021A3}"/>
    <cellStyle name="40% - Accent2 3 5 3 2 3" xfId="10427" xr:uid="{CB443EB7-3D8C-41AC-B0BB-6509BB86BD60}"/>
    <cellStyle name="40% - Accent2 3 5 3 3" xfId="10428" xr:uid="{59955415-4737-4BE5-971C-07DD6DAE000E}"/>
    <cellStyle name="40% - Accent2 3 5 3 4" xfId="10429" xr:uid="{BBFAFBB6-443F-4C83-82FB-E2D48443F028}"/>
    <cellStyle name="40% - Accent2 3 5 3 5" xfId="10430" xr:uid="{7569AC86-30A6-4A99-B617-DD6DE4C84874}"/>
    <cellStyle name="40% - Accent2 3 5 3 6" xfId="10431" xr:uid="{A10E5144-CF37-450B-B433-C25232DD9C0F}"/>
    <cellStyle name="40% - Accent2 3 5 3 7" xfId="10432" xr:uid="{67E78117-B548-4E3E-9A26-27AFB279886B}"/>
    <cellStyle name="40% - Accent2 3 5 4" xfId="10433" xr:uid="{F6D284CE-2484-4F16-85F1-EE0DB4E357E3}"/>
    <cellStyle name="40% - Accent2 3 5 4 2" xfId="10434" xr:uid="{FF34195E-8353-401B-A1A3-0E74310F1505}"/>
    <cellStyle name="40% - Accent2 3 5 4 3" xfId="10435" xr:uid="{2DC10B91-944E-42FB-969B-895ED8775F11}"/>
    <cellStyle name="40% - Accent2 3 5 4 4" xfId="10436" xr:uid="{1B4DA1DE-9AA3-47EF-9B03-E59A0CED854B}"/>
    <cellStyle name="40% - Accent2 3 5 5" xfId="10437" xr:uid="{53BDB08F-B9CC-4E28-AE05-1283864728F7}"/>
    <cellStyle name="40% - Accent2 3 5 6" xfId="10438" xr:uid="{3D11C151-4CAE-4A85-81B8-7497631E6C2A}"/>
    <cellStyle name="40% - Accent2 3 5 7" xfId="10439" xr:uid="{17625427-0149-4BF7-A91E-0561F83EDD6B}"/>
    <cellStyle name="40% - Accent2 3 5 8" xfId="10440" xr:uid="{AE6E7DDC-57BE-4216-B79A-CE13AC75F487}"/>
    <cellStyle name="40% - Accent2 3 5 9" xfId="10441" xr:uid="{2F173FD2-D39A-4154-B400-7D22930E2C8E}"/>
    <cellStyle name="40% - Accent2 3 6" xfId="10442" xr:uid="{79F89612-11D4-4713-917C-DB95B9E78454}"/>
    <cellStyle name="40% - Accent2 3 6 2" xfId="10443" xr:uid="{6085D132-D9D7-4D07-AF29-F5820EDFD96A}"/>
    <cellStyle name="40% - Accent2 3 6 2 2" xfId="10444" xr:uid="{0F17C461-B0DF-49F3-9048-60C649163A60}"/>
    <cellStyle name="40% - Accent2 3 6 2 2 2" xfId="10445" xr:uid="{4189E71D-B064-4ED8-B669-A94521385F0E}"/>
    <cellStyle name="40% - Accent2 3 6 2 3" xfId="10446" xr:uid="{63BBE1F0-EC29-4E26-BB73-55539EA69B7A}"/>
    <cellStyle name="40% - Accent2 3 6 2 4" xfId="10447" xr:uid="{72CA6D1B-EDD4-4CE8-9AE5-45A7EF7F7FDA}"/>
    <cellStyle name="40% - Accent2 3 6 2 5" xfId="10448" xr:uid="{8309CEFB-82C7-4E61-8FF1-60E18EACAC5A}"/>
    <cellStyle name="40% - Accent2 3 6 3" xfId="10449" xr:uid="{C14B50D9-1BBE-42A0-A6CF-F35C4AFAF658}"/>
    <cellStyle name="40% - Accent2 3 6 3 2" xfId="10450" xr:uid="{C03B158E-77C1-4DB3-9CDC-D9D7CF52AA50}"/>
    <cellStyle name="40% - Accent2 3 6 4" xfId="10451" xr:uid="{93D5CDDA-3687-4573-8600-A7AEB236FD92}"/>
    <cellStyle name="40% - Accent2 3 6 4 2" xfId="10452" xr:uid="{54047C94-A424-4713-8A9E-1F715D577192}"/>
    <cellStyle name="40% - Accent2 3 6 5" xfId="10453" xr:uid="{47F3C098-6B32-4CFA-BD95-1471523A60F2}"/>
    <cellStyle name="40% - Accent2 3 6 6" xfId="10454" xr:uid="{F882BC30-A7E7-4197-A54F-BE11F4B526DC}"/>
    <cellStyle name="40% - Accent2 3 6 7" xfId="10455" xr:uid="{0F6DF1D9-C1FD-40BD-A0F0-54ABA03BDC13}"/>
    <cellStyle name="40% - Accent2 3 6 8" xfId="10456" xr:uid="{E39222B9-174C-4718-BDC2-81F5012EA66B}"/>
    <cellStyle name="40% - Accent2 3 7" xfId="10457" xr:uid="{E4DC4B55-8857-46EE-A4BF-6FEF12B17D6D}"/>
    <cellStyle name="40% - Accent2 3 7 2" xfId="10458" xr:uid="{4BFFD4AC-0106-4536-8C35-527A99E9A6B0}"/>
    <cellStyle name="40% - Accent2 3 7 2 2" xfId="10459" xr:uid="{4B6E0D50-B581-4A12-80E7-C41EF039869E}"/>
    <cellStyle name="40% - Accent2 3 7 2 2 2" xfId="10460" xr:uid="{33E0F99E-0F58-443D-927F-4B1CCE6E60E6}"/>
    <cellStyle name="40% - Accent2 3 7 2 3" xfId="10461" xr:uid="{A647195E-014D-4227-A85B-EDA0EE3CB6E5}"/>
    <cellStyle name="40% - Accent2 3 7 2 4" xfId="10462" xr:uid="{5C5E8E36-2A99-4E04-927D-B88498122EEF}"/>
    <cellStyle name="40% - Accent2 3 7 3" xfId="10463" xr:uid="{D43907B7-6C67-4CDC-B711-7FFA540FD91C}"/>
    <cellStyle name="40% - Accent2 3 7 3 2" xfId="10464" xr:uid="{9FD79A9B-52A1-4F9D-BF93-4221C78EEF6F}"/>
    <cellStyle name="40% - Accent2 3 7 4" xfId="10465" xr:uid="{AC683634-4700-4B04-85DF-A128777F9B6D}"/>
    <cellStyle name="40% - Accent2 3 7 4 2" xfId="10466" xr:uid="{B1C05B97-0ABA-4CCB-9BD3-6F425B9DB222}"/>
    <cellStyle name="40% - Accent2 3 7 5" xfId="10467" xr:uid="{D211864A-F791-468B-B3DA-DE8555630C47}"/>
    <cellStyle name="40% - Accent2 3 7 6" xfId="10468" xr:uid="{8719A476-D2DA-496A-910C-5E3F30B30B5A}"/>
    <cellStyle name="40% - Accent2 3 7 7" xfId="10469" xr:uid="{D1C2C553-B916-4014-B1B2-2CB6643223DA}"/>
    <cellStyle name="40% - Accent2 3 8" xfId="10470" xr:uid="{C84BAAEC-F580-4015-A7E0-B4CC33004A71}"/>
    <cellStyle name="40% - Accent2 3 8 2" xfId="10471" xr:uid="{64F5B9B5-297B-494C-BF83-9F9F4D4FCE44}"/>
    <cellStyle name="40% - Accent2 3 8 2 2" xfId="10472" xr:uid="{82CC42C1-B387-4B57-B2D9-046F78CE1CAC}"/>
    <cellStyle name="40% - Accent2 3 8 3" xfId="10473" xr:uid="{42882C24-71A3-42E7-A7C3-4A7F53D9D5FB}"/>
    <cellStyle name="40% - Accent2 3 8 4" xfId="10474" xr:uid="{F507FE0A-14BD-4976-8464-9CAC8995EE2C}"/>
    <cellStyle name="40% - Accent2 3 9" xfId="10475" xr:uid="{5AB57A71-BA50-4878-BBBD-4103D2B1DE0F}"/>
    <cellStyle name="40% - Accent2 3 9 2" xfId="10476" xr:uid="{0A89FD50-BFA7-469C-A8A0-A8F29EB18FB3}"/>
    <cellStyle name="40% - Accent2 30" xfId="10477" xr:uid="{F63761CC-31B2-43C3-AF85-8438A6F4997F}"/>
    <cellStyle name="40% - Accent2 31" xfId="10478" xr:uid="{1699A8A1-18B3-40AB-9ECB-3B5961DA39F8}"/>
    <cellStyle name="40% - Accent2 32" xfId="10479" xr:uid="{24990D93-8212-4E6F-87F5-B3B0121FDE97}"/>
    <cellStyle name="40% - Accent2 33" xfId="10480" xr:uid="{849806AE-D849-4E7B-9BF2-65160F9D5E5D}"/>
    <cellStyle name="40% - Accent2 34" xfId="10481" xr:uid="{99CC20D7-2DD6-4205-94A4-44C5FD533BE0}"/>
    <cellStyle name="40% - Accent2 35" xfId="10482" xr:uid="{E10F860B-FC73-4AED-A56A-1651601802A0}"/>
    <cellStyle name="40% - Accent2 36" xfId="10483" xr:uid="{1D95753C-1B95-4D27-A3B0-F838EBD09B32}"/>
    <cellStyle name="40% - Accent2 37" xfId="10484" xr:uid="{1BE5AF98-F7F9-48F3-9DA1-ED5C208D9AA9}"/>
    <cellStyle name="40% - Accent2 38" xfId="10485" xr:uid="{1676636C-16FB-49CF-8F70-B47AE71E8E88}"/>
    <cellStyle name="40% - Accent2 39" xfId="10486" xr:uid="{1D07CF7F-2F88-404E-877D-7C8E5453BDAD}"/>
    <cellStyle name="40% - Accent2 4" xfId="10487" xr:uid="{84F3F674-0E8D-48BC-8BDC-C2347FBAD49C}"/>
    <cellStyle name="40% - Accent2 4 10" xfId="10488" xr:uid="{C4B8360D-D17B-4774-BB5C-3FEFCBEE3E8D}"/>
    <cellStyle name="40% - Accent2 4 11" xfId="10489" xr:uid="{93290B06-450D-45FC-91F8-D8031CA06939}"/>
    <cellStyle name="40% - Accent2 4 12" xfId="10490" xr:uid="{050A2C35-57FE-45AE-9F50-AEBD0CC171EE}"/>
    <cellStyle name="40% - Accent2 4 13" xfId="10491" xr:uid="{FEDE0F91-76D3-42ED-A76F-4BFFF51780EA}"/>
    <cellStyle name="40% - Accent2 4 14" xfId="10492" xr:uid="{B2A1C3CE-1E35-4016-8A19-EF0A9D894A56}"/>
    <cellStyle name="40% - Accent2 4 15" xfId="10493" xr:uid="{22A50CD9-671C-49D5-8B67-417300831296}"/>
    <cellStyle name="40% - Accent2 4 2" xfId="10494" xr:uid="{00172BEC-3DE4-4FDE-8984-61E0DE7B9EC4}"/>
    <cellStyle name="40% - Accent2 4 2 10" xfId="10495" xr:uid="{5BD0D549-CD96-48BC-9E32-2C202C212532}"/>
    <cellStyle name="40% - Accent2 4 2 11" xfId="10496" xr:uid="{60EC343C-26EE-4C2F-8CC1-9A6C5CFA35E4}"/>
    <cellStyle name="40% - Accent2 4 2 12" xfId="10497" xr:uid="{2D88B58E-D427-4977-9D2F-FCE7532F2B71}"/>
    <cellStyle name="40% - Accent2 4 2 13" xfId="10498" xr:uid="{9D93FF6C-E05C-406E-825C-52C806D519DD}"/>
    <cellStyle name="40% - Accent2 4 2 2" xfId="10499" xr:uid="{8483BFC9-E416-4F89-8047-D0608348E736}"/>
    <cellStyle name="40% - Accent2 4 2 2 10" xfId="10500" xr:uid="{CFE90284-CA0E-490D-B0D1-795894DABC2C}"/>
    <cellStyle name="40% - Accent2 4 2 2 2" xfId="10501" xr:uid="{B6606E79-27E9-465E-9299-159880DBCE3E}"/>
    <cellStyle name="40% - Accent2 4 2 2 2 2" xfId="10502" xr:uid="{1C33749C-24B9-41CD-97EB-D2112DB25D79}"/>
    <cellStyle name="40% - Accent2 4 2 2 2 2 2" xfId="10503" xr:uid="{C2AAD110-DD1A-47D5-80E5-3FC315D4C595}"/>
    <cellStyle name="40% - Accent2 4 2 2 2 2 3" xfId="10504" xr:uid="{DF78318B-8120-48A1-9FF2-1113171C36CA}"/>
    <cellStyle name="40% - Accent2 4 2 2 2 2 4" xfId="10505" xr:uid="{0906333E-1D72-4724-A1AF-216FE96F5393}"/>
    <cellStyle name="40% - Accent2 4 2 2 2 3" xfId="10506" xr:uid="{7EFAAF21-56AD-4B9F-9C2F-94875D4D75C0}"/>
    <cellStyle name="40% - Accent2 4 2 2 2 4" xfId="10507" xr:uid="{4B3B597E-EC35-4C7E-88B2-3011C6DA9215}"/>
    <cellStyle name="40% - Accent2 4 2 2 2 5" xfId="10508" xr:uid="{153C704F-99EA-4810-BF5F-EA4201C5C28B}"/>
    <cellStyle name="40% - Accent2 4 2 2 2 6" xfId="10509" xr:uid="{27E1B2F3-F88E-4712-B162-3B84878F6C12}"/>
    <cellStyle name="40% - Accent2 4 2 2 2 7" xfId="10510" xr:uid="{1C8FB180-E23E-427D-9B2B-956BDFE175E8}"/>
    <cellStyle name="40% - Accent2 4 2 2 3" xfId="10511" xr:uid="{207362FA-8CBE-4FCD-B9C6-132D200FFCC2}"/>
    <cellStyle name="40% - Accent2 4 2 2 3 2" xfId="10512" xr:uid="{114504FF-3A4D-4EE8-AB05-26CDD0B7A4FE}"/>
    <cellStyle name="40% - Accent2 4 2 2 3 2 2" xfId="10513" xr:uid="{4EE2BF30-E44E-495C-B58F-2D0A3C009758}"/>
    <cellStyle name="40% - Accent2 4 2 2 3 2 3" xfId="10514" xr:uid="{0AB263D6-55B5-4CF3-A946-5EA9995EE38A}"/>
    <cellStyle name="40% - Accent2 4 2 2 3 3" xfId="10515" xr:uid="{C5AD2CA1-0767-4BF5-AADD-2C7539555488}"/>
    <cellStyle name="40% - Accent2 4 2 2 3 4" xfId="10516" xr:uid="{A90D45A3-2D34-4DD4-B5D7-1CEC286574CC}"/>
    <cellStyle name="40% - Accent2 4 2 2 3 5" xfId="10517" xr:uid="{6CD4B891-A96D-40BB-B0A6-5127F2EA440C}"/>
    <cellStyle name="40% - Accent2 4 2 2 3 6" xfId="10518" xr:uid="{52EE7639-E4CB-45A8-A1A2-2F2F9BA9E3BB}"/>
    <cellStyle name="40% - Accent2 4 2 2 4" xfId="10519" xr:uid="{6C3E242C-32D6-481A-B9EC-1C4A1B123BAD}"/>
    <cellStyle name="40% - Accent2 4 2 2 4 2" xfId="10520" xr:uid="{86E060EE-5CCA-4AC0-8F46-CDD6427E7854}"/>
    <cellStyle name="40% - Accent2 4 2 2 4 3" xfId="10521" xr:uid="{15EA7931-C696-4D01-8E30-38527E78D782}"/>
    <cellStyle name="40% - Accent2 4 2 2 5" xfId="10522" xr:uid="{E110292B-C8F2-4316-A153-6A5246D2BE7B}"/>
    <cellStyle name="40% - Accent2 4 2 2 6" xfId="10523" xr:uid="{8340DBB0-1782-48D6-B6FD-48C2BCB879AC}"/>
    <cellStyle name="40% - Accent2 4 2 2 7" xfId="10524" xr:uid="{47410AA7-360B-4960-9C44-2BE47B431A5D}"/>
    <cellStyle name="40% - Accent2 4 2 2 8" xfId="10525" xr:uid="{1FD6E4D4-237A-4A41-9047-4225D0331798}"/>
    <cellStyle name="40% - Accent2 4 2 2 9" xfId="10526" xr:uid="{8A8B849F-A824-4D34-B3CF-EC1A9F35E0C5}"/>
    <cellStyle name="40% - Accent2 4 2 3" xfId="10527" xr:uid="{C306F43E-5092-4182-8513-CD6697EFEAF0}"/>
    <cellStyle name="40% - Accent2 4 2 3 2" xfId="10528" xr:uid="{E417D317-B838-4A13-99C8-D3F491530AB9}"/>
    <cellStyle name="40% - Accent2 4 2 3 2 2" xfId="10529" xr:uid="{7A76C06D-C9BD-48D4-A456-3E153753F6F5}"/>
    <cellStyle name="40% - Accent2 4 2 3 2 2 2" xfId="10530" xr:uid="{745DCBDC-7769-4644-AB4F-40B72ACD97E4}"/>
    <cellStyle name="40% - Accent2 4 2 3 2 2 3" xfId="10531" xr:uid="{38AE0A4D-8E8B-491D-B9E0-DE93B7A3B636}"/>
    <cellStyle name="40% - Accent2 4 2 3 2 3" xfId="10532" xr:uid="{8630FD93-A740-44A8-A837-1090DB3E7CF2}"/>
    <cellStyle name="40% - Accent2 4 2 3 2 4" xfId="10533" xr:uid="{620F3A15-6413-477D-8043-8DE3E8242409}"/>
    <cellStyle name="40% - Accent2 4 2 3 2 5" xfId="10534" xr:uid="{7FCB13C9-6A94-47C5-8588-64FF9D4A15C9}"/>
    <cellStyle name="40% - Accent2 4 2 3 2 6" xfId="10535" xr:uid="{87DA7E42-7365-48ED-8FC4-B4779C7C58CE}"/>
    <cellStyle name="40% - Accent2 4 2 3 3" xfId="10536" xr:uid="{916BD5C0-AF48-4D4C-B976-9FF332F2F5E3}"/>
    <cellStyle name="40% - Accent2 4 2 3 3 2" xfId="10537" xr:uid="{4B9BEB4D-5825-4F96-9A95-6C2A937CF6B2}"/>
    <cellStyle name="40% - Accent2 4 2 3 3 2 2" xfId="10538" xr:uid="{A43B3DC4-35A6-4EBA-B440-6F8E03A6ECE9}"/>
    <cellStyle name="40% - Accent2 4 2 3 3 2 3" xfId="10539" xr:uid="{DE532EB7-D552-46AD-BF9A-0F609820F1D0}"/>
    <cellStyle name="40% - Accent2 4 2 3 3 3" xfId="10540" xr:uid="{0A1B2AE7-6B4A-4195-8C78-4982DB92752D}"/>
    <cellStyle name="40% - Accent2 4 2 3 3 4" xfId="10541" xr:uid="{765B764A-D9F9-48FD-86B1-897985D8DBAD}"/>
    <cellStyle name="40% - Accent2 4 2 3 3 5" xfId="10542" xr:uid="{FF525E7C-CE58-47E9-B55A-B277EF378C51}"/>
    <cellStyle name="40% - Accent2 4 2 3 4" xfId="10543" xr:uid="{B13077A1-A29C-45FC-9608-0C248F42AE25}"/>
    <cellStyle name="40% - Accent2 4 2 3 4 2" xfId="10544" xr:uid="{133E1B49-799B-4CCD-BBF8-F1436AC26D50}"/>
    <cellStyle name="40% - Accent2 4 2 3 4 3" xfId="10545" xr:uid="{BB6647E5-1D64-4213-9D48-4D600F93E51A}"/>
    <cellStyle name="40% - Accent2 4 2 3 5" xfId="10546" xr:uid="{1768E899-F480-464A-9952-238DA7CD9B1C}"/>
    <cellStyle name="40% - Accent2 4 2 3 6" xfId="10547" xr:uid="{6820BDAA-7B99-4D74-8E08-6A95E09D025A}"/>
    <cellStyle name="40% - Accent2 4 2 3 7" xfId="10548" xr:uid="{DF43BA58-F4CD-4957-8A17-969A08586485}"/>
    <cellStyle name="40% - Accent2 4 2 3 8" xfId="10549" xr:uid="{7AD365A1-570C-44C8-999D-CE634A234473}"/>
    <cellStyle name="40% - Accent2 4 2 3 9" xfId="10550" xr:uid="{26146025-9130-4AB0-B3BF-AE17EE46E19A}"/>
    <cellStyle name="40% - Accent2 4 2 4" xfId="10551" xr:uid="{79347769-466B-4D86-A012-2A4C235D0338}"/>
    <cellStyle name="40% - Accent2 4 2 4 2" xfId="10552" xr:uid="{793FAEE1-866F-4889-89BA-5F7B1B658946}"/>
    <cellStyle name="40% - Accent2 4 2 4 2 2" xfId="10553" xr:uid="{6E43A306-403F-4F3B-9D77-CFCC0C551FE9}"/>
    <cellStyle name="40% - Accent2 4 2 4 2 3" xfId="10554" xr:uid="{B8423915-6EFC-406C-B2B9-E7FCB99361AD}"/>
    <cellStyle name="40% - Accent2 4 2 4 3" xfId="10555" xr:uid="{0370594F-A4BC-4062-8324-95FE5319CF2D}"/>
    <cellStyle name="40% - Accent2 4 2 4 4" xfId="10556" xr:uid="{916A6C94-0D70-4D27-AD5D-4D6D49D2321E}"/>
    <cellStyle name="40% - Accent2 4 2 4 5" xfId="10557" xr:uid="{C6980D24-9B85-4392-ACE2-C0D27BCBCF19}"/>
    <cellStyle name="40% - Accent2 4 2 4 6" xfId="10558" xr:uid="{E7F8C64B-0DFC-439D-AD96-8C301410EC4A}"/>
    <cellStyle name="40% - Accent2 4 2 4 7" xfId="10559" xr:uid="{BE2AD08B-51DE-4930-918A-E7882AA861A6}"/>
    <cellStyle name="40% - Accent2 4 2 5" xfId="10560" xr:uid="{C8DF8F35-2378-48C5-9EBD-12C8D7B70BA2}"/>
    <cellStyle name="40% - Accent2 4 2 5 2" xfId="10561" xr:uid="{3C7E804B-3BCA-4E42-855B-99F3C86C8B43}"/>
    <cellStyle name="40% - Accent2 4 2 5 2 2" xfId="10562" xr:uid="{DC2E60EE-475C-49AD-A5B0-D9921C241DAE}"/>
    <cellStyle name="40% - Accent2 4 2 5 2 3" xfId="10563" xr:uid="{3B23337F-9684-4C2B-9596-DEEF9DB411B6}"/>
    <cellStyle name="40% - Accent2 4 2 5 3" xfId="10564" xr:uid="{152B1EA3-E61A-4CDE-A0C4-BB9C6830C6F9}"/>
    <cellStyle name="40% - Accent2 4 2 5 4" xfId="10565" xr:uid="{18D6BDC2-30BC-45F2-AECF-FA0A9139DBE7}"/>
    <cellStyle name="40% - Accent2 4 2 5 5" xfId="10566" xr:uid="{5970C337-27A7-4A58-8716-EDFB4CBCCEC8}"/>
    <cellStyle name="40% - Accent2 4 2 6" xfId="10567" xr:uid="{70228648-E120-4A47-BB3C-A0D93F4F7FBD}"/>
    <cellStyle name="40% - Accent2 4 2 6 2" xfId="10568" xr:uid="{72879070-AB00-4E6A-A9E0-AC5CC3C35968}"/>
    <cellStyle name="40% - Accent2 4 2 6 3" xfId="10569" xr:uid="{8704D003-A236-4737-9A2E-230DBD6391CC}"/>
    <cellStyle name="40% - Accent2 4 2 7" xfId="10570" xr:uid="{707CCBC3-9F05-4033-B311-7ED2485F7E38}"/>
    <cellStyle name="40% - Accent2 4 2 8" xfId="10571" xr:uid="{A3B088DA-BEF5-41B4-80D6-ED8EED6F2639}"/>
    <cellStyle name="40% - Accent2 4 2 9" xfId="10572" xr:uid="{56C4C7CA-DECD-4493-ACEE-9863F6C937AC}"/>
    <cellStyle name="40% - Accent2 4 3" xfId="10573" xr:uid="{1C8F1EBF-AA1F-4B32-93FC-E1C828BC5752}"/>
    <cellStyle name="40% - Accent2 4 3 10" xfId="10574" xr:uid="{1471CB3D-B8E4-490A-BADF-33D1B17148FA}"/>
    <cellStyle name="40% - Accent2 4 3 2" xfId="10575" xr:uid="{35460A57-E9FC-454A-8BF0-9576E80B9A35}"/>
    <cellStyle name="40% - Accent2 4 3 2 2" xfId="10576" xr:uid="{403482D6-245A-4C36-91DA-850CC136E663}"/>
    <cellStyle name="40% - Accent2 4 3 2 2 2" xfId="10577" xr:uid="{D23359FD-ED0F-412D-9C06-87175A8F100F}"/>
    <cellStyle name="40% - Accent2 4 3 2 2 3" xfId="10578" xr:uid="{2BD2DA7D-1EDF-43FD-869B-04818B8DEAE5}"/>
    <cellStyle name="40% - Accent2 4 3 2 2 4" xfId="10579" xr:uid="{80C9A88D-C677-40EB-9D60-1B0EE6C8B69E}"/>
    <cellStyle name="40% - Accent2 4 3 2 2 5" xfId="10580" xr:uid="{09C4DCD2-7249-415B-AEF6-3BAE7E31FBEE}"/>
    <cellStyle name="40% - Accent2 4 3 2 3" xfId="10581" xr:uid="{25F1E04E-DF74-4ABA-81F5-D3D8C180A719}"/>
    <cellStyle name="40% - Accent2 4 3 2 4" xfId="10582" xr:uid="{B6DA1362-4778-4F23-800E-7364E08FB83D}"/>
    <cellStyle name="40% - Accent2 4 3 2 5" xfId="10583" xr:uid="{C7B35D28-1BA5-4542-B90C-0BB40939E57A}"/>
    <cellStyle name="40% - Accent2 4 3 2 6" xfId="10584" xr:uid="{66A93EF9-72F3-44C4-8935-D5E61943DDF8}"/>
    <cellStyle name="40% - Accent2 4 3 2 7" xfId="10585" xr:uid="{7A8DCE74-342C-4AB6-85F0-310CDE92BCE2}"/>
    <cellStyle name="40% - Accent2 4 3 2 8" xfId="10586" xr:uid="{8CFEF622-F2AA-4EC8-8D60-A67E1182E383}"/>
    <cellStyle name="40% - Accent2 4 3 3" xfId="10587" xr:uid="{E579B25E-8067-46D6-8DA9-B2611070DBE5}"/>
    <cellStyle name="40% - Accent2 4 3 3 2" xfId="10588" xr:uid="{77861CB7-2222-4076-A53D-695ECFC602F4}"/>
    <cellStyle name="40% - Accent2 4 3 3 2 2" xfId="10589" xr:uid="{CB355BC4-C92C-4835-A184-388DC27DBF43}"/>
    <cellStyle name="40% - Accent2 4 3 3 2 3" xfId="10590" xr:uid="{F3F4902D-64E6-46C8-8431-3CE73B134147}"/>
    <cellStyle name="40% - Accent2 4 3 3 3" xfId="10591" xr:uid="{A6D2A9A5-BFE1-4AE7-9643-C4F7ABC33AEA}"/>
    <cellStyle name="40% - Accent2 4 3 3 4" xfId="10592" xr:uid="{FF98EF0B-86DA-4E75-9758-E7D1C73EB844}"/>
    <cellStyle name="40% - Accent2 4 3 3 5" xfId="10593" xr:uid="{BA3ECAD0-8FAB-478B-987E-4830DDEF3976}"/>
    <cellStyle name="40% - Accent2 4 3 3 6" xfId="10594" xr:uid="{AB7D3BC1-38FC-4104-B354-B95AA6DFB8B8}"/>
    <cellStyle name="40% - Accent2 4 3 3 7" xfId="10595" xr:uid="{38083B95-D4A7-4F3C-A40C-EAC48223CF3E}"/>
    <cellStyle name="40% - Accent2 4 3 4" xfId="10596" xr:uid="{C3C58921-3178-43BE-91EA-4C4153CE5289}"/>
    <cellStyle name="40% - Accent2 4 3 4 2" xfId="10597" xr:uid="{452FDB8B-1452-4231-8998-F80154E40ACD}"/>
    <cellStyle name="40% - Accent2 4 3 4 3" xfId="10598" xr:uid="{B32C069C-1ACE-4E66-92F2-CAF68967A4C6}"/>
    <cellStyle name="40% - Accent2 4 3 4 4" xfId="10599" xr:uid="{7F609AA1-463B-49A0-B58D-B008E70A1D40}"/>
    <cellStyle name="40% - Accent2 4 3 5" xfId="10600" xr:uid="{14E29EEA-33AB-401B-8692-D2C41B91C633}"/>
    <cellStyle name="40% - Accent2 4 3 6" xfId="10601" xr:uid="{62F21B76-5434-44A8-8D7C-D78B6DB7185B}"/>
    <cellStyle name="40% - Accent2 4 3 7" xfId="10602" xr:uid="{0CB28C50-F02E-4500-BA22-BE30C859FB42}"/>
    <cellStyle name="40% - Accent2 4 3 8" xfId="10603" xr:uid="{A1112FEC-1067-4DE2-B831-F80D988889B9}"/>
    <cellStyle name="40% - Accent2 4 3 9" xfId="10604" xr:uid="{5A4CBF17-90D6-4206-9C9E-7C7EAFFC3B1E}"/>
    <cellStyle name="40% - Accent2 4 4" xfId="10605" xr:uid="{03AF9136-82A8-4F9C-ADBE-E1A69ECE25E1}"/>
    <cellStyle name="40% - Accent2 4 4 10" xfId="10606" xr:uid="{9A2FD3AF-6815-4591-9BC5-DDBCAB65D9EF}"/>
    <cellStyle name="40% - Accent2 4 4 2" xfId="10607" xr:uid="{F196F559-BEF3-444A-970B-D5A0669C99D8}"/>
    <cellStyle name="40% - Accent2 4 4 2 2" xfId="10608" xr:uid="{9EC5EA16-0C5C-4E60-BF5B-A4A3E6FFB758}"/>
    <cellStyle name="40% - Accent2 4 4 2 2 2" xfId="10609" xr:uid="{59661126-7707-4EBF-94D7-672542693078}"/>
    <cellStyle name="40% - Accent2 4 4 2 2 3" xfId="10610" xr:uid="{27D51F77-C0C7-4BE8-8DA0-3D0E51E3A00C}"/>
    <cellStyle name="40% - Accent2 4 4 2 2 4" xfId="10611" xr:uid="{C9A19D21-23A1-4109-AC56-7406ACA6772C}"/>
    <cellStyle name="40% - Accent2 4 4 2 3" xfId="10612" xr:uid="{0161255A-5DE3-4E36-87FF-0BF6E9D36888}"/>
    <cellStyle name="40% - Accent2 4 4 2 4" xfId="10613" xr:uid="{E33E0F01-0FF1-4D8A-B194-980B76B81794}"/>
    <cellStyle name="40% - Accent2 4 4 2 5" xfId="10614" xr:uid="{3720A772-9092-4E9A-838E-210C4E1D7142}"/>
    <cellStyle name="40% - Accent2 4 4 2 6" xfId="10615" xr:uid="{5D2FFC9A-D371-433B-BDBE-E58444CED5BA}"/>
    <cellStyle name="40% - Accent2 4 4 2 7" xfId="10616" xr:uid="{77A6F16D-103F-4ADC-BE2E-486CBE05C85C}"/>
    <cellStyle name="40% - Accent2 4 4 3" xfId="10617" xr:uid="{A13FBAB9-709A-4745-93BB-B9E0D04E2945}"/>
    <cellStyle name="40% - Accent2 4 4 3 2" xfId="10618" xr:uid="{F3D70CDD-29BE-46DD-AE14-F366B70F6370}"/>
    <cellStyle name="40% - Accent2 4 4 3 2 2" xfId="10619" xr:uid="{FAB040E5-B90D-42C6-9062-36727466F6D3}"/>
    <cellStyle name="40% - Accent2 4 4 3 2 3" xfId="10620" xr:uid="{3E513C63-FFAB-4F72-9D7D-3A99C9D205E0}"/>
    <cellStyle name="40% - Accent2 4 4 3 3" xfId="10621" xr:uid="{5366CB57-1BB5-46BC-8747-E7EA9884138A}"/>
    <cellStyle name="40% - Accent2 4 4 3 4" xfId="10622" xr:uid="{0A2200CA-7F28-4B82-B63B-98C4AAD01542}"/>
    <cellStyle name="40% - Accent2 4 4 3 5" xfId="10623" xr:uid="{44B54982-5EFB-4FFA-96B5-D6D34F58F5E1}"/>
    <cellStyle name="40% - Accent2 4 4 3 6" xfId="10624" xr:uid="{728EA9A0-217A-4025-9806-34565152B8AB}"/>
    <cellStyle name="40% - Accent2 4 4 4" xfId="10625" xr:uid="{E3743504-8B26-4DC4-83A9-6DD5BDB157AE}"/>
    <cellStyle name="40% - Accent2 4 4 4 2" xfId="10626" xr:uid="{7A61F92E-59DF-4C07-BA16-3F21ADA896C8}"/>
    <cellStyle name="40% - Accent2 4 4 4 3" xfId="10627" xr:uid="{D0D14046-3654-4C50-8580-364D20D7D4E7}"/>
    <cellStyle name="40% - Accent2 4 4 4 4" xfId="10628" xr:uid="{87143CD8-6687-4B7C-8A7D-4592357A6364}"/>
    <cellStyle name="40% - Accent2 4 4 5" xfId="10629" xr:uid="{F703A0C7-ED89-41A2-88F5-8FC344E8C8ED}"/>
    <cellStyle name="40% - Accent2 4 4 6" xfId="10630" xr:uid="{ACE29A3A-5787-495B-B35A-22799B88F1D3}"/>
    <cellStyle name="40% - Accent2 4 4 7" xfId="10631" xr:uid="{961D458A-529E-40DD-BDF4-2944BC6E1C03}"/>
    <cellStyle name="40% - Accent2 4 4 8" xfId="10632" xr:uid="{F6FD91FD-1EAA-46FE-BD2B-854F06F16625}"/>
    <cellStyle name="40% - Accent2 4 4 9" xfId="10633" xr:uid="{0C16115B-FAEC-4BFD-86FC-D551784C0ABA}"/>
    <cellStyle name="40% - Accent2 4 5" xfId="10634" xr:uid="{1D8F6A61-AF01-4701-891D-63EDB505160D}"/>
    <cellStyle name="40% - Accent2 4 5 2" xfId="10635" xr:uid="{9EDDDCEC-0671-4C04-AC36-128FCD6EC5FA}"/>
    <cellStyle name="40% - Accent2 4 5 2 2" xfId="10636" xr:uid="{90872410-E36B-40F9-9A61-83FABA11F6D3}"/>
    <cellStyle name="40% - Accent2 4 5 2 2 2" xfId="10637" xr:uid="{CDA39DC4-F27A-4D1E-8135-FF14B083F929}"/>
    <cellStyle name="40% - Accent2 4 5 2 2 3" xfId="10638" xr:uid="{4FDECA47-FBFE-4BDA-BD04-0F19C25B897C}"/>
    <cellStyle name="40% - Accent2 4 5 2 2 4" xfId="10639" xr:uid="{22635A9D-2B61-49F9-BEEE-22C91916BE80}"/>
    <cellStyle name="40% - Accent2 4 5 2 3" xfId="10640" xr:uid="{D6B1A6E5-B01C-4169-8353-829A74A68F02}"/>
    <cellStyle name="40% - Accent2 4 5 2 4" xfId="10641" xr:uid="{BA5EAA6A-B7CC-4F13-8C57-B78D2FB4F80D}"/>
    <cellStyle name="40% - Accent2 4 5 2 5" xfId="10642" xr:uid="{E1B238DE-2FB2-4CA9-8882-4BA4F2BFFFBB}"/>
    <cellStyle name="40% - Accent2 4 5 2 6" xfId="10643" xr:uid="{1B633E2B-1DED-4207-AFA8-A83CDB9CFF33}"/>
    <cellStyle name="40% - Accent2 4 5 3" xfId="10644" xr:uid="{608E7777-0FD4-4DD8-949D-02C0B414A9A1}"/>
    <cellStyle name="40% - Accent2 4 5 3 2" xfId="10645" xr:uid="{A20E7A22-D9E8-4284-90E2-57B12C2C0289}"/>
    <cellStyle name="40% - Accent2 4 5 3 2 2" xfId="10646" xr:uid="{FC160E8E-044B-4043-9BD5-A6D3FE3982A2}"/>
    <cellStyle name="40% - Accent2 4 5 3 2 3" xfId="10647" xr:uid="{9F6E5B2F-722E-4587-A09E-2F8FC0709294}"/>
    <cellStyle name="40% - Accent2 4 5 3 3" xfId="10648" xr:uid="{4DB6883F-B69E-4AC0-BD1B-5F9880C39E6F}"/>
    <cellStyle name="40% - Accent2 4 5 3 4" xfId="10649" xr:uid="{9C69C881-32F4-4BE6-97F3-31B5053B9106}"/>
    <cellStyle name="40% - Accent2 4 5 3 5" xfId="10650" xr:uid="{FEE4ECD1-2DA5-45D2-B693-457E908DFDC2}"/>
    <cellStyle name="40% - Accent2 4 5 3 6" xfId="10651" xr:uid="{339E3540-27FE-451B-B422-9EF7734C9C7A}"/>
    <cellStyle name="40% - Accent2 4 5 4" xfId="10652" xr:uid="{489E33E8-7399-43E9-842F-E87C56397434}"/>
    <cellStyle name="40% - Accent2 4 5 4 2" xfId="10653" xr:uid="{90E536EC-595D-4A0C-B252-C5B3B2056055}"/>
    <cellStyle name="40% - Accent2 4 5 4 3" xfId="10654" xr:uid="{E9AD510D-E9D5-44F2-B504-15EB2F84E2CF}"/>
    <cellStyle name="40% - Accent2 4 5 4 4" xfId="10655" xr:uid="{58313B96-24B4-49FB-B515-48B530DEF026}"/>
    <cellStyle name="40% - Accent2 4 5 5" xfId="10656" xr:uid="{A5C0E078-0B7D-4A7D-A6E7-A356A14EEAF1}"/>
    <cellStyle name="40% - Accent2 4 5 6" xfId="10657" xr:uid="{7D73DAC2-D32F-4511-AD0F-E5FE06957A43}"/>
    <cellStyle name="40% - Accent2 4 5 7" xfId="10658" xr:uid="{B2BB6BF4-8C26-4CD3-B6A7-A6234730656F}"/>
    <cellStyle name="40% - Accent2 4 5 8" xfId="10659" xr:uid="{5584442A-E699-422C-B3C8-893BE5ED87D3}"/>
    <cellStyle name="40% - Accent2 4 5 9" xfId="10660" xr:uid="{D033760D-4E36-49CB-B274-664C63651EDF}"/>
    <cellStyle name="40% - Accent2 4 6" xfId="10661" xr:uid="{B1F341E6-44D5-4B73-B5BD-79D89F595775}"/>
    <cellStyle name="40% - Accent2 4 6 2" xfId="10662" xr:uid="{6CE34CF6-2879-4D06-B957-3A02C951C825}"/>
    <cellStyle name="40% - Accent2 4 6 2 2" xfId="10663" xr:uid="{F3AD576D-1142-4D2F-9D41-3BBEB3121A26}"/>
    <cellStyle name="40% - Accent2 4 6 2 3" xfId="10664" xr:uid="{DD20D725-702F-4576-858D-86D66BBC8D5B}"/>
    <cellStyle name="40% - Accent2 4 6 2 4" xfId="10665" xr:uid="{C6307FDD-4F19-4811-9C45-F240A858D878}"/>
    <cellStyle name="40% - Accent2 4 6 3" xfId="10666" xr:uid="{19D6C934-4761-4F7B-A7DF-FDD357DC36F5}"/>
    <cellStyle name="40% - Accent2 4 6 4" xfId="10667" xr:uid="{877A73BD-BEAA-482A-9EE8-8B2BAB9265F5}"/>
    <cellStyle name="40% - Accent2 4 6 5" xfId="10668" xr:uid="{7568DA50-05F3-45F5-9784-83B8283A46CE}"/>
    <cellStyle name="40% - Accent2 4 6 6" xfId="10669" xr:uid="{B61352E4-5892-4FC2-B521-228C7FBD663D}"/>
    <cellStyle name="40% - Accent2 4 7" xfId="10670" xr:uid="{38390DBF-8DFC-482F-8CC1-A459E88FD0AC}"/>
    <cellStyle name="40% - Accent2 4 7 2" xfId="10671" xr:uid="{AE306EFC-FA69-46E1-A231-A52161C19D0A}"/>
    <cellStyle name="40% - Accent2 4 7 2 2" xfId="10672" xr:uid="{93B69AEB-830A-43EF-B39A-4A5E5B4E1B10}"/>
    <cellStyle name="40% - Accent2 4 7 2 3" xfId="10673" xr:uid="{0DAC41D3-4EF0-4494-A79C-A236205C69B9}"/>
    <cellStyle name="40% - Accent2 4 7 3" xfId="10674" xr:uid="{8715C5D4-E1E5-4858-B8CE-A023DCCAB8C5}"/>
    <cellStyle name="40% - Accent2 4 7 4" xfId="10675" xr:uid="{844B7C25-B8BA-4249-88A5-069FA2108EED}"/>
    <cellStyle name="40% - Accent2 4 7 5" xfId="10676" xr:uid="{A7A36EA2-02FC-433C-9DCE-142A15F065DB}"/>
    <cellStyle name="40% - Accent2 4 7 6" xfId="10677" xr:uid="{9671088E-B928-48CB-AC45-19AF527B3500}"/>
    <cellStyle name="40% - Accent2 4 8" xfId="10678" xr:uid="{F1C6C013-CFDD-42DF-A5E0-2E1F5F39A45A}"/>
    <cellStyle name="40% - Accent2 4 8 2" xfId="10679" xr:uid="{E64D0A75-D66E-4ED1-804A-0D95F0A933B2}"/>
    <cellStyle name="40% - Accent2 4 8 3" xfId="10680" xr:uid="{FFC3C762-D35D-48B5-B3A6-7F5BD770E0A0}"/>
    <cellStyle name="40% - Accent2 4 8 4" xfId="10681" xr:uid="{8199BF90-019D-4B78-99B2-00A1B1699FE3}"/>
    <cellStyle name="40% - Accent2 4 9" xfId="10682" xr:uid="{9C4DA47F-8129-4891-9BE7-7B6DB4C68AE6}"/>
    <cellStyle name="40% - Accent2 40" xfId="10683" xr:uid="{1734C8D6-4A4C-4146-9EB1-A0817EA5DA5B}"/>
    <cellStyle name="40% - Accent2 41" xfId="10684" xr:uid="{F25ED8BA-27A3-43E8-8B50-8E6FF5EE5C02}"/>
    <cellStyle name="40% - Accent2 5" xfId="10685" xr:uid="{2DD376CA-1D31-44B9-8BBA-4A018A04E82F}"/>
    <cellStyle name="40% - Accent2 5 10" xfId="10686" xr:uid="{76BDB353-AFAC-4FD1-8452-6F4337F7A110}"/>
    <cellStyle name="40% - Accent2 5 11" xfId="10687" xr:uid="{270F0B60-B45C-4427-AF7E-E3A2884A0F6B}"/>
    <cellStyle name="40% - Accent2 5 12" xfId="10688" xr:uid="{5F078A09-7455-44E9-A99F-8C69E67A03E1}"/>
    <cellStyle name="40% - Accent2 5 13" xfId="10689" xr:uid="{39F840E2-D07B-4540-B1FB-0A9EC888CE10}"/>
    <cellStyle name="40% - Accent2 5 14" xfId="10690" xr:uid="{7CB523DB-0900-4351-8489-36E7DB50FA36}"/>
    <cellStyle name="40% - Accent2 5 15" xfId="10691" xr:uid="{5CBC6645-8496-4E5B-9FDA-4DC49AA03493}"/>
    <cellStyle name="40% - Accent2 5 2" xfId="10692" xr:uid="{9E4BF618-3F29-47C8-AE01-CDD74CB5287A}"/>
    <cellStyle name="40% - Accent2 5 2 10" xfId="10693" xr:uid="{B42F5CAD-75A3-4177-A978-6EAEE035B05F}"/>
    <cellStyle name="40% - Accent2 5 2 11" xfId="10694" xr:uid="{61DD4F42-4794-48A9-86DF-063C7BD1C5CC}"/>
    <cellStyle name="40% - Accent2 5 2 12" xfId="10695" xr:uid="{BEF6AC76-7F3F-4EC5-94C1-06A366B5B7A3}"/>
    <cellStyle name="40% - Accent2 5 2 13" xfId="10696" xr:uid="{E6D51224-C00F-4CF9-98E6-83CA84CFE336}"/>
    <cellStyle name="40% - Accent2 5 2 2" xfId="10697" xr:uid="{50EEC5CC-0CD8-493A-ACE1-1AA7ABDE4BCE}"/>
    <cellStyle name="40% - Accent2 5 2 2 10" xfId="10698" xr:uid="{D66A3405-18ED-448B-B34D-C5DFCC6D6BC0}"/>
    <cellStyle name="40% - Accent2 5 2 2 2" xfId="10699" xr:uid="{D6653BF6-F46A-48A0-971E-6483E446D630}"/>
    <cellStyle name="40% - Accent2 5 2 2 2 2" xfId="10700" xr:uid="{B9CF1BD1-8598-4BAA-883F-8F9223FAAAD3}"/>
    <cellStyle name="40% - Accent2 5 2 2 2 2 2" xfId="10701" xr:uid="{02FAD39D-AA00-43E8-B6EF-9BE639D66E6D}"/>
    <cellStyle name="40% - Accent2 5 2 2 2 2 3" xfId="10702" xr:uid="{7FE2EEE1-3E12-4561-B103-C764CC2B01D4}"/>
    <cellStyle name="40% - Accent2 5 2 2 2 2 4" xfId="10703" xr:uid="{969C7491-E11B-4991-AD0D-DE7A60A23F03}"/>
    <cellStyle name="40% - Accent2 5 2 2 2 3" xfId="10704" xr:uid="{4A4ADB61-0A51-42B4-822D-C25F5E64A8EB}"/>
    <cellStyle name="40% - Accent2 5 2 2 2 4" xfId="10705" xr:uid="{890805FE-199E-4883-A591-6E094D2DAE1E}"/>
    <cellStyle name="40% - Accent2 5 2 2 2 5" xfId="10706" xr:uid="{36454244-7E67-4A4C-98B5-8E5DB42AB110}"/>
    <cellStyle name="40% - Accent2 5 2 2 2 6" xfId="10707" xr:uid="{61A77CF7-AFD2-42DF-90F9-C69AD475DE59}"/>
    <cellStyle name="40% - Accent2 5 2 2 2 7" xfId="10708" xr:uid="{D8BCAFCF-61A3-4CA4-9690-525C1CC30588}"/>
    <cellStyle name="40% - Accent2 5 2 2 3" xfId="10709" xr:uid="{B75FAB6A-6159-4E2F-8F1E-1894381ED51C}"/>
    <cellStyle name="40% - Accent2 5 2 2 3 2" xfId="10710" xr:uid="{77C089E0-E48B-4745-9E00-5680F08ABC4C}"/>
    <cellStyle name="40% - Accent2 5 2 2 3 2 2" xfId="10711" xr:uid="{62CF9F25-9CBE-4FD2-B882-7A821CE1F57C}"/>
    <cellStyle name="40% - Accent2 5 2 2 3 2 3" xfId="10712" xr:uid="{E63E7CA7-EB20-4F59-BD8E-FA991F2FC753}"/>
    <cellStyle name="40% - Accent2 5 2 2 3 3" xfId="10713" xr:uid="{C5B9413D-89C5-4690-A865-280439E7460D}"/>
    <cellStyle name="40% - Accent2 5 2 2 3 4" xfId="10714" xr:uid="{5D6C6F5A-1AD8-45C5-97A8-95A919EEECAF}"/>
    <cellStyle name="40% - Accent2 5 2 2 3 5" xfId="10715" xr:uid="{F0EB10B4-3339-4A5C-AF07-A8D580E343C6}"/>
    <cellStyle name="40% - Accent2 5 2 2 3 6" xfId="10716" xr:uid="{2AAFE77D-DC2F-48CC-8A2A-D5939818D439}"/>
    <cellStyle name="40% - Accent2 5 2 2 4" xfId="10717" xr:uid="{EB36DD38-16BC-46B7-956C-B62101647D66}"/>
    <cellStyle name="40% - Accent2 5 2 2 4 2" xfId="10718" xr:uid="{9ED72104-6A2E-4B52-B96B-000AC2AFABC4}"/>
    <cellStyle name="40% - Accent2 5 2 2 4 3" xfId="10719" xr:uid="{090CEDC2-32A1-4255-8BF9-8A1395BA9A32}"/>
    <cellStyle name="40% - Accent2 5 2 2 5" xfId="10720" xr:uid="{A565CE1B-5E6C-41F1-9ACF-2158813995BA}"/>
    <cellStyle name="40% - Accent2 5 2 2 6" xfId="10721" xr:uid="{15C4424B-04B8-41A2-B6CA-25414921CA6A}"/>
    <cellStyle name="40% - Accent2 5 2 2 7" xfId="10722" xr:uid="{0AB84CC4-987C-4813-B2FA-5BD0075C4D67}"/>
    <cellStyle name="40% - Accent2 5 2 2 8" xfId="10723" xr:uid="{7FF6C31A-0122-462A-95C0-7F9820439DAB}"/>
    <cellStyle name="40% - Accent2 5 2 2 9" xfId="10724" xr:uid="{B7E1576E-417A-494B-B901-5E625AFE2D40}"/>
    <cellStyle name="40% - Accent2 5 2 3" xfId="10725" xr:uid="{EC9BC9F4-DC8E-4629-933D-E0CD87901851}"/>
    <cellStyle name="40% - Accent2 5 2 3 2" xfId="10726" xr:uid="{589DBB38-EDDA-4306-8167-A27A2281BE83}"/>
    <cellStyle name="40% - Accent2 5 2 3 2 2" xfId="10727" xr:uid="{2605A6CA-0B6D-44D8-8847-5741920321C1}"/>
    <cellStyle name="40% - Accent2 5 2 3 2 2 2" xfId="10728" xr:uid="{589D6F50-DB25-45F0-9D0F-2305211904B5}"/>
    <cellStyle name="40% - Accent2 5 2 3 2 2 3" xfId="10729" xr:uid="{01349EE9-2B1D-415C-863B-F527AE1D6901}"/>
    <cellStyle name="40% - Accent2 5 2 3 2 3" xfId="10730" xr:uid="{F659A542-FE54-454D-A95F-44FB5D930411}"/>
    <cellStyle name="40% - Accent2 5 2 3 2 4" xfId="10731" xr:uid="{8E6772F3-D525-4318-8755-F6B87210CD88}"/>
    <cellStyle name="40% - Accent2 5 2 3 2 5" xfId="10732" xr:uid="{476E8B23-18AE-4C66-91EB-FFF014520CDC}"/>
    <cellStyle name="40% - Accent2 5 2 3 2 6" xfId="10733" xr:uid="{2A1183AC-FF30-4B4D-B0FE-739B02C0C436}"/>
    <cellStyle name="40% - Accent2 5 2 3 3" xfId="10734" xr:uid="{21CFB1E1-40F3-455E-8765-8EEB064F550C}"/>
    <cellStyle name="40% - Accent2 5 2 3 3 2" xfId="10735" xr:uid="{1A637BF4-9229-4105-97EA-C1351B60F17C}"/>
    <cellStyle name="40% - Accent2 5 2 3 3 2 2" xfId="10736" xr:uid="{9AA30964-C0AA-46F7-B768-4344B756F3DB}"/>
    <cellStyle name="40% - Accent2 5 2 3 3 2 3" xfId="10737" xr:uid="{ECC52EFC-A88E-4F44-9076-EB956B5225D3}"/>
    <cellStyle name="40% - Accent2 5 2 3 3 3" xfId="10738" xr:uid="{8CF03391-898E-4E47-B881-51087BAEDD7C}"/>
    <cellStyle name="40% - Accent2 5 2 3 3 4" xfId="10739" xr:uid="{3259CBDA-EDBD-49B3-95C1-C0DF446EFCE6}"/>
    <cellStyle name="40% - Accent2 5 2 3 3 5" xfId="10740" xr:uid="{D96BE2DA-A14B-4676-B50F-FEA133B4E7AE}"/>
    <cellStyle name="40% - Accent2 5 2 3 4" xfId="10741" xr:uid="{D1A37550-FEC3-4FCB-AF9E-15FE8ECEBE65}"/>
    <cellStyle name="40% - Accent2 5 2 3 4 2" xfId="10742" xr:uid="{A7893580-D446-4404-93D9-7CF3888D2E1A}"/>
    <cellStyle name="40% - Accent2 5 2 3 4 3" xfId="10743" xr:uid="{B91E32BF-46C8-4A68-B25D-A50365DAD0D9}"/>
    <cellStyle name="40% - Accent2 5 2 3 5" xfId="10744" xr:uid="{5DC4B1B7-3E23-450C-B14B-FF5B633DA6FD}"/>
    <cellStyle name="40% - Accent2 5 2 3 6" xfId="10745" xr:uid="{7618EF69-DEE0-4FA1-AD18-8D03FA25AD99}"/>
    <cellStyle name="40% - Accent2 5 2 3 7" xfId="10746" xr:uid="{23F2E20A-9DF1-468F-B5B4-B2F4C86C7605}"/>
    <cellStyle name="40% - Accent2 5 2 3 8" xfId="10747" xr:uid="{99047742-4464-4987-B4E0-AEBE34BCD5C7}"/>
    <cellStyle name="40% - Accent2 5 2 3 9" xfId="10748" xr:uid="{90CAA798-BCE0-4C77-AAE0-D192C4BBD24A}"/>
    <cellStyle name="40% - Accent2 5 2 4" xfId="10749" xr:uid="{1E1A7321-B162-41ED-8D01-EA51EA777500}"/>
    <cellStyle name="40% - Accent2 5 2 4 2" xfId="10750" xr:uid="{ECBE9845-F628-4F2E-A262-D3D05479D0FD}"/>
    <cellStyle name="40% - Accent2 5 2 4 2 2" xfId="10751" xr:uid="{9A0269A8-A63C-49CD-A2B1-C1F2643EBCA9}"/>
    <cellStyle name="40% - Accent2 5 2 4 2 3" xfId="10752" xr:uid="{DB213506-7D0B-4319-B54D-15509ACDCF74}"/>
    <cellStyle name="40% - Accent2 5 2 4 3" xfId="10753" xr:uid="{AF102194-9184-44D8-880D-F507B4D11B13}"/>
    <cellStyle name="40% - Accent2 5 2 4 4" xfId="10754" xr:uid="{8BC8993D-DA19-4CF5-817A-5A3D92F131D4}"/>
    <cellStyle name="40% - Accent2 5 2 4 5" xfId="10755" xr:uid="{173052FE-98DB-489C-B899-E5E9A455D7D4}"/>
    <cellStyle name="40% - Accent2 5 2 4 6" xfId="10756" xr:uid="{5B8E48FE-F375-4854-AAAB-2FF05A21BF51}"/>
    <cellStyle name="40% - Accent2 5 2 4 7" xfId="10757" xr:uid="{6F274683-72AC-412E-8EDA-D5FB98CF5A71}"/>
    <cellStyle name="40% - Accent2 5 2 5" xfId="10758" xr:uid="{3ABB8F6B-DF1D-46D6-BD00-DA1BE4CE4D7E}"/>
    <cellStyle name="40% - Accent2 5 2 5 2" xfId="10759" xr:uid="{9F5B10D1-0F34-4D4F-B534-91E473F357BE}"/>
    <cellStyle name="40% - Accent2 5 2 5 2 2" xfId="10760" xr:uid="{23D998AB-B670-4635-B67C-0BE67FAFF009}"/>
    <cellStyle name="40% - Accent2 5 2 5 2 3" xfId="10761" xr:uid="{6C41431A-B03B-4F5E-BE6D-7175723F9AB2}"/>
    <cellStyle name="40% - Accent2 5 2 5 3" xfId="10762" xr:uid="{FD30FCBE-B538-4A47-8308-25C180A54CB6}"/>
    <cellStyle name="40% - Accent2 5 2 5 4" xfId="10763" xr:uid="{1FFD1BCC-0153-48C9-AA3C-A48742816406}"/>
    <cellStyle name="40% - Accent2 5 2 5 5" xfId="10764" xr:uid="{D4CF9101-C2B7-4051-A964-A8F8B73B4C27}"/>
    <cellStyle name="40% - Accent2 5 2 6" xfId="10765" xr:uid="{264D5507-1CB4-4AFA-B995-DD4990544D0D}"/>
    <cellStyle name="40% - Accent2 5 2 6 2" xfId="10766" xr:uid="{D107D28E-2C00-494C-87D3-7094B84FE60D}"/>
    <cellStyle name="40% - Accent2 5 2 6 3" xfId="10767" xr:uid="{C4894B04-021A-44DF-B12B-CFBDB71303E3}"/>
    <cellStyle name="40% - Accent2 5 2 7" xfId="10768" xr:uid="{B5DCB825-EA94-499C-8DDF-BDC2CD85205D}"/>
    <cellStyle name="40% - Accent2 5 2 8" xfId="10769" xr:uid="{9F8243FF-0350-4EE4-94DA-C9CDB401D00B}"/>
    <cellStyle name="40% - Accent2 5 2 9" xfId="10770" xr:uid="{4D55DA67-3B5F-4F45-8B68-7F6B139FF0F2}"/>
    <cellStyle name="40% - Accent2 5 3" xfId="10771" xr:uid="{2DD9BAA8-81B6-4236-94D1-135CB1A3F9AE}"/>
    <cellStyle name="40% - Accent2 5 3 10" xfId="10772" xr:uid="{5374DDCB-D833-4EA2-9AA0-06936173BB54}"/>
    <cellStyle name="40% - Accent2 5 3 2" xfId="10773" xr:uid="{82442198-14A1-4A91-BDF1-01FAF7FFA229}"/>
    <cellStyle name="40% - Accent2 5 3 2 2" xfId="10774" xr:uid="{5E60DD66-E48E-47F7-9CF4-CDFBF770CFA8}"/>
    <cellStyle name="40% - Accent2 5 3 2 2 2" xfId="10775" xr:uid="{A132D27B-C6D1-4810-B3DB-5DE4E2867C92}"/>
    <cellStyle name="40% - Accent2 5 3 2 2 3" xfId="10776" xr:uid="{7770C903-2A2B-4F07-AC8E-DF097843619A}"/>
    <cellStyle name="40% - Accent2 5 3 2 2 4" xfId="10777" xr:uid="{4FC2DCC1-5554-46DB-9BF4-2A55309221F4}"/>
    <cellStyle name="40% - Accent2 5 3 2 2 5" xfId="10778" xr:uid="{C170A4BC-F737-4D4A-809A-3B003071F60A}"/>
    <cellStyle name="40% - Accent2 5 3 2 3" xfId="10779" xr:uid="{785F22AE-926F-4EA8-AB41-A686A574307F}"/>
    <cellStyle name="40% - Accent2 5 3 2 4" xfId="10780" xr:uid="{12350DFD-B249-451B-A0B9-B87BFB362B40}"/>
    <cellStyle name="40% - Accent2 5 3 2 5" xfId="10781" xr:uid="{3CEB9B65-479C-4B32-8D49-408A581BA9B5}"/>
    <cellStyle name="40% - Accent2 5 3 2 6" xfId="10782" xr:uid="{1B8A12BF-1C2A-4B9C-A63B-8E34755C3E13}"/>
    <cellStyle name="40% - Accent2 5 3 2 7" xfId="10783" xr:uid="{C70C9E4E-5F58-4590-9F9B-82D0B63D0F1C}"/>
    <cellStyle name="40% - Accent2 5 3 2 8" xfId="10784" xr:uid="{DED57940-8A6C-424C-9946-F3F0BE31D384}"/>
    <cellStyle name="40% - Accent2 5 3 3" xfId="10785" xr:uid="{768102FB-EF0B-431C-B207-9CF30D47D0ED}"/>
    <cellStyle name="40% - Accent2 5 3 3 2" xfId="10786" xr:uid="{F6903F6F-6166-4621-9125-494C794CCB1A}"/>
    <cellStyle name="40% - Accent2 5 3 3 2 2" xfId="10787" xr:uid="{D85A8AC1-CB86-4405-83A7-B02628694ED4}"/>
    <cellStyle name="40% - Accent2 5 3 3 2 3" xfId="10788" xr:uid="{40427EBC-FC2F-4A9D-B4D8-7ACF5C135D20}"/>
    <cellStyle name="40% - Accent2 5 3 3 3" xfId="10789" xr:uid="{9000D60A-73E4-4DB6-B416-D2D5CA078B6E}"/>
    <cellStyle name="40% - Accent2 5 3 3 4" xfId="10790" xr:uid="{EFF213A3-48AF-4B1F-ACAC-0DF1F9947E0F}"/>
    <cellStyle name="40% - Accent2 5 3 3 5" xfId="10791" xr:uid="{16E31B19-DB1D-420A-BA42-F12829DD6FB4}"/>
    <cellStyle name="40% - Accent2 5 3 3 6" xfId="10792" xr:uid="{4424CE45-C136-463A-8B4E-1F97780CD1B4}"/>
    <cellStyle name="40% - Accent2 5 3 3 7" xfId="10793" xr:uid="{A7834081-659B-4365-B5DD-C27A175461A1}"/>
    <cellStyle name="40% - Accent2 5 3 4" xfId="10794" xr:uid="{26874C20-67E6-40DC-B207-ADED18B7423D}"/>
    <cellStyle name="40% - Accent2 5 3 4 2" xfId="10795" xr:uid="{C81BC7ED-049C-49D7-9947-700CF921167B}"/>
    <cellStyle name="40% - Accent2 5 3 4 3" xfId="10796" xr:uid="{155ADBC1-C406-4C32-A72D-A48B1282A57D}"/>
    <cellStyle name="40% - Accent2 5 3 4 4" xfId="10797" xr:uid="{E8617C66-A222-4550-B047-D82CA00C0A7F}"/>
    <cellStyle name="40% - Accent2 5 3 5" xfId="10798" xr:uid="{6DA7868E-F8AB-49D7-BE68-EBADB3EA03B1}"/>
    <cellStyle name="40% - Accent2 5 3 6" xfId="10799" xr:uid="{E6C0BA15-AA94-499D-B62C-A7CC8B4AEEEF}"/>
    <cellStyle name="40% - Accent2 5 3 7" xfId="10800" xr:uid="{A35E4879-F2B3-4DB3-A3AD-3B8CEEC23DEE}"/>
    <cellStyle name="40% - Accent2 5 3 8" xfId="10801" xr:uid="{E5E8E6A4-E018-41A9-8377-830504255B16}"/>
    <cellStyle name="40% - Accent2 5 3 9" xfId="10802" xr:uid="{F35EB751-9C08-4149-B193-9C7D6DC3B26D}"/>
    <cellStyle name="40% - Accent2 5 4" xfId="10803" xr:uid="{04EF258D-E550-48C5-828F-2F65B1D60E84}"/>
    <cellStyle name="40% - Accent2 5 4 10" xfId="10804" xr:uid="{DDE873A2-B1C6-4797-965D-E37E003EF247}"/>
    <cellStyle name="40% - Accent2 5 4 2" xfId="10805" xr:uid="{C6E9FE94-FEA8-4095-9420-E027BB87E135}"/>
    <cellStyle name="40% - Accent2 5 4 2 2" xfId="10806" xr:uid="{30A0E3D6-953A-4B4A-B2FD-E4DBC02C27DA}"/>
    <cellStyle name="40% - Accent2 5 4 2 2 2" xfId="10807" xr:uid="{5A90E181-86B8-40F3-9A4A-A54A045FC5CF}"/>
    <cellStyle name="40% - Accent2 5 4 2 2 3" xfId="10808" xr:uid="{BD724EB5-D124-4E4C-B3FC-B70028080D00}"/>
    <cellStyle name="40% - Accent2 5 4 2 2 4" xfId="10809" xr:uid="{E686F9E5-BD55-4B9E-B9B9-5BF83CF07AA4}"/>
    <cellStyle name="40% - Accent2 5 4 2 3" xfId="10810" xr:uid="{7A62D86C-A3CF-4BF7-A52D-EC2E8696C979}"/>
    <cellStyle name="40% - Accent2 5 4 2 4" xfId="10811" xr:uid="{205B0B6F-F5B0-4786-93F1-6552427B9575}"/>
    <cellStyle name="40% - Accent2 5 4 2 5" xfId="10812" xr:uid="{17A1AE55-1B7E-4D8F-A8DE-29844D54B19C}"/>
    <cellStyle name="40% - Accent2 5 4 2 6" xfId="10813" xr:uid="{C56AA97C-03ED-475F-BAE9-5273014C6345}"/>
    <cellStyle name="40% - Accent2 5 4 2 7" xfId="10814" xr:uid="{8A9ECAFE-3A9B-4853-802E-1E2B846F5642}"/>
    <cellStyle name="40% - Accent2 5 4 3" xfId="10815" xr:uid="{E38AB410-0BD5-4053-B50E-7725E778D9C0}"/>
    <cellStyle name="40% - Accent2 5 4 3 2" xfId="10816" xr:uid="{FF4FE909-79B8-452E-A1CE-B2E81B916027}"/>
    <cellStyle name="40% - Accent2 5 4 3 2 2" xfId="10817" xr:uid="{3CE76F01-F358-4AA2-AE32-F416C3FE6413}"/>
    <cellStyle name="40% - Accent2 5 4 3 2 3" xfId="10818" xr:uid="{8F27930B-4755-4B57-B418-EEDBE1D3F6F4}"/>
    <cellStyle name="40% - Accent2 5 4 3 3" xfId="10819" xr:uid="{ED4526A7-0ED8-4251-A55A-2BA36B2CC0B0}"/>
    <cellStyle name="40% - Accent2 5 4 3 4" xfId="10820" xr:uid="{5E9ACE40-481D-4754-BFD1-2F82C5DDE2B4}"/>
    <cellStyle name="40% - Accent2 5 4 3 5" xfId="10821" xr:uid="{BB9984DE-88FC-4913-9665-9876729D62DC}"/>
    <cellStyle name="40% - Accent2 5 4 3 6" xfId="10822" xr:uid="{7C979EEB-93DE-484C-BD52-E3393772AB7E}"/>
    <cellStyle name="40% - Accent2 5 4 4" xfId="10823" xr:uid="{C9F4E096-A2E2-44B8-AC0A-79A696EBE3D0}"/>
    <cellStyle name="40% - Accent2 5 4 4 2" xfId="10824" xr:uid="{61BACF39-F07C-4189-9A98-54E5F9B35675}"/>
    <cellStyle name="40% - Accent2 5 4 4 3" xfId="10825" xr:uid="{F50C509F-BB73-4A54-B7D7-1627989EC149}"/>
    <cellStyle name="40% - Accent2 5 4 4 4" xfId="10826" xr:uid="{C551FBAB-302F-48B2-8DB9-AF96445EF5B5}"/>
    <cellStyle name="40% - Accent2 5 4 5" xfId="10827" xr:uid="{3D3F2619-8F38-4C50-972F-8380EF2C8170}"/>
    <cellStyle name="40% - Accent2 5 4 6" xfId="10828" xr:uid="{5FAA2ADA-FF56-4161-84E1-33B47277DE7B}"/>
    <cellStyle name="40% - Accent2 5 4 7" xfId="10829" xr:uid="{13D33879-3D7E-4A58-A0FD-E852F6074778}"/>
    <cellStyle name="40% - Accent2 5 4 8" xfId="10830" xr:uid="{D6F77976-AFFF-4716-9A7F-CFBE530E782B}"/>
    <cellStyle name="40% - Accent2 5 4 9" xfId="10831" xr:uid="{D164AA43-E668-432D-8A90-466F03971D1A}"/>
    <cellStyle name="40% - Accent2 5 5" xfId="10832" xr:uid="{5F6A3CAB-FD96-42AA-BBBB-D79601BCC9D4}"/>
    <cellStyle name="40% - Accent2 5 5 2" xfId="10833" xr:uid="{768E4486-9DC8-4279-A539-12470A06A0FD}"/>
    <cellStyle name="40% - Accent2 5 5 2 2" xfId="10834" xr:uid="{DEB8F813-4506-48EE-A1CA-10CA332D16EC}"/>
    <cellStyle name="40% - Accent2 5 5 2 2 2" xfId="10835" xr:uid="{5A92C736-65D5-403F-BB11-1CD644D1A090}"/>
    <cellStyle name="40% - Accent2 5 5 2 2 3" xfId="10836" xr:uid="{D4889034-4120-4881-9DD6-3BC339A65968}"/>
    <cellStyle name="40% - Accent2 5 5 2 2 4" xfId="10837" xr:uid="{306DA31F-09AC-45E0-9726-40A09F08BAC8}"/>
    <cellStyle name="40% - Accent2 5 5 2 3" xfId="10838" xr:uid="{9AFFD68F-14E0-4A55-8706-A227054534FC}"/>
    <cellStyle name="40% - Accent2 5 5 2 4" xfId="10839" xr:uid="{B6C99EB1-7507-4481-9489-C74FF5BC9422}"/>
    <cellStyle name="40% - Accent2 5 5 2 5" xfId="10840" xr:uid="{3738340D-36FA-4E14-8019-F12CA74848B1}"/>
    <cellStyle name="40% - Accent2 5 5 2 6" xfId="10841" xr:uid="{F32F3776-853B-4DFC-BC90-F54BEA7F1CA7}"/>
    <cellStyle name="40% - Accent2 5 5 3" xfId="10842" xr:uid="{D0863421-3419-4CA9-B32B-554FEBA953B0}"/>
    <cellStyle name="40% - Accent2 5 5 3 2" xfId="10843" xr:uid="{6DED30B3-EEDF-4F22-BEDE-390A9745F915}"/>
    <cellStyle name="40% - Accent2 5 5 3 2 2" xfId="10844" xr:uid="{0009626F-90A5-45F8-99F5-AD2863904E0D}"/>
    <cellStyle name="40% - Accent2 5 5 3 2 3" xfId="10845" xr:uid="{6C88633E-53FB-42C4-9652-39171B108DCF}"/>
    <cellStyle name="40% - Accent2 5 5 3 3" xfId="10846" xr:uid="{96FF7203-A254-4936-992B-458D5332A133}"/>
    <cellStyle name="40% - Accent2 5 5 3 4" xfId="10847" xr:uid="{EBEC286A-9C76-4C28-9D34-692D1DEA0144}"/>
    <cellStyle name="40% - Accent2 5 5 3 5" xfId="10848" xr:uid="{585CF57F-781D-4C3C-BE6E-9A51F6C29098}"/>
    <cellStyle name="40% - Accent2 5 5 3 6" xfId="10849" xr:uid="{4997A866-794E-42D6-A694-DEC566780B28}"/>
    <cellStyle name="40% - Accent2 5 5 4" xfId="10850" xr:uid="{B6FA9A10-A480-4CA4-8530-410B40026466}"/>
    <cellStyle name="40% - Accent2 5 5 4 2" xfId="10851" xr:uid="{5D44A63B-220F-49F3-A6C5-B1705F10E808}"/>
    <cellStyle name="40% - Accent2 5 5 4 3" xfId="10852" xr:uid="{DBA64086-8A8E-43E7-95B4-34796C8FE644}"/>
    <cellStyle name="40% - Accent2 5 5 4 4" xfId="10853" xr:uid="{5BF14C1B-B195-4F63-8CCF-89C2673D82A7}"/>
    <cellStyle name="40% - Accent2 5 5 5" xfId="10854" xr:uid="{5D7F4754-8307-437B-885B-5BE952EEFAB0}"/>
    <cellStyle name="40% - Accent2 5 5 6" xfId="10855" xr:uid="{C0C74C3E-EDD4-4D05-8E3F-D83EAC1B082C}"/>
    <cellStyle name="40% - Accent2 5 5 7" xfId="10856" xr:uid="{697E3076-823C-44CC-9AFE-2ABCFEF39A80}"/>
    <cellStyle name="40% - Accent2 5 5 8" xfId="10857" xr:uid="{E338A284-4750-4A7F-A288-B37FE56230B7}"/>
    <cellStyle name="40% - Accent2 5 5 9" xfId="10858" xr:uid="{86C3E4CE-8C0C-4905-B2F6-3DAB6A9CFA9C}"/>
    <cellStyle name="40% - Accent2 5 6" xfId="10859" xr:uid="{8B9D2B3D-8FF5-4E49-B7CE-9ECE12471F56}"/>
    <cellStyle name="40% - Accent2 5 6 2" xfId="10860" xr:uid="{13333695-38C1-4C2E-968C-07550DFFF501}"/>
    <cellStyle name="40% - Accent2 5 6 2 2" xfId="10861" xr:uid="{3B94381C-44A1-4691-B509-569F7402D16D}"/>
    <cellStyle name="40% - Accent2 5 6 2 3" xfId="10862" xr:uid="{E128D699-B1EC-4960-9903-4A1FE704646F}"/>
    <cellStyle name="40% - Accent2 5 6 2 4" xfId="10863" xr:uid="{224ABADC-036B-44B3-B044-F9C202605C4F}"/>
    <cellStyle name="40% - Accent2 5 6 3" xfId="10864" xr:uid="{5DDC2C7E-9B10-4DDA-A81F-710B42D53571}"/>
    <cellStyle name="40% - Accent2 5 6 4" xfId="10865" xr:uid="{646C7613-246B-4BBC-80C3-DD329E412850}"/>
    <cellStyle name="40% - Accent2 5 6 5" xfId="10866" xr:uid="{EFEB6113-2662-4477-A10A-118A571F8FD9}"/>
    <cellStyle name="40% - Accent2 5 6 6" xfId="10867" xr:uid="{9A99C070-491E-4D0F-ADCF-502BF199D827}"/>
    <cellStyle name="40% - Accent2 5 7" xfId="10868" xr:uid="{60FAA442-A377-4B02-B965-7B46DE82E79F}"/>
    <cellStyle name="40% - Accent2 5 7 2" xfId="10869" xr:uid="{1DC7C802-00CB-49CD-B2CD-8D54142F4A70}"/>
    <cellStyle name="40% - Accent2 5 7 2 2" xfId="10870" xr:uid="{FE47BA82-680A-4270-9C2D-355442326300}"/>
    <cellStyle name="40% - Accent2 5 7 2 3" xfId="10871" xr:uid="{FCBE48CB-F557-432F-B958-7265FC241FAF}"/>
    <cellStyle name="40% - Accent2 5 7 3" xfId="10872" xr:uid="{182693AE-561F-4133-820D-71B342C1EE4C}"/>
    <cellStyle name="40% - Accent2 5 7 4" xfId="10873" xr:uid="{281BD7BC-ADED-4D67-995B-21197F092715}"/>
    <cellStyle name="40% - Accent2 5 7 5" xfId="10874" xr:uid="{C0132324-E134-4667-BF5A-05B7C0354FE4}"/>
    <cellStyle name="40% - Accent2 5 7 6" xfId="10875" xr:uid="{9539A760-4ADE-491C-B32C-675FC58E380A}"/>
    <cellStyle name="40% - Accent2 5 8" xfId="10876" xr:uid="{2C3F1D85-95EF-4CF0-8651-C7859E6573FF}"/>
    <cellStyle name="40% - Accent2 5 8 2" xfId="10877" xr:uid="{ADA567F6-9EE3-4313-9D7C-608F38BCC1B8}"/>
    <cellStyle name="40% - Accent2 5 8 3" xfId="10878" xr:uid="{D43D0E84-2194-400C-BF2F-F6C4FD3C6555}"/>
    <cellStyle name="40% - Accent2 5 8 4" xfId="10879" xr:uid="{92D8DB8E-BB4F-49AC-BE4A-FEE6B6D60054}"/>
    <cellStyle name="40% - Accent2 5 9" xfId="10880" xr:uid="{2A8E43EE-CABB-496C-9065-A0846B86C0F2}"/>
    <cellStyle name="40% - Accent2 6" xfId="10881" xr:uid="{1FB1601B-009C-46F0-89D7-A7A77108D1C3}"/>
    <cellStyle name="40% - Accent2 6 10" xfId="10882" xr:uid="{3F74CEFF-7EE3-465F-83C8-39D3E58F046F}"/>
    <cellStyle name="40% - Accent2 6 11" xfId="10883" xr:uid="{BA480E41-5563-44F6-BD29-22FE7DB29986}"/>
    <cellStyle name="40% - Accent2 6 12" xfId="10884" xr:uid="{78CF6A01-998F-432C-AEBA-C267A9F120F3}"/>
    <cellStyle name="40% - Accent2 6 13" xfId="10885" xr:uid="{97DF1DE5-B17D-4F8E-A2F3-F0CC62D06316}"/>
    <cellStyle name="40% - Accent2 6 14" xfId="10886" xr:uid="{2AFA9505-9589-4A5D-A4E0-49AE4CB0D2F6}"/>
    <cellStyle name="40% - Accent2 6 2" xfId="10887" xr:uid="{0783BC71-E442-4B9C-BDCD-890EF3871E00}"/>
    <cellStyle name="40% - Accent2 6 2 10" xfId="10888" xr:uid="{35B503C0-08CC-46D6-A143-65ADE5CFA124}"/>
    <cellStyle name="40% - Accent2 6 2 11" xfId="10889" xr:uid="{D5E98924-817C-4D43-9E7B-F863EF8B280B}"/>
    <cellStyle name="40% - Accent2 6 2 2" xfId="10890" xr:uid="{D4EC4FAD-1671-4F6C-B5D9-447A7C468D3C}"/>
    <cellStyle name="40% - Accent2 6 2 2 2" xfId="10891" xr:uid="{64968818-6BC9-4960-A36B-2E1E0A660B8F}"/>
    <cellStyle name="40% - Accent2 6 2 2 2 2" xfId="10892" xr:uid="{0C246B99-A137-4F07-8523-19167827B54B}"/>
    <cellStyle name="40% - Accent2 6 2 2 2 3" xfId="10893" xr:uid="{4C8A8115-52DA-43A1-9BFC-76640DE6095D}"/>
    <cellStyle name="40% - Accent2 6 2 2 2 4" xfId="10894" xr:uid="{224DBB0D-9C97-47CA-8DF2-20AFE6232785}"/>
    <cellStyle name="40% - Accent2 6 2 2 3" xfId="10895" xr:uid="{00D8EE0E-CDEB-427E-B0E1-7B684631127C}"/>
    <cellStyle name="40% - Accent2 6 2 2 4" xfId="10896" xr:uid="{FAB7249F-CEBA-4C9D-8D4C-252D756DF5AE}"/>
    <cellStyle name="40% - Accent2 6 2 2 5" xfId="10897" xr:uid="{ABAA23AC-B022-488D-ADAF-B40EB3E194D4}"/>
    <cellStyle name="40% - Accent2 6 2 2 6" xfId="10898" xr:uid="{40A5E0FF-3E43-4721-9BB5-558E86B45A51}"/>
    <cellStyle name="40% - Accent2 6 2 2 7" xfId="10899" xr:uid="{7E63CF92-C260-49C3-9B21-DA512336D30D}"/>
    <cellStyle name="40% - Accent2 6 2 2 8" xfId="10900" xr:uid="{11FE21A0-1418-4129-836E-360FAC4ECD13}"/>
    <cellStyle name="40% - Accent2 6 2 3" xfId="10901" xr:uid="{65A58DAC-0409-4B26-99D6-DF72D2F9E883}"/>
    <cellStyle name="40% - Accent2 6 2 3 2" xfId="10902" xr:uid="{B758AFCA-408F-4699-A66D-3610FD40025C}"/>
    <cellStyle name="40% - Accent2 6 2 3 2 2" xfId="10903" xr:uid="{9371DFAC-94A8-4447-85ED-C2AD74773D1E}"/>
    <cellStyle name="40% - Accent2 6 2 3 2 3" xfId="10904" xr:uid="{63A658D9-D070-4CC4-BB7B-DE349BB3949F}"/>
    <cellStyle name="40% - Accent2 6 2 3 3" xfId="10905" xr:uid="{7EB3DF0A-8817-430A-9994-394515301B66}"/>
    <cellStyle name="40% - Accent2 6 2 3 4" xfId="10906" xr:uid="{4FAB7BBE-F2BF-44EF-ACE7-3C33DCC51A64}"/>
    <cellStyle name="40% - Accent2 6 2 3 5" xfId="10907" xr:uid="{C23CF2E0-D5DD-47FC-B2EA-13ACE8F1CF97}"/>
    <cellStyle name="40% - Accent2 6 2 3 6" xfId="10908" xr:uid="{E2599449-DB9B-4ADD-9881-09971395DDA9}"/>
    <cellStyle name="40% - Accent2 6 2 4" xfId="10909" xr:uid="{4B2B96A3-AED9-4D3F-8253-C8C953CF861F}"/>
    <cellStyle name="40% - Accent2 6 2 4 2" xfId="10910" xr:uid="{E8842516-B6DE-49A6-B672-0C87284BA72C}"/>
    <cellStyle name="40% - Accent2 6 2 4 3" xfId="10911" xr:uid="{073CEEC7-3817-4E61-A969-1E2529141893}"/>
    <cellStyle name="40% - Accent2 6 2 5" xfId="10912" xr:uid="{C739BD4A-B0B7-4478-917D-16C4C1CF16E5}"/>
    <cellStyle name="40% - Accent2 6 2 6" xfId="10913" xr:uid="{94AFA78E-5B58-4E27-BD1F-CB5288E483C4}"/>
    <cellStyle name="40% - Accent2 6 2 7" xfId="10914" xr:uid="{47B0988B-3FD4-4972-8228-490D662D7772}"/>
    <cellStyle name="40% - Accent2 6 2 8" xfId="10915" xr:uid="{D74C3D4A-5035-499F-B6F5-396B2F6C38D7}"/>
    <cellStyle name="40% - Accent2 6 2 9" xfId="10916" xr:uid="{9FE968B6-52EE-497F-881E-0C8BD387ED76}"/>
    <cellStyle name="40% - Accent2 6 3" xfId="10917" xr:uid="{F39723DB-C9A3-434D-A191-43832D8F24BB}"/>
    <cellStyle name="40% - Accent2 6 3 10" xfId="10918" xr:uid="{B0119908-BBED-4149-8C9F-33EE74D50671}"/>
    <cellStyle name="40% - Accent2 6 3 2" xfId="10919" xr:uid="{9C430E48-C958-4F2D-9557-80535EF25570}"/>
    <cellStyle name="40% - Accent2 6 3 2 2" xfId="10920" xr:uid="{27F3A618-B6FC-461C-9B47-982CBD2CEBD5}"/>
    <cellStyle name="40% - Accent2 6 3 2 2 2" xfId="10921" xr:uid="{D301FDCF-F415-4BBD-B1A7-A34827BD2D02}"/>
    <cellStyle name="40% - Accent2 6 3 2 2 3" xfId="10922" xr:uid="{1F1BB5F3-277A-455B-8697-2C3A59D6E298}"/>
    <cellStyle name="40% - Accent2 6 3 2 3" xfId="10923" xr:uid="{E0313A96-30EF-4CC2-AA2E-A5120E83FE42}"/>
    <cellStyle name="40% - Accent2 6 3 2 4" xfId="10924" xr:uid="{73FDDE42-3E13-4CBC-85EE-3D9DCDCE393E}"/>
    <cellStyle name="40% - Accent2 6 3 2 5" xfId="10925" xr:uid="{0CACB779-E81D-4808-8CC9-5921A0B304A5}"/>
    <cellStyle name="40% - Accent2 6 3 2 6" xfId="10926" xr:uid="{CC703807-BE51-4D06-8F45-36C7BC94BB0D}"/>
    <cellStyle name="40% - Accent2 6 3 2 7" xfId="10927" xr:uid="{E91ADD23-D414-48EF-ACCA-34F7AC430643}"/>
    <cellStyle name="40% - Accent2 6 3 3" xfId="10928" xr:uid="{78879F30-8815-48A8-952A-C360D643EC69}"/>
    <cellStyle name="40% - Accent2 6 3 3 2" xfId="10929" xr:uid="{FB31B934-580B-4097-9A86-A3D931042865}"/>
    <cellStyle name="40% - Accent2 6 3 3 2 2" xfId="10930" xr:uid="{2E9A7A1C-87A9-4527-BFE9-BEE49546FAE2}"/>
    <cellStyle name="40% - Accent2 6 3 3 2 3" xfId="10931" xr:uid="{B1991102-B5D6-43B5-A55A-DEF103B1CE93}"/>
    <cellStyle name="40% - Accent2 6 3 3 3" xfId="10932" xr:uid="{850D7F32-5244-402F-817F-D40712986E38}"/>
    <cellStyle name="40% - Accent2 6 3 3 4" xfId="10933" xr:uid="{CAE34C66-7F4F-4451-B116-2A9FC06B314D}"/>
    <cellStyle name="40% - Accent2 6 3 3 5" xfId="10934" xr:uid="{28661A7D-9CA7-4D63-9A4F-663B19A3B548}"/>
    <cellStyle name="40% - Accent2 6 3 4" xfId="10935" xr:uid="{5E7A3A5B-B5B9-492C-B712-CCDF79B68D90}"/>
    <cellStyle name="40% - Accent2 6 3 4 2" xfId="10936" xr:uid="{867D3FCF-02EF-480F-A652-2625577470FF}"/>
    <cellStyle name="40% - Accent2 6 3 4 3" xfId="10937" xr:uid="{191DB4FE-987A-4A4E-BC7D-92529066F600}"/>
    <cellStyle name="40% - Accent2 6 3 5" xfId="10938" xr:uid="{5BB5C900-752B-4A83-B125-A0ADBDE506B1}"/>
    <cellStyle name="40% - Accent2 6 3 6" xfId="10939" xr:uid="{B88479D0-3EB4-403A-B8EB-960E2F3FB69A}"/>
    <cellStyle name="40% - Accent2 6 3 7" xfId="10940" xr:uid="{263865CE-477C-4486-A80A-C2D1E06750D7}"/>
    <cellStyle name="40% - Accent2 6 3 8" xfId="10941" xr:uid="{2662445F-1A64-4A32-BD43-A97D5E544B0D}"/>
    <cellStyle name="40% - Accent2 6 3 9" xfId="10942" xr:uid="{019BAE1A-AFC6-4F7A-8772-B39E85BECD4C}"/>
    <cellStyle name="40% - Accent2 6 4" xfId="10943" xr:uid="{10C882B1-326F-43B2-B5D1-9912FB9F32B1}"/>
    <cellStyle name="40% - Accent2 6 4 10" xfId="10944" xr:uid="{38CC97C5-9D0A-4A1B-AE3A-818C1566E51B}"/>
    <cellStyle name="40% - Accent2 6 4 2" xfId="10945" xr:uid="{36BD3F9A-CF46-4527-9086-9BD3EA0A28D6}"/>
    <cellStyle name="40% - Accent2 6 4 2 2" xfId="10946" xr:uid="{F4549B06-C9EE-48A1-9689-BA47CEF11FE1}"/>
    <cellStyle name="40% - Accent2 6 4 2 2 2" xfId="10947" xr:uid="{0077D339-0DBC-4EB4-B1BF-DDE3205086BD}"/>
    <cellStyle name="40% - Accent2 6 4 2 2 3" xfId="10948" xr:uid="{8260DB8D-ACA5-4586-BB0C-B51E560475EB}"/>
    <cellStyle name="40% - Accent2 6 4 2 3" xfId="10949" xr:uid="{CFAAB2B1-F3C2-4122-A381-B9BCC5CB474A}"/>
    <cellStyle name="40% - Accent2 6 4 2 4" xfId="10950" xr:uid="{1E9D59D7-ED64-4043-B54A-6D86E8EE4112}"/>
    <cellStyle name="40% - Accent2 6 4 2 5" xfId="10951" xr:uid="{8DFC2DAB-D968-40D5-BABD-D0E797FE16CE}"/>
    <cellStyle name="40% - Accent2 6 4 3" xfId="10952" xr:uid="{001BFF69-60D8-4381-A03A-B9148CA1015C}"/>
    <cellStyle name="40% - Accent2 6 4 3 2" xfId="10953" xr:uid="{EB88536A-E716-44AA-85AA-DED0FED24230}"/>
    <cellStyle name="40% - Accent2 6 4 3 2 2" xfId="10954" xr:uid="{7007A668-3ACD-47BF-94E6-03F1204164E5}"/>
    <cellStyle name="40% - Accent2 6 4 3 2 3" xfId="10955" xr:uid="{5C75E5A4-031A-43DE-82E1-DE9364059E38}"/>
    <cellStyle name="40% - Accent2 6 4 3 3" xfId="10956" xr:uid="{F7DB9252-1437-4E88-AF75-00931C732B30}"/>
    <cellStyle name="40% - Accent2 6 4 3 4" xfId="10957" xr:uid="{D8774B9A-C65D-4E99-B542-64A5200F7237}"/>
    <cellStyle name="40% - Accent2 6 4 3 5" xfId="10958" xr:uid="{38050783-A022-4500-B5E7-9B689C95E5D2}"/>
    <cellStyle name="40% - Accent2 6 4 4" xfId="10959" xr:uid="{2C589BD4-C807-4B20-BBAB-9ED7973457F3}"/>
    <cellStyle name="40% - Accent2 6 4 4 2" xfId="10960" xr:uid="{40847B75-5C93-41C6-A226-360BE25929E9}"/>
    <cellStyle name="40% - Accent2 6 4 4 3" xfId="10961" xr:uid="{2F111279-C9A3-4DAB-B27C-61028757F952}"/>
    <cellStyle name="40% - Accent2 6 4 5" xfId="10962" xr:uid="{568BEE2A-5502-42F0-A397-67339E8A7445}"/>
    <cellStyle name="40% - Accent2 6 4 6" xfId="10963" xr:uid="{DB0EC7BF-167C-48D8-B217-21F8EF143931}"/>
    <cellStyle name="40% - Accent2 6 4 7" xfId="10964" xr:uid="{C0422456-4096-42CC-9CC8-0469BC097A6C}"/>
    <cellStyle name="40% - Accent2 6 4 8" xfId="10965" xr:uid="{D2B9E055-A941-4E4E-86BD-EF5F49598C18}"/>
    <cellStyle name="40% - Accent2 6 4 9" xfId="10966" xr:uid="{75392903-CEA0-45F3-8E62-213228DBADAD}"/>
    <cellStyle name="40% - Accent2 6 5" xfId="10967" xr:uid="{2FBF1CF4-FB28-4067-BE27-1331507F878E}"/>
    <cellStyle name="40% - Accent2 6 5 2" xfId="10968" xr:uid="{C5A946F8-A50E-4433-B477-02D45819E3E8}"/>
    <cellStyle name="40% - Accent2 6 5 2 2" xfId="10969" xr:uid="{377A4343-09B5-43B7-817A-B9982F112606}"/>
    <cellStyle name="40% - Accent2 6 5 2 3" xfId="10970" xr:uid="{7226F007-B12A-4E02-9AA4-6F95E84A07A8}"/>
    <cellStyle name="40% - Accent2 6 5 3" xfId="10971" xr:uid="{E0E92AB8-CF57-47AE-9FDE-F442FC31E48F}"/>
    <cellStyle name="40% - Accent2 6 5 4" xfId="10972" xr:uid="{FC362127-50CE-41D8-8799-320D40BC531F}"/>
    <cellStyle name="40% - Accent2 6 5 5" xfId="10973" xr:uid="{2D3A7035-19B9-4C4E-B6BD-AA5167143878}"/>
    <cellStyle name="40% - Accent2 6 6" xfId="10974" xr:uid="{702EC3E0-950D-4A17-B030-06EE668552E0}"/>
    <cellStyle name="40% - Accent2 6 6 2" xfId="10975" xr:uid="{9DB0236F-8194-49BF-A5FF-71565A8C8A3E}"/>
    <cellStyle name="40% - Accent2 6 6 2 2" xfId="10976" xr:uid="{22D2AA7B-D511-43A8-B0E1-FD6298FC2195}"/>
    <cellStyle name="40% - Accent2 6 6 2 3" xfId="10977" xr:uid="{30B742EA-384A-44BB-94A0-E00DA7405E0C}"/>
    <cellStyle name="40% - Accent2 6 6 3" xfId="10978" xr:uid="{A7EE7920-62A9-4C7E-81B0-B021C4568B04}"/>
    <cellStyle name="40% - Accent2 6 6 4" xfId="10979" xr:uid="{961A1A36-F7F8-43C7-B844-0D607AB21511}"/>
    <cellStyle name="40% - Accent2 6 6 5" xfId="10980" xr:uid="{F4174CB0-3609-485E-ACE5-D13058BBD1BD}"/>
    <cellStyle name="40% - Accent2 6 7" xfId="10981" xr:uid="{D958FBA9-ED94-4934-BF4A-BAF21372F7F5}"/>
    <cellStyle name="40% - Accent2 6 7 2" xfId="10982" xr:uid="{69295F6C-68C8-4963-A84E-AE21713DF958}"/>
    <cellStyle name="40% - Accent2 6 7 3" xfId="10983" xr:uid="{A53C2AEB-A412-409F-9392-7141911C19EA}"/>
    <cellStyle name="40% - Accent2 6 8" xfId="10984" xr:uid="{BBDE2825-205A-489B-8C13-BF8C198AAA7C}"/>
    <cellStyle name="40% - Accent2 6 9" xfId="10985" xr:uid="{0621BDC6-37DE-414A-B811-F01E321A34E0}"/>
    <cellStyle name="40% - Accent2 7" xfId="10986" xr:uid="{466FAA10-9131-41BC-B3A9-D78AB7A2B830}"/>
    <cellStyle name="40% - Accent2 7 10" xfId="10987" xr:uid="{7C1B5AFF-E064-46AA-BDB3-096DAACEB0CE}"/>
    <cellStyle name="40% - Accent2 7 11" xfId="10988" xr:uid="{97196F97-358C-49F4-BC5B-F636E4D7CC24}"/>
    <cellStyle name="40% - Accent2 7 12" xfId="10989" xr:uid="{EC99F702-E443-4F62-B260-84329D6C367B}"/>
    <cellStyle name="40% - Accent2 7 13" xfId="10990" xr:uid="{451E3EBD-99DC-4F88-BE8E-704F6A75836D}"/>
    <cellStyle name="40% - Accent2 7 2" xfId="10991" xr:uid="{8E978181-A5D5-4698-8F14-55BA19824E14}"/>
    <cellStyle name="40% - Accent2 7 2 10" xfId="10992" xr:uid="{CF3A53F1-5E10-4A12-AAE5-4AE3DB2A7ADC}"/>
    <cellStyle name="40% - Accent2 7 2 2" xfId="10993" xr:uid="{396B4767-C907-4F84-865D-3D0924982F80}"/>
    <cellStyle name="40% - Accent2 7 2 2 2" xfId="10994" xr:uid="{6C05AEEE-B7FB-4E4E-AAD2-84ADA88EA4FC}"/>
    <cellStyle name="40% - Accent2 7 2 2 2 2" xfId="10995" xr:uid="{95A09CAD-BD46-4594-9382-C91E18B1CC2A}"/>
    <cellStyle name="40% - Accent2 7 2 2 2 3" xfId="10996" xr:uid="{92A100D1-85EB-47C1-9A56-7D14C95B7E71}"/>
    <cellStyle name="40% - Accent2 7 2 2 3" xfId="10997" xr:uid="{47FF7BEC-761B-4856-AA29-A226CD7FE236}"/>
    <cellStyle name="40% - Accent2 7 2 2 4" xfId="10998" xr:uid="{4DFB14A3-E522-4697-BEF1-5B60BC6AFBE6}"/>
    <cellStyle name="40% - Accent2 7 2 2 5" xfId="10999" xr:uid="{EEF2E15C-D84A-4441-A681-CDC7764CA6F7}"/>
    <cellStyle name="40% - Accent2 7 2 2 6" xfId="11000" xr:uid="{C5F25800-6F7D-4ECF-9F80-F8999FB5FE81}"/>
    <cellStyle name="40% - Accent2 7 2 2 7" xfId="11001" xr:uid="{DB254431-0496-40F9-B009-D0180E23AE33}"/>
    <cellStyle name="40% - Accent2 7 2 2 8" xfId="11002" xr:uid="{B087D180-FEA9-44BA-910C-D23051084D05}"/>
    <cellStyle name="40% - Accent2 7 2 3" xfId="11003" xr:uid="{591BC0B3-8FDE-4348-941C-A04840873E23}"/>
    <cellStyle name="40% - Accent2 7 2 3 2" xfId="11004" xr:uid="{DA99E326-ED04-4CA7-8669-187B2B469C04}"/>
    <cellStyle name="40% - Accent2 7 2 3 2 2" xfId="11005" xr:uid="{F7BC5455-6440-4CA6-B0EE-DA8E3EB0362D}"/>
    <cellStyle name="40% - Accent2 7 2 3 2 3" xfId="11006" xr:uid="{183409C0-6CBB-4C2F-AB7F-334F22A7FE0D}"/>
    <cellStyle name="40% - Accent2 7 2 3 3" xfId="11007" xr:uid="{8450CD20-186D-436D-A19C-3EDC66E40C2D}"/>
    <cellStyle name="40% - Accent2 7 2 3 4" xfId="11008" xr:uid="{F02F1BEF-1BD7-47FF-88DD-C4A6DFC368C2}"/>
    <cellStyle name="40% - Accent2 7 2 3 5" xfId="11009" xr:uid="{0D2DE7E9-EEF9-468D-863B-904CF900FAC4}"/>
    <cellStyle name="40% - Accent2 7 2 4" xfId="11010" xr:uid="{492B4541-BC3B-4935-9305-B2663898347A}"/>
    <cellStyle name="40% - Accent2 7 2 4 2" xfId="11011" xr:uid="{248DFB90-4D5E-4FF7-A6A5-7E4D33063D7D}"/>
    <cellStyle name="40% - Accent2 7 2 4 3" xfId="11012" xr:uid="{4EF80F6F-4DC2-47FE-A756-3C6240956750}"/>
    <cellStyle name="40% - Accent2 7 2 5" xfId="11013" xr:uid="{E9ECD9BC-B876-4344-8E31-00C25DC6230E}"/>
    <cellStyle name="40% - Accent2 7 2 6" xfId="11014" xr:uid="{7A921B9E-F726-487C-BC4E-C83BE134F0D3}"/>
    <cellStyle name="40% - Accent2 7 2 7" xfId="11015" xr:uid="{A83C9286-6CB4-4372-B928-AF29594A78C5}"/>
    <cellStyle name="40% - Accent2 7 2 8" xfId="11016" xr:uid="{6B39F2D5-E412-48DC-9DCF-6CF91034D68F}"/>
    <cellStyle name="40% - Accent2 7 2 9" xfId="11017" xr:uid="{FB20B28E-8388-4CF0-A83B-28F1E577E9B9}"/>
    <cellStyle name="40% - Accent2 7 3" xfId="11018" xr:uid="{B751F264-4E00-4ED0-8B09-460458FBAD88}"/>
    <cellStyle name="40% - Accent2 7 3 10" xfId="11019" xr:uid="{7C1C879E-F045-413C-9EA4-316F98FE4AA6}"/>
    <cellStyle name="40% - Accent2 7 3 2" xfId="11020" xr:uid="{495EA88F-C522-46BD-BA18-B93B082F8FAC}"/>
    <cellStyle name="40% - Accent2 7 3 2 2" xfId="11021" xr:uid="{17E96559-6052-4EBD-B067-16000589107D}"/>
    <cellStyle name="40% - Accent2 7 3 2 2 2" xfId="11022" xr:uid="{A57BCF91-2B66-427B-9CCC-ADACB9047B42}"/>
    <cellStyle name="40% - Accent2 7 3 2 2 3" xfId="11023" xr:uid="{BE348777-EDBD-4185-9E35-B3A70776FC3A}"/>
    <cellStyle name="40% - Accent2 7 3 2 3" xfId="11024" xr:uid="{52144F41-5A44-4C84-A47F-DF1C0034CE41}"/>
    <cellStyle name="40% - Accent2 7 3 2 4" xfId="11025" xr:uid="{030B6383-69CF-4567-9FEC-D7FC0BBF0C5F}"/>
    <cellStyle name="40% - Accent2 7 3 2 5" xfId="11026" xr:uid="{9C2BB0BD-3FB4-4ADF-AB7C-FAFA659A5AB1}"/>
    <cellStyle name="40% - Accent2 7 3 2 6" xfId="11027" xr:uid="{AD54703D-A043-4C7B-A3F8-B8AE791E0C98}"/>
    <cellStyle name="40% - Accent2 7 3 2 7" xfId="11028" xr:uid="{66CE830F-65E3-4963-A692-81223B95ADF7}"/>
    <cellStyle name="40% - Accent2 7 3 3" xfId="11029" xr:uid="{4F389A8B-D56D-41DB-ABE5-62053A655FF0}"/>
    <cellStyle name="40% - Accent2 7 3 3 2" xfId="11030" xr:uid="{2BE51A66-F877-4966-8C20-30D54B2E7395}"/>
    <cellStyle name="40% - Accent2 7 3 3 2 2" xfId="11031" xr:uid="{F017EB33-1DF9-4B13-B210-876FD12AE8C2}"/>
    <cellStyle name="40% - Accent2 7 3 3 2 3" xfId="11032" xr:uid="{21F8D496-BF78-4D56-85B7-B00F00A91E95}"/>
    <cellStyle name="40% - Accent2 7 3 3 3" xfId="11033" xr:uid="{2A42DE8D-B0B9-4875-B292-5CCAA9DC1FFA}"/>
    <cellStyle name="40% - Accent2 7 3 3 4" xfId="11034" xr:uid="{4053B00D-96C6-4BA0-BA83-D4BA4EAC5672}"/>
    <cellStyle name="40% - Accent2 7 3 3 5" xfId="11035" xr:uid="{A063F433-0B1B-4ECA-852C-13F8DDAB3C16}"/>
    <cellStyle name="40% - Accent2 7 3 4" xfId="11036" xr:uid="{E27B7A8C-8EFC-4376-9837-722AFE40DFA7}"/>
    <cellStyle name="40% - Accent2 7 3 4 2" xfId="11037" xr:uid="{89FF600B-8194-44D9-83C3-F6480E15F494}"/>
    <cellStyle name="40% - Accent2 7 3 4 3" xfId="11038" xr:uid="{FB3573B8-6AE5-4CEB-A8BB-051A625FEC19}"/>
    <cellStyle name="40% - Accent2 7 3 5" xfId="11039" xr:uid="{0FF990F6-AA2A-4765-8682-CA62331B5A17}"/>
    <cellStyle name="40% - Accent2 7 3 6" xfId="11040" xr:uid="{53B10F0E-F5D6-4AA6-8B93-835964895C81}"/>
    <cellStyle name="40% - Accent2 7 3 7" xfId="11041" xr:uid="{2A6630EA-B28A-47D4-BADC-7E6FDFEA2EE2}"/>
    <cellStyle name="40% - Accent2 7 3 8" xfId="11042" xr:uid="{C49BF0BA-6E8F-438C-B090-24298CE19332}"/>
    <cellStyle name="40% - Accent2 7 3 9" xfId="11043" xr:uid="{5626737B-8EE5-4C78-A78D-A94B8E0295F0}"/>
    <cellStyle name="40% - Accent2 7 4" xfId="11044" xr:uid="{AE6522A5-F0A0-479F-97D1-FE25D9668B31}"/>
    <cellStyle name="40% - Accent2 7 4 2" xfId="11045" xr:uid="{50600F79-DAA4-415A-9391-BB8A7BC63D08}"/>
    <cellStyle name="40% - Accent2 7 4 2 2" xfId="11046" xr:uid="{AFAD1E10-FC12-4377-AA3C-EF3E14857F28}"/>
    <cellStyle name="40% - Accent2 7 4 2 3" xfId="11047" xr:uid="{24AFB101-A753-4633-9C46-C1409650AD64}"/>
    <cellStyle name="40% - Accent2 7 4 3" xfId="11048" xr:uid="{811DA694-0B34-4F7F-A654-9072B6FF0901}"/>
    <cellStyle name="40% - Accent2 7 4 4" xfId="11049" xr:uid="{B760A633-2016-41BD-B9AB-22F09B3351A0}"/>
    <cellStyle name="40% - Accent2 7 4 5" xfId="11050" xr:uid="{9335C92F-ACA3-458B-B2F1-A44472D185AD}"/>
    <cellStyle name="40% - Accent2 7 4 6" xfId="11051" xr:uid="{2E905A42-BB10-4EFD-934F-00EE55A89E2D}"/>
    <cellStyle name="40% - Accent2 7 4 7" xfId="11052" xr:uid="{209BB3AF-6946-45B8-8D67-26E71022C442}"/>
    <cellStyle name="40% - Accent2 7 4 8" xfId="11053" xr:uid="{54E90B31-A654-472D-BD3E-C51127010565}"/>
    <cellStyle name="40% - Accent2 7 5" xfId="11054" xr:uid="{B161A0E8-8AFF-4F59-A83B-6AD33957327F}"/>
    <cellStyle name="40% - Accent2 7 5 2" xfId="11055" xr:uid="{A1FF1F51-26E0-4538-AE90-AC1FEBD3E49A}"/>
    <cellStyle name="40% - Accent2 7 5 2 2" xfId="11056" xr:uid="{67F863E6-BFFB-42D2-B3F7-E0CFE70450FD}"/>
    <cellStyle name="40% - Accent2 7 5 2 3" xfId="11057" xr:uid="{1352DDFC-A5E9-44D1-B9A5-8208EE073E9D}"/>
    <cellStyle name="40% - Accent2 7 5 3" xfId="11058" xr:uid="{69B19405-3932-445C-AA9C-740E9201B7C6}"/>
    <cellStyle name="40% - Accent2 7 5 4" xfId="11059" xr:uid="{604FCDD7-3069-450D-B6A4-59752C761ECF}"/>
    <cellStyle name="40% - Accent2 7 5 5" xfId="11060" xr:uid="{20EA34E3-C351-4759-AB0F-1BAC079C118C}"/>
    <cellStyle name="40% - Accent2 7 6" xfId="11061" xr:uid="{260AF7C9-3383-4DD0-BE42-D3F7A59198AF}"/>
    <cellStyle name="40% - Accent2 7 6 2" xfId="11062" xr:uid="{2B310AC1-60CA-48CF-9027-590621E07099}"/>
    <cellStyle name="40% - Accent2 7 6 3" xfId="11063" xr:uid="{36828A52-F864-4440-BE3A-4EABEC16F586}"/>
    <cellStyle name="40% - Accent2 7 7" xfId="11064" xr:uid="{2D741F54-4898-4546-87A0-4F507704664B}"/>
    <cellStyle name="40% - Accent2 7 8" xfId="11065" xr:uid="{DBD83ACD-7CD5-46B3-A849-C806F714A48B}"/>
    <cellStyle name="40% - Accent2 7 9" xfId="11066" xr:uid="{99DBEC19-B195-4BC9-838B-5E65D0110D6B}"/>
    <cellStyle name="40% - Accent2 8" xfId="11067" xr:uid="{A5D7164F-7594-4850-A308-879888F316F8}"/>
    <cellStyle name="40% - Accent2 8 10" xfId="11068" xr:uid="{3C6C96F0-85B9-4EA2-AAF2-513993568FEE}"/>
    <cellStyle name="40% - Accent2 8 11" xfId="11069" xr:uid="{82E6398E-8A11-4FF7-A312-0E84A0FC28D1}"/>
    <cellStyle name="40% - Accent2 8 2" xfId="11070" xr:uid="{B63CD390-7051-4637-90ED-0C07D1034D8C}"/>
    <cellStyle name="40% - Accent2 8 2 2" xfId="11071" xr:uid="{B894228A-924B-4674-8749-007D4D0D0EA6}"/>
    <cellStyle name="40% - Accent2 8 2 2 2" xfId="11072" xr:uid="{A6112E1D-E5AE-4FFF-B448-EFFB73527D66}"/>
    <cellStyle name="40% - Accent2 8 2 2 3" xfId="11073" xr:uid="{C502AC84-39E3-4EE4-8152-70B196E7A0E5}"/>
    <cellStyle name="40% - Accent2 8 2 2 4" xfId="11074" xr:uid="{177C013C-ECF9-4C91-8A5A-9C3A07A0BB71}"/>
    <cellStyle name="40% - Accent2 8 2 2 5" xfId="11075" xr:uid="{759A1225-7732-4A04-A6CD-32A03911D166}"/>
    <cellStyle name="40% - Accent2 8 2 2 6" xfId="11076" xr:uid="{59D284CF-B983-4077-9373-0D7EEAC27D2C}"/>
    <cellStyle name="40% - Accent2 8 2 3" xfId="11077" xr:uid="{7E9F2C5B-6E42-4245-B386-75B453D1F0B7}"/>
    <cellStyle name="40% - Accent2 8 2 4" xfId="11078" xr:uid="{BF8D27D8-9CAE-435B-8632-70F067217D74}"/>
    <cellStyle name="40% - Accent2 8 2 5" xfId="11079" xr:uid="{A347A4B6-FB1C-4640-8F04-1BC6563EE3C5}"/>
    <cellStyle name="40% - Accent2 8 2 6" xfId="11080" xr:uid="{1FE79A12-70EB-4EAA-8BDE-9C4F3346AAA0}"/>
    <cellStyle name="40% - Accent2 8 2 7" xfId="11081" xr:uid="{5698DEDA-9A8C-490F-BD0D-4DB0E52EA905}"/>
    <cellStyle name="40% - Accent2 8 2 8" xfId="11082" xr:uid="{D4D7D729-E5E1-4C03-B66D-36D8ACC9C893}"/>
    <cellStyle name="40% - Accent2 8 3" xfId="11083" xr:uid="{27754866-85F0-432B-A10F-8E0D63EFC2A1}"/>
    <cellStyle name="40% - Accent2 8 3 2" xfId="11084" xr:uid="{C6C91EBA-6ECB-40A1-8ADB-78B94081FDA2}"/>
    <cellStyle name="40% - Accent2 8 3 2 2" xfId="11085" xr:uid="{577C97E8-533C-4B5D-BD66-A7BE7E545865}"/>
    <cellStyle name="40% - Accent2 8 3 2 3" xfId="11086" xr:uid="{31B258FF-0A42-4955-BD72-4110B696C38C}"/>
    <cellStyle name="40% - Accent2 8 3 2 4" xfId="11087" xr:uid="{09B636ED-9D70-4CC0-9584-0B8ED0615C8B}"/>
    <cellStyle name="40% - Accent2 8 3 2 5" xfId="11088" xr:uid="{53D010A1-A277-4F73-A39A-FC910E1FE19B}"/>
    <cellStyle name="40% - Accent2 8 3 3" xfId="11089" xr:uid="{2D70F643-4A86-4F2E-A277-6907B055F4C5}"/>
    <cellStyle name="40% - Accent2 8 3 4" xfId="11090" xr:uid="{718DCBCF-B1E3-48F2-BB7D-D102DED75794}"/>
    <cellStyle name="40% - Accent2 8 3 5" xfId="11091" xr:uid="{C7EBC6F0-7BBF-4BF0-928A-AE0CFA07B01E}"/>
    <cellStyle name="40% - Accent2 8 3 6" xfId="11092" xr:uid="{F9EB3D4E-D11E-4B8A-9CAF-CC6F2FF715A2}"/>
    <cellStyle name="40% - Accent2 8 3 7" xfId="11093" xr:uid="{72526289-ACBF-4369-852B-DB90EB7AB4E7}"/>
    <cellStyle name="40% - Accent2 8 3 8" xfId="11094" xr:uid="{3D3F0E03-7CE8-4DFD-A854-30BE232AA55E}"/>
    <cellStyle name="40% - Accent2 8 4" xfId="11095" xr:uid="{68C6C7DD-F40E-4D27-9E01-DBD72C68059C}"/>
    <cellStyle name="40% - Accent2 8 4 2" xfId="11096" xr:uid="{2A4D0C6F-0E96-45BC-9B2A-9B2E22C63C5E}"/>
    <cellStyle name="40% - Accent2 8 4 3" xfId="11097" xr:uid="{F0920661-D27F-43DA-B696-F43E94CB1F81}"/>
    <cellStyle name="40% - Accent2 8 4 4" xfId="11098" xr:uid="{FF3F76D8-E617-449A-AE92-76075D52CD1B}"/>
    <cellStyle name="40% - Accent2 8 4 5" xfId="11099" xr:uid="{739D8099-695D-43B9-9D23-6A2E16942316}"/>
    <cellStyle name="40% - Accent2 8 4 6" xfId="11100" xr:uid="{CE90D3CE-3645-4A9E-B9A8-631F35FAA90C}"/>
    <cellStyle name="40% - Accent2 8 5" xfId="11101" xr:uid="{FC1E5857-DEA1-485C-BE84-24768C9368D0}"/>
    <cellStyle name="40% - Accent2 8 6" xfId="11102" xr:uid="{97E3AA45-1987-4DBD-A6DF-267019F16937}"/>
    <cellStyle name="40% - Accent2 8 7" xfId="11103" xr:uid="{892107B8-8760-4F55-81C8-2C5AF90918A7}"/>
    <cellStyle name="40% - Accent2 8 8" xfId="11104" xr:uid="{E985F331-9CE6-47B4-BCE5-08545A55F538}"/>
    <cellStyle name="40% - Accent2 8 9" xfId="11105" xr:uid="{4CEC103A-B375-4EEB-AFF3-43D30EB65A79}"/>
    <cellStyle name="40% - Accent2 9" xfId="11106" xr:uid="{485785FD-43F8-42A7-AD38-2FF4D94A86F9}"/>
    <cellStyle name="40% - Accent2 9 10" xfId="11107" xr:uid="{3FD45352-6C31-4B82-8302-3C881796603D}"/>
    <cellStyle name="40% - Accent2 9 11" xfId="11108" xr:uid="{6500F8E9-770C-43AE-A99B-940D918D0CD9}"/>
    <cellStyle name="40% - Accent2 9 2" xfId="11109" xr:uid="{FC7EDA6E-7239-422D-86C2-4E46E3FC1B06}"/>
    <cellStyle name="40% - Accent2 9 2 2" xfId="11110" xr:uid="{A7F73C0A-3E77-48F0-98E0-5C22026AF8A3}"/>
    <cellStyle name="40% - Accent2 9 2 2 2" xfId="11111" xr:uid="{E188ACDE-1176-4262-9576-D3BAB334B8B0}"/>
    <cellStyle name="40% - Accent2 9 2 2 3" xfId="11112" xr:uid="{A46EF493-11D2-4616-9FF6-03C771DCE66F}"/>
    <cellStyle name="40% - Accent2 9 2 2 4" xfId="11113" xr:uid="{80B5AA5C-48D1-45F5-B4B7-455C5E4F812F}"/>
    <cellStyle name="40% - Accent2 9 2 2 5" xfId="11114" xr:uid="{1773F333-F2D6-4611-9E7C-CA5F7B130CEC}"/>
    <cellStyle name="40% - Accent2 9 2 2 6" xfId="11115" xr:uid="{A87682C4-1894-4AB7-9336-50F853573F74}"/>
    <cellStyle name="40% - Accent2 9 2 3" xfId="11116" xr:uid="{57481771-F5B9-42C5-A81C-7B494EEB1C2D}"/>
    <cellStyle name="40% - Accent2 9 2 4" xfId="11117" xr:uid="{D9C5AB70-703E-4F69-926B-89A415D29CBA}"/>
    <cellStyle name="40% - Accent2 9 2 5" xfId="11118" xr:uid="{94050739-AF1D-4948-838B-A72920404E39}"/>
    <cellStyle name="40% - Accent2 9 2 6" xfId="11119" xr:uid="{0C538B01-07D2-4FA0-B5BA-014FECA2C2B3}"/>
    <cellStyle name="40% - Accent2 9 2 7" xfId="11120" xr:uid="{6D3353B7-11E6-42C6-A1F9-B965945AA4D6}"/>
    <cellStyle name="40% - Accent2 9 2 8" xfId="11121" xr:uid="{EDD15173-5A5C-4E55-80FC-49F40B01E7D3}"/>
    <cellStyle name="40% - Accent2 9 3" xfId="11122" xr:uid="{7882446B-B2EF-4E58-ACAC-858943667116}"/>
    <cellStyle name="40% - Accent2 9 3 2" xfId="11123" xr:uid="{94EAC32D-826E-486F-AB4A-39B9C77E9045}"/>
    <cellStyle name="40% - Accent2 9 3 2 2" xfId="11124" xr:uid="{04DA1A50-4A2A-4C08-A6FD-A45AFEDD0D7F}"/>
    <cellStyle name="40% - Accent2 9 3 2 3" xfId="11125" xr:uid="{90AC8C79-EBD1-4E36-B51A-AFCB320B1CB6}"/>
    <cellStyle name="40% - Accent2 9 3 2 4" xfId="11126" xr:uid="{BA684BC9-7B66-4F8C-9613-D152AD14A981}"/>
    <cellStyle name="40% - Accent2 9 3 2 5" xfId="11127" xr:uid="{3E6040E2-9C6B-4F1E-9E84-C68E21D9097C}"/>
    <cellStyle name="40% - Accent2 9 3 3" xfId="11128" xr:uid="{4E87E9CB-2560-4362-A6C2-945108B23B3B}"/>
    <cellStyle name="40% - Accent2 9 3 4" xfId="11129" xr:uid="{F3A44E40-5144-4241-AC9A-EFF84CE680B9}"/>
    <cellStyle name="40% - Accent2 9 3 5" xfId="11130" xr:uid="{62F3F5C2-FE52-4915-9FE6-833E4B8E1F73}"/>
    <cellStyle name="40% - Accent2 9 3 6" xfId="11131" xr:uid="{C8D3AA41-756B-4C92-B81E-8FF5EBC9DF9B}"/>
    <cellStyle name="40% - Accent2 9 3 7" xfId="11132" xr:uid="{7340A2D3-3639-4A67-A9E0-DF2F9B2D438A}"/>
    <cellStyle name="40% - Accent2 9 3 8" xfId="11133" xr:uid="{7990BEA8-4CB2-4AFE-B941-A63D2F7AF804}"/>
    <cellStyle name="40% - Accent2 9 4" xfId="11134" xr:uid="{A0E92331-DBAD-47A7-81BA-2F1BADBEF65E}"/>
    <cellStyle name="40% - Accent2 9 4 2" xfId="11135" xr:uid="{692D8C7A-DC8F-4194-97B8-B654298521DC}"/>
    <cellStyle name="40% - Accent2 9 4 3" xfId="11136" xr:uid="{E1F869CD-75D5-4D00-9EFC-F7B2CBA29197}"/>
    <cellStyle name="40% - Accent2 9 4 4" xfId="11137" xr:uid="{6EE290FC-385E-4DC9-9AC8-A5AC2794953D}"/>
    <cellStyle name="40% - Accent2 9 4 5" xfId="11138" xr:uid="{A63A3D38-752D-4582-A501-EA9BB43B5477}"/>
    <cellStyle name="40% - Accent2 9 4 6" xfId="11139" xr:uid="{E3E3DA12-9348-45E0-8BFC-7754E6083C9A}"/>
    <cellStyle name="40% - Accent2 9 5" xfId="11140" xr:uid="{CC0954FC-C084-447D-BBE2-06090FFEB4BB}"/>
    <cellStyle name="40% - Accent2 9 6" xfId="11141" xr:uid="{498E0D89-520D-4523-A3F2-6C86065AD114}"/>
    <cellStyle name="40% - Accent2 9 7" xfId="11142" xr:uid="{A967F445-25DA-4D61-B351-EE4977F13D2D}"/>
    <cellStyle name="40% - Accent2 9 8" xfId="11143" xr:uid="{9577E50F-F096-4F8B-B1A4-23087EA921A4}"/>
    <cellStyle name="40% - Accent2 9 9" xfId="11144" xr:uid="{9069DA04-FBD4-46E0-AF28-E232EC38FB88}"/>
    <cellStyle name="40% - Accent3" xfId="11145" builtinId="39" customBuiltin="1"/>
    <cellStyle name="40% - Accent3 10" xfId="11146" xr:uid="{C17868AE-7B83-48E2-AD5A-E4DB9F4A18B6}"/>
    <cellStyle name="40% - Accent3 10 10" xfId="11147" xr:uid="{F81642C7-6108-47AB-89F8-3A5C77890F04}"/>
    <cellStyle name="40% - Accent3 10 11" xfId="11148" xr:uid="{A177B05A-BF60-4904-9654-05D9FBCD4238}"/>
    <cellStyle name="40% - Accent3 10 2" xfId="11149" xr:uid="{04FF76B4-CF6E-46B6-98E6-D6DE465D46F6}"/>
    <cellStyle name="40% - Accent3 10 2 2" xfId="11150" xr:uid="{A90E3BF1-8BF1-4D54-9B2B-0D19F0501148}"/>
    <cellStyle name="40% - Accent3 10 2 2 2" xfId="11151" xr:uid="{105DA7E6-EC24-4817-AEE9-27EE97FE373C}"/>
    <cellStyle name="40% - Accent3 10 2 2 3" xfId="11152" xr:uid="{3BACD168-8EAA-44B6-8B7A-AE4DFB210A84}"/>
    <cellStyle name="40% - Accent3 10 2 3" xfId="11153" xr:uid="{DBB27796-940D-4BCA-9B76-E76D26ECADD7}"/>
    <cellStyle name="40% - Accent3 10 2 4" xfId="11154" xr:uid="{B0B0BDCF-C3D9-48D5-A242-DA9A1BC8CACD}"/>
    <cellStyle name="40% - Accent3 10 2 5" xfId="11155" xr:uid="{A519E70F-9588-423F-9756-9FAB1205A5C2}"/>
    <cellStyle name="40% - Accent3 10 2 6" xfId="11156" xr:uid="{2B616B8C-37FA-44B0-ABC0-EFD868A347F9}"/>
    <cellStyle name="40% - Accent3 10 2 7" xfId="11157" xr:uid="{EA6C7F58-E17C-4709-AEA4-778F3DCEF4DA}"/>
    <cellStyle name="40% - Accent3 10 2 8" xfId="11158" xr:uid="{A00464DF-5761-4E25-B5B3-ACCE90C4D922}"/>
    <cellStyle name="40% - Accent3 10 3" xfId="11159" xr:uid="{37264661-9833-412E-8BAE-FF4AA5CC07B9}"/>
    <cellStyle name="40% - Accent3 10 3 2" xfId="11160" xr:uid="{9BC643D7-3F34-4569-B4C1-4E2DCC69BF43}"/>
    <cellStyle name="40% - Accent3 10 3 2 2" xfId="11161" xr:uid="{A8C6FFD7-558C-47FF-B2D5-309480BFC5B9}"/>
    <cellStyle name="40% - Accent3 10 3 2 3" xfId="11162" xr:uid="{D195C918-465A-41C5-B2F0-34BD570D973E}"/>
    <cellStyle name="40% - Accent3 10 3 3" xfId="11163" xr:uid="{928CEFFA-87DD-46D6-8726-905680A7FF2B}"/>
    <cellStyle name="40% - Accent3 10 3 4" xfId="11164" xr:uid="{9FE811D9-0B3A-4017-8A6F-9DFFC2E676E2}"/>
    <cellStyle name="40% - Accent3 10 3 5" xfId="11165" xr:uid="{9F596AEA-66CA-4243-A44E-B5EFA8E6560A}"/>
    <cellStyle name="40% - Accent3 10 4" xfId="11166" xr:uid="{1E53C722-1D50-4466-9CFA-075DB5B16C1C}"/>
    <cellStyle name="40% - Accent3 10 4 2" xfId="11167" xr:uid="{365790DD-E070-46ED-8079-FA8EE66DF176}"/>
    <cellStyle name="40% - Accent3 10 4 3" xfId="11168" xr:uid="{12966C6D-9A3C-4DA0-A947-4AB07C99E9C3}"/>
    <cellStyle name="40% - Accent3 10 5" xfId="11169" xr:uid="{47D8FCFB-3DDF-4F2C-B511-C51165B668B8}"/>
    <cellStyle name="40% - Accent3 10 6" xfId="11170" xr:uid="{D7FF0353-36DB-4C24-A8F2-59439FC9F323}"/>
    <cellStyle name="40% - Accent3 10 7" xfId="11171" xr:uid="{EE2C8FF4-C80A-4292-8072-EC254E65897F}"/>
    <cellStyle name="40% - Accent3 10 8" xfId="11172" xr:uid="{D38C6014-91FF-4199-984C-FD6F4C3C1B4F}"/>
    <cellStyle name="40% - Accent3 10 9" xfId="11173" xr:uid="{F5D61F9D-395B-4D53-A89F-ECA51CFCF6B8}"/>
    <cellStyle name="40% - Accent3 11" xfId="11174" xr:uid="{BE72AD01-746D-4E6E-937C-D78D73A88753}"/>
    <cellStyle name="40% - Accent3 11 10" xfId="11175" xr:uid="{00DD73B6-A3A1-4402-9688-7208E93A4776}"/>
    <cellStyle name="40% - Accent3 11 11" xfId="11176" xr:uid="{460BCE31-4B38-43DE-996F-A453B2F9C0D7}"/>
    <cellStyle name="40% - Accent3 11 2" xfId="11177" xr:uid="{1BB8E470-1C86-42CD-8699-D39102ACA020}"/>
    <cellStyle name="40% - Accent3 11 2 2" xfId="11178" xr:uid="{FFEA00CF-7BEF-4DFA-B168-CDE5BDE55B9C}"/>
    <cellStyle name="40% - Accent3 11 2 2 2" xfId="11179" xr:uid="{363DB370-F646-4982-BA13-85455F3154B0}"/>
    <cellStyle name="40% - Accent3 11 2 2 3" xfId="11180" xr:uid="{12CB4E02-E6E5-4A3B-9C55-18D0B5449274}"/>
    <cellStyle name="40% - Accent3 11 2 3" xfId="11181" xr:uid="{EDE43659-3F03-46B5-95B6-D2F6098A5FDD}"/>
    <cellStyle name="40% - Accent3 11 2 4" xfId="11182" xr:uid="{B9D5D69B-5837-45B2-A485-F8BD3357EE42}"/>
    <cellStyle name="40% - Accent3 11 2 5" xfId="11183" xr:uid="{9ED4C4BA-2850-4415-A1C7-6D1C11BB7D78}"/>
    <cellStyle name="40% - Accent3 11 2 6" xfId="11184" xr:uid="{CF106C27-AA83-408A-893D-75A1E1447A94}"/>
    <cellStyle name="40% - Accent3 11 2 7" xfId="11185" xr:uid="{23F2AB8B-D2AB-4E88-983C-101777E1D6E3}"/>
    <cellStyle name="40% - Accent3 11 2 8" xfId="11186" xr:uid="{0260A227-F237-42AC-A845-6FE557C6ADE7}"/>
    <cellStyle name="40% - Accent3 11 3" xfId="11187" xr:uid="{D9432646-BC3C-4959-A0F6-3974384F219B}"/>
    <cellStyle name="40% - Accent3 11 3 2" xfId="11188" xr:uid="{69BCCE11-AE10-49F3-B8E7-CBF1AB4571BE}"/>
    <cellStyle name="40% - Accent3 11 3 2 2" xfId="11189" xr:uid="{1ECA8CFF-7E5E-4878-810F-6A8AB951CEB9}"/>
    <cellStyle name="40% - Accent3 11 3 2 3" xfId="11190" xr:uid="{B9A2AA3C-D1D5-43A1-BBA5-8E21B6B38093}"/>
    <cellStyle name="40% - Accent3 11 3 3" xfId="11191" xr:uid="{77EF0A4A-7B35-4583-BA91-D98ACDC87EC3}"/>
    <cellStyle name="40% - Accent3 11 3 4" xfId="11192" xr:uid="{5297CD14-582F-4C89-8B3E-297F323F2174}"/>
    <cellStyle name="40% - Accent3 11 3 5" xfId="11193" xr:uid="{A061B567-1E87-4D55-B35A-786903844D2E}"/>
    <cellStyle name="40% - Accent3 11 4" xfId="11194" xr:uid="{7C1B093D-1E0D-4564-8492-07FFFEC28B55}"/>
    <cellStyle name="40% - Accent3 11 4 2" xfId="11195" xr:uid="{1947275C-5F67-4027-A835-ACAB45124506}"/>
    <cellStyle name="40% - Accent3 11 4 3" xfId="11196" xr:uid="{530CBAC9-12A5-4AE0-8713-74ADFEEA39DE}"/>
    <cellStyle name="40% - Accent3 11 5" xfId="11197" xr:uid="{B992A550-7BFE-4F7E-A346-3BD739DB4FD8}"/>
    <cellStyle name="40% - Accent3 11 6" xfId="11198" xr:uid="{8B73875C-CBF4-4C78-BA7C-96EBB2AAC596}"/>
    <cellStyle name="40% - Accent3 11 7" xfId="11199" xr:uid="{8422C7B2-B9CC-4DC7-A7B7-988F46C1E16E}"/>
    <cellStyle name="40% - Accent3 11 8" xfId="11200" xr:uid="{26E93563-1D80-4E4A-9F1E-8DBA71B681E6}"/>
    <cellStyle name="40% - Accent3 11 9" xfId="11201" xr:uid="{1EC7385A-14D1-4FDE-A5DE-D4862D1C65F1}"/>
    <cellStyle name="40% - Accent3 12" xfId="11202" xr:uid="{CD7BFE7C-0AEE-4C22-8F69-F14DD1985CE4}"/>
    <cellStyle name="40% - Accent3 12 10" xfId="11203" xr:uid="{50139AE2-17C3-435D-9EFA-3ADB13A102AB}"/>
    <cellStyle name="40% - Accent3 12 11" xfId="11204" xr:uid="{2283232D-2ADB-48D2-B9D7-030C5606833B}"/>
    <cellStyle name="40% - Accent3 12 2" xfId="11205" xr:uid="{27DD5862-5D58-4C50-824A-AA1D58296A07}"/>
    <cellStyle name="40% - Accent3 12 2 2" xfId="11206" xr:uid="{C9E0BC7D-18FA-4D79-8166-CDB483672174}"/>
    <cellStyle name="40% - Accent3 12 2 2 2" xfId="11207" xr:uid="{4FE500D2-82D2-42B0-B6F1-8A4F229D7679}"/>
    <cellStyle name="40% - Accent3 12 2 2 3" xfId="11208" xr:uid="{F17C2BB4-5EFD-4911-8DAA-E4F2537C1570}"/>
    <cellStyle name="40% - Accent3 12 2 3" xfId="11209" xr:uid="{6A9A5403-6CB6-47F2-95C5-A2AD2C055F27}"/>
    <cellStyle name="40% - Accent3 12 2 4" xfId="11210" xr:uid="{1B162B59-842D-4D71-A651-6C55F5843A15}"/>
    <cellStyle name="40% - Accent3 12 2 5" xfId="11211" xr:uid="{C8B601EB-3919-4EE4-81D9-C9D70DAB3DD7}"/>
    <cellStyle name="40% - Accent3 12 2 6" xfId="11212" xr:uid="{7588ABCD-F345-4064-9389-FF6F0370042F}"/>
    <cellStyle name="40% - Accent3 12 2 7" xfId="11213" xr:uid="{A3A63085-56CC-4F24-90F9-DCE6F5691CAE}"/>
    <cellStyle name="40% - Accent3 12 3" xfId="11214" xr:uid="{E8BF10CB-DFE5-486E-9D5D-FCAB27E7FA27}"/>
    <cellStyle name="40% - Accent3 12 3 2" xfId="11215" xr:uid="{23947A4F-BE06-44F1-A299-D8D9A387245C}"/>
    <cellStyle name="40% - Accent3 12 3 2 2" xfId="11216" xr:uid="{905F919B-3C6F-4962-8322-3CDC3C2CF94F}"/>
    <cellStyle name="40% - Accent3 12 3 2 3" xfId="11217" xr:uid="{E9E23C10-1165-414B-8E2B-7278CB6C25B8}"/>
    <cellStyle name="40% - Accent3 12 3 3" xfId="11218" xr:uid="{354454AD-58A3-402F-8D6C-93C524315B79}"/>
    <cellStyle name="40% - Accent3 12 3 4" xfId="11219" xr:uid="{A1FDA7FC-1017-4364-B69F-CBF922147448}"/>
    <cellStyle name="40% - Accent3 12 3 5" xfId="11220" xr:uid="{606CACAF-B036-429C-8A0A-9FD65F0D063E}"/>
    <cellStyle name="40% - Accent3 12 4" xfId="11221" xr:uid="{9784423C-C362-44EE-9594-47B2DC6B4F5F}"/>
    <cellStyle name="40% - Accent3 12 4 2" xfId="11222" xr:uid="{B98AC19C-12AE-4F49-BFA5-79EF3859AF05}"/>
    <cellStyle name="40% - Accent3 12 4 3" xfId="11223" xr:uid="{3CF57D58-C964-4CFE-8DDA-99F18A6A8EE8}"/>
    <cellStyle name="40% - Accent3 12 5" xfId="11224" xr:uid="{23682CA7-9210-4250-AE35-90539BD4A789}"/>
    <cellStyle name="40% - Accent3 12 6" xfId="11225" xr:uid="{0F42CD9D-D8AB-4A50-B816-02D07F515393}"/>
    <cellStyle name="40% - Accent3 12 7" xfId="11226" xr:uid="{C707DB82-3CC3-4BB6-B2DB-F74CCA7828C4}"/>
    <cellStyle name="40% - Accent3 12 8" xfId="11227" xr:uid="{09A499D0-85BF-4B50-A8E2-F97957377F2B}"/>
    <cellStyle name="40% - Accent3 12 9" xfId="11228" xr:uid="{298161D6-5DE1-4B71-8551-99CD057DAB45}"/>
    <cellStyle name="40% - Accent3 13" xfId="11229" xr:uid="{36693E7B-E3B8-4F66-9FCB-7DF518892520}"/>
    <cellStyle name="40% - Accent3 13 10" xfId="11230" xr:uid="{781FE7B5-CFD4-4D97-9E2F-A336EF420F37}"/>
    <cellStyle name="40% - Accent3 13 2" xfId="11231" xr:uid="{987DB94F-7F12-47A5-9094-11FBFCAD217D}"/>
    <cellStyle name="40% - Accent3 13 2 2" xfId="11232" xr:uid="{19FAB4BE-3769-4B79-9B7B-E8FB262AB44F}"/>
    <cellStyle name="40% - Accent3 13 2 2 2" xfId="11233" xr:uid="{7CE5F851-8CEB-4040-A90C-8F8D424DA048}"/>
    <cellStyle name="40% - Accent3 13 2 2 3" xfId="11234" xr:uid="{32929291-884D-4C86-87A0-AAB28C1BFDB2}"/>
    <cellStyle name="40% - Accent3 13 2 3" xfId="11235" xr:uid="{6F6C0EF0-4456-4C99-A24F-2BDE9549E60B}"/>
    <cellStyle name="40% - Accent3 13 2 4" xfId="11236" xr:uid="{38B06289-E47E-4BB0-BB48-4E7D5BDDE334}"/>
    <cellStyle name="40% - Accent3 13 2 5" xfId="11237" xr:uid="{1781505D-B118-4475-93D0-FC816CA6FC45}"/>
    <cellStyle name="40% - Accent3 13 2 6" xfId="11238" xr:uid="{4D1BAD51-1702-47EE-91E1-42B72C5CDF00}"/>
    <cellStyle name="40% - Accent3 13 2 7" xfId="11239" xr:uid="{CF05C5F1-93D6-4E55-921C-A0A2BDE4B684}"/>
    <cellStyle name="40% - Accent3 13 2 8" xfId="11240" xr:uid="{5F84A171-6B6A-44B7-B751-CA44DE078D1F}"/>
    <cellStyle name="40% - Accent3 13 3" xfId="11241" xr:uid="{E3A5832D-40FB-467D-B3D3-F1363A0B939E}"/>
    <cellStyle name="40% - Accent3 13 3 2" xfId="11242" xr:uid="{534623F8-439C-4430-9BC1-10AB43382D17}"/>
    <cellStyle name="40% - Accent3 13 3 2 2" xfId="11243" xr:uid="{ED5D3672-6106-41F0-9337-E59E63F8DE5A}"/>
    <cellStyle name="40% - Accent3 13 3 2 3" xfId="11244" xr:uid="{4F6EA2A3-9E3B-4ACC-95D6-6A6A139CC80A}"/>
    <cellStyle name="40% - Accent3 13 3 3" xfId="11245" xr:uid="{D80B31AA-299D-4AA7-9448-EE68FD7A0E56}"/>
    <cellStyle name="40% - Accent3 13 3 4" xfId="11246" xr:uid="{C2A2C0E9-D4A1-4DD6-8B77-E8F042DFBDCC}"/>
    <cellStyle name="40% - Accent3 13 3 5" xfId="11247" xr:uid="{EE5EA407-AF41-4030-A96F-892A3AAC3B68}"/>
    <cellStyle name="40% - Accent3 13 4" xfId="11248" xr:uid="{8BEA07D4-1A0D-4BFB-92D3-9F5E1312FA30}"/>
    <cellStyle name="40% - Accent3 13 4 2" xfId="11249" xr:uid="{53056ACF-09A8-4F6B-BA38-2E14F23EB998}"/>
    <cellStyle name="40% - Accent3 13 4 3" xfId="11250" xr:uid="{6E7A31E2-D569-40D2-8937-0E34CEC97D97}"/>
    <cellStyle name="40% - Accent3 13 5" xfId="11251" xr:uid="{7DBAD8AD-A5EE-4B99-8E76-91E26A4AFC78}"/>
    <cellStyle name="40% - Accent3 13 6" xfId="11252" xr:uid="{10F0949C-C15B-4F0B-93DF-776A87608206}"/>
    <cellStyle name="40% - Accent3 13 7" xfId="11253" xr:uid="{14A6B36D-D935-4994-9CD2-E85683BBAC68}"/>
    <cellStyle name="40% - Accent3 13 8" xfId="11254" xr:uid="{E870DF27-A1C0-41ED-9952-49CEFD9F88A7}"/>
    <cellStyle name="40% - Accent3 13 9" xfId="11255" xr:uid="{7B0C7D57-FE4A-4F14-8759-20DDC19943C9}"/>
    <cellStyle name="40% - Accent3 14" xfId="11256" xr:uid="{22E939CD-A8F1-497E-9A90-F511AEE4D670}"/>
    <cellStyle name="40% - Accent3 14 2" xfId="11257" xr:uid="{17D4FD5B-8A9A-4619-AB1B-7DF90C8C7C1C}"/>
    <cellStyle name="40% - Accent3 14 2 2" xfId="11258" xr:uid="{31F29C57-00F4-4B7B-9D04-D19C81836FBF}"/>
    <cellStyle name="40% - Accent3 14 2 2 2" xfId="11259" xr:uid="{87D86AD4-CF62-472C-A835-4A5ECAD1103F}"/>
    <cellStyle name="40% - Accent3 14 2 2 3" xfId="11260" xr:uid="{E17784D1-DE86-455E-A3ED-60F4BB0D8799}"/>
    <cellStyle name="40% - Accent3 14 2 3" xfId="11261" xr:uid="{91F05620-F47E-4211-AEEC-C4A13ABFE034}"/>
    <cellStyle name="40% - Accent3 14 2 4" xfId="11262" xr:uid="{863A5D56-7511-4DDF-A183-E5816952124A}"/>
    <cellStyle name="40% - Accent3 14 2 5" xfId="11263" xr:uid="{9B91BE87-A2C0-41DC-94B6-96339D87DF7B}"/>
    <cellStyle name="40% - Accent3 14 2 6" xfId="11264" xr:uid="{5AEB108F-2DE2-4E15-86FC-616053C9AD13}"/>
    <cellStyle name="40% - Accent3 14 2 7" xfId="11265" xr:uid="{155AC1C9-E693-4310-A7F5-0B69FD9BD11C}"/>
    <cellStyle name="40% - Accent3 14 3" xfId="11266" xr:uid="{175C43FA-9DA8-49E2-B405-016953DC3012}"/>
    <cellStyle name="40% - Accent3 14 3 2" xfId="11267" xr:uid="{8AD84231-EB22-427A-9B45-B9745A99EA1E}"/>
    <cellStyle name="40% - Accent3 14 3 2 2" xfId="11268" xr:uid="{9EB0BECF-34DD-4D3D-B47B-2065C005B0A1}"/>
    <cellStyle name="40% - Accent3 14 3 2 3" xfId="11269" xr:uid="{4EC1DAF3-5C13-4EF2-82B2-836825F257F5}"/>
    <cellStyle name="40% - Accent3 14 3 3" xfId="11270" xr:uid="{4FFB06B4-B76F-45DB-B33B-FE48FC755D53}"/>
    <cellStyle name="40% - Accent3 14 3 4" xfId="11271" xr:uid="{76E092B2-A2E8-4A1B-84B2-26D1A1DE4E9E}"/>
    <cellStyle name="40% - Accent3 14 3 5" xfId="11272" xr:uid="{E3A08F8F-59DB-4C9A-A1DB-EBFF1D44F924}"/>
    <cellStyle name="40% - Accent3 14 4" xfId="11273" xr:uid="{3E570E3C-4C8D-4B47-8EEE-FBD1CCC6BEE3}"/>
    <cellStyle name="40% - Accent3 14 4 2" xfId="11274" xr:uid="{DB3E97B2-0A45-4DF0-BA51-AE9CD39B7A75}"/>
    <cellStyle name="40% - Accent3 14 4 3" xfId="11275" xr:uid="{04F69D3A-C833-4B2B-9AE4-7AE3EED98FF3}"/>
    <cellStyle name="40% - Accent3 14 5" xfId="11276" xr:uid="{F9A31950-FE57-4C93-91B8-FB9431BA85BF}"/>
    <cellStyle name="40% - Accent3 14 6" xfId="11277" xr:uid="{0A062128-B225-4ABE-986C-5A88FB5A5544}"/>
    <cellStyle name="40% - Accent3 14 7" xfId="11278" xr:uid="{BEBFC0BC-855D-4C2E-94FC-C11FCF849C1F}"/>
    <cellStyle name="40% - Accent3 14 8" xfId="11279" xr:uid="{4B4B1999-C3DE-4A44-8AA9-2A68E49734EE}"/>
    <cellStyle name="40% - Accent3 14 9" xfId="11280" xr:uid="{A7316B35-57BF-4B54-BD8E-5FFA95D7B8C0}"/>
    <cellStyle name="40% - Accent3 15" xfId="11281" xr:uid="{77FF23A7-6069-4C4E-8147-702CEECAD48F}"/>
    <cellStyle name="40% - Accent3 15 2" xfId="11282" xr:uid="{DFD550B8-8A5E-4246-A8E2-05F17B73BD54}"/>
    <cellStyle name="40% - Accent3 15 2 2" xfId="11283" xr:uid="{0405B9A8-0B61-40EC-B385-1D481E31709B}"/>
    <cellStyle name="40% - Accent3 15 2 2 2" xfId="11284" xr:uid="{74358BB5-A73C-429F-8A90-06C13343607C}"/>
    <cellStyle name="40% - Accent3 15 2 2 3" xfId="11285" xr:uid="{6E45137C-42F0-43C4-883F-F5AAE1332062}"/>
    <cellStyle name="40% - Accent3 15 2 3" xfId="11286" xr:uid="{20890C62-53DC-459A-A99A-C1974B1AC3B6}"/>
    <cellStyle name="40% - Accent3 15 2 4" xfId="11287" xr:uid="{BCBD535D-D71B-49F4-9E29-D1BC57FFD85B}"/>
    <cellStyle name="40% - Accent3 15 2 5" xfId="11288" xr:uid="{6630AD07-A637-4371-A4D8-55F762610180}"/>
    <cellStyle name="40% - Accent3 15 2 6" xfId="11289" xr:uid="{DB086768-5CA5-4018-84FA-9419FAE3F098}"/>
    <cellStyle name="40% - Accent3 15 2 7" xfId="11290" xr:uid="{11D94AA5-F3C9-4717-90D4-819546A97846}"/>
    <cellStyle name="40% - Accent3 15 3" xfId="11291" xr:uid="{497DF051-4FDC-453F-B0D0-AF6B8A7DF2ED}"/>
    <cellStyle name="40% - Accent3 15 3 2" xfId="11292" xr:uid="{D5215941-39BD-4683-8159-E484CD8220B2}"/>
    <cellStyle name="40% - Accent3 15 3 2 2" xfId="11293" xr:uid="{5D270AC6-8612-46B5-AA57-187AC2096BEA}"/>
    <cellStyle name="40% - Accent3 15 3 2 3" xfId="11294" xr:uid="{EA0E0D93-7519-4096-95E2-BD7C3949918B}"/>
    <cellStyle name="40% - Accent3 15 3 3" xfId="11295" xr:uid="{C18F2BC4-232A-4AB4-96A9-2B24A7155FA5}"/>
    <cellStyle name="40% - Accent3 15 3 4" xfId="11296" xr:uid="{46370818-309F-433E-915A-B42CEE5FDB9C}"/>
    <cellStyle name="40% - Accent3 15 3 5" xfId="11297" xr:uid="{9D30BC0A-CC98-4CC3-B6AA-425DEFFC4458}"/>
    <cellStyle name="40% - Accent3 15 4" xfId="11298" xr:uid="{8D63B1EB-FD4F-4663-B6AA-21DC4E16D2AC}"/>
    <cellStyle name="40% - Accent3 15 4 2" xfId="11299" xr:uid="{429812B2-B911-4E72-9F30-A2865D5BE450}"/>
    <cellStyle name="40% - Accent3 15 4 3" xfId="11300" xr:uid="{4BD0AC29-4044-46A1-A909-12F43B2A76DB}"/>
    <cellStyle name="40% - Accent3 15 5" xfId="11301" xr:uid="{04582A45-8B43-4E11-AEE5-4F4B0FEB673B}"/>
    <cellStyle name="40% - Accent3 15 6" xfId="11302" xr:uid="{E5C0AB66-A5D2-406A-9210-6E4EDF584000}"/>
    <cellStyle name="40% - Accent3 15 7" xfId="11303" xr:uid="{B930BC6F-8A2B-4FDE-A8EA-E3B2C5FD6EB5}"/>
    <cellStyle name="40% - Accent3 15 8" xfId="11304" xr:uid="{091F5E12-679E-4ABA-85A9-31473D4D1D5F}"/>
    <cellStyle name="40% - Accent3 15 9" xfId="11305" xr:uid="{E8CB2F63-C5EA-4446-A35F-B6E03848E571}"/>
    <cellStyle name="40% - Accent3 16" xfId="11306" xr:uid="{0B109340-D09E-46CF-8CFC-938146E19462}"/>
    <cellStyle name="40% - Accent3 16 2" xfId="11307" xr:uid="{15603EAE-F0A8-4630-959E-2655D20B7242}"/>
    <cellStyle name="40% - Accent3 16 2 2" xfId="11308" xr:uid="{4D0B8BEA-33DA-4782-93C6-4C103630E1B1}"/>
    <cellStyle name="40% - Accent3 16 2 2 2" xfId="11309" xr:uid="{0AA900E9-68CD-4EBB-8F19-844BC533F1A1}"/>
    <cellStyle name="40% - Accent3 16 2 2 3" xfId="11310" xr:uid="{223B4996-4C17-4AED-9F22-E0696582F4C7}"/>
    <cellStyle name="40% - Accent3 16 2 3" xfId="11311" xr:uid="{0127C90C-91E2-490F-A3A4-D49A536FB224}"/>
    <cellStyle name="40% - Accent3 16 2 4" xfId="11312" xr:uid="{0A00C0B4-7777-420F-9E1D-500375D68DAE}"/>
    <cellStyle name="40% - Accent3 16 2 5" xfId="11313" xr:uid="{63F07EA5-E6F6-4BF7-813B-9203A0B43F5A}"/>
    <cellStyle name="40% - Accent3 16 2 6" xfId="11314" xr:uid="{66A79E5A-B5E0-4701-B145-58FAB4250016}"/>
    <cellStyle name="40% - Accent3 16 2 7" xfId="11315" xr:uid="{E7139204-535A-4B84-BACB-EC3B457A0E7B}"/>
    <cellStyle name="40% - Accent3 16 3" xfId="11316" xr:uid="{50974EF2-6F02-4C9C-9A07-150382CBC52F}"/>
    <cellStyle name="40% - Accent3 16 3 2" xfId="11317" xr:uid="{4C291538-2923-4C00-A011-A7F72938BA9B}"/>
    <cellStyle name="40% - Accent3 16 3 2 2" xfId="11318" xr:uid="{A5746DB3-5DEB-4633-9757-80E966DD35AD}"/>
    <cellStyle name="40% - Accent3 16 3 2 3" xfId="11319" xr:uid="{9C81B1A0-294C-4BFD-AF87-FA1971A6D25B}"/>
    <cellStyle name="40% - Accent3 16 3 3" xfId="11320" xr:uid="{443B1658-6F02-42DB-94F0-A0807E63CB01}"/>
    <cellStyle name="40% - Accent3 16 3 4" xfId="11321" xr:uid="{EBE67D86-6267-4A21-8370-1E629CC42625}"/>
    <cellStyle name="40% - Accent3 16 3 5" xfId="11322" xr:uid="{84084580-37BC-443A-A495-7839E70032ED}"/>
    <cellStyle name="40% - Accent3 16 4" xfId="11323" xr:uid="{A6A36901-D15A-4E72-971D-5F0DA1F111BD}"/>
    <cellStyle name="40% - Accent3 16 4 2" xfId="11324" xr:uid="{89BCA7E0-ABD8-41B9-B0ED-3BA08AF8989F}"/>
    <cellStyle name="40% - Accent3 16 4 3" xfId="11325" xr:uid="{47218AE2-1113-4E89-AFF2-C961D7175CC3}"/>
    <cellStyle name="40% - Accent3 16 5" xfId="11326" xr:uid="{5E2A49BD-E6D7-424D-BA08-615EB78811E5}"/>
    <cellStyle name="40% - Accent3 16 6" xfId="11327" xr:uid="{863E5B39-F467-4A9C-B201-701CC4F977D0}"/>
    <cellStyle name="40% - Accent3 16 7" xfId="11328" xr:uid="{60FF086B-701F-4B58-9FBB-2B417E0BB206}"/>
    <cellStyle name="40% - Accent3 16 8" xfId="11329" xr:uid="{CDCCC81D-D03A-48A0-90E0-A133A0619F05}"/>
    <cellStyle name="40% - Accent3 16 9" xfId="11330" xr:uid="{8CD8962D-418C-4AE0-9D3C-14D49A7F7BAE}"/>
    <cellStyle name="40% - Accent3 17" xfId="11331" xr:uid="{B90C19EE-D786-4A5E-A77B-9A886118265F}"/>
    <cellStyle name="40% - Accent3 17 2" xfId="11332" xr:uid="{D743B67B-11E2-43FB-A486-955577C847B6}"/>
    <cellStyle name="40% - Accent3 17 2 2" xfId="11333" xr:uid="{30AA54B1-DD12-44BE-81F7-58975C1D06E2}"/>
    <cellStyle name="40% - Accent3 17 2 3" xfId="11334" xr:uid="{664B8C61-2018-4350-9843-46B8D6DEF975}"/>
    <cellStyle name="40% - Accent3 17 2 4" xfId="11335" xr:uid="{9DE93D00-343D-4B66-A456-D4D2ED2855A6}"/>
    <cellStyle name="40% - Accent3 17 2 5" xfId="11336" xr:uid="{937FA035-0D0D-4924-99E1-CF3CE942FAF3}"/>
    <cellStyle name="40% - Accent3 17 3" xfId="11337" xr:uid="{838BAC03-CE9C-4ADD-A053-EB77C4275E08}"/>
    <cellStyle name="40% - Accent3 17 4" xfId="11338" xr:uid="{7C0C100F-0AF9-4ED5-B138-E098EE3DE83C}"/>
    <cellStyle name="40% - Accent3 17 5" xfId="11339" xr:uid="{D4948DB5-10F8-49EB-BBD8-1992C5915580}"/>
    <cellStyle name="40% - Accent3 17 6" xfId="11340" xr:uid="{A871A787-6804-4231-B881-FBF1D8AC52DF}"/>
    <cellStyle name="40% - Accent3 17 7" xfId="11341" xr:uid="{9B0E57E0-EF3D-4EB1-8047-B4D266702805}"/>
    <cellStyle name="40% - Accent3 18" xfId="11342" xr:uid="{5A0A025E-0ED0-4B66-B428-BD80E34E7D4C}"/>
    <cellStyle name="40% - Accent3 18 2" xfId="11343" xr:uid="{3E33C279-CF67-4202-A3D4-82E9D565557D}"/>
    <cellStyle name="40% - Accent3 18 2 2" xfId="11344" xr:uid="{01AAE59F-0BC3-4B20-88CA-91408AF5F45F}"/>
    <cellStyle name="40% - Accent3 18 2 3" xfId="11345" xr:uid="{A75342E2-E08D-409B-84EB-1791FA9DF7BF}"/>
    <cellStyle name="40% - Accent3 18 3" xfId="11346" xr:uid="{4E470956-94B7-4E43-831B-6350C915B1F7}"/>
    <cellStyle name="40% - Accent3 18 4" xfId="11347" xr:uid="{6A11A852-6893-4843-A368-73C34A2C2E92}"/>
    <cellStyle name="40% - Accent3 18 5" xfId="11348" xr:uid="{0DE2E437-BCF6-4F36-AF09-008B837B1DDC}"/>
    <cellStyle name="40% - Accent3 18 6" xfId="11349" xr:uid="{91632BE5-739A-484C-8DAA-EB5EC5EF8EB9}"/>
    <cellStyle name="40% - Accent3 18 7" xfId="11350" xr:uid="{17D18DDD-EA55-4F41-BE79-25CD02103B9A}"/>
    <cellStyle name="40% - Accent3 19" xfId="11351" xr:uid="{6C7DFC78-C9C8-4E25-BDAE-48399039BCD7}"/>
    <cellStyle name="40% - Accent3 19 2" xfId="11352" xr:uid="{CDAC65C4-7117-4167-BB24-1972AD9FD599}"/>
    <cellStyle name="40% - Accent3 19 3" xfId="11353" xr:uid="{C41FC6DB-B0FA-4F8A-BCAB-AA6EF9D7691E}"/>
    <cellStyle name="40% - Accent3 19 4" xfId="11354" xr:uid="{B921FC92-9C9D-4B7D-A79D-D5A9EA40C3E7}"/>
    <cellStyle name="40% - Accent3 19 5" xfId="11355" xr:uid="{C7C9D242-0366-492A-9F97-D3EDB5A4AAD6}"/>
    <cellStyle name="40% - Accent3 19 6" xfId="11356" xr:uid="{26E1918D-2FC6-436B-ACD7-A6F512BD225D}"/>
    <cellStyle name="40% - Accent3 2" xfId="11357" xr:uid="{08CE98BD-E133-40AF-A6A1-3D0AA18706E5}"/>
    <cellStyle name="40% - Accent3 2 10" xfId="11358" xr:uid="{7760A4D6-63B4-423F-BEA1-8F0424920761}"/>
    <cellStyle name="40% - Accent3 2 11" xfId="11359" xr:uid="{23810F7E-7477-4BDE-9D12-166EE800D444}"/>
    <cellStyle name="40% - Accent3 2 12" xfId="11360" xr:uid="{6E9F1D3E-FA45-497B-8094-1E1F5B749798}"/>
    <cellStyle name="40% - Accent3 2 13" xfId="11361" xr:uid="{1B5E06DD-421D-448A-9BB0-B7CF46645E24}"/>
    <cellStyle name="40% - Accent3 2 14" xfId="11362" xr:uid="{2FEAEBF0-A835-4E5F-A63F-A676DCB374BF}"/>
    <cellStyle name="40% - Accent3 2 15" xfId="11363" xr:uid="{DC64546F-E7C9-4C48-BCF3-135911B2AC5B}"/>
    <cellStyle name="40% - Accent3 2 16" xfId="11364" xr:uid="{956215A1-3133-43BF-BF38-38032B74F48B}"/>
    <cellStyle name="40% - Accent3 2 17" xfId="11365" xr:uid="{D7957B8F-3E1B-42D9-B883-BBBF63587840}"/>
    <cellStyle name="40% - Accent3 2 18" xfId="11366" xr:uid="{9F0C9AB1-FBEB-461B-B978-A583C5344A68}"/>
    <cellStyle name="40% - Accent3 2 2" xfId="11367" xr:uid="{6C355025-1DC3-4F98-A672-55A7E7680582}"/>
    <cellStyle name="40% - Accent3 2 2 10" xfId="11368" xr:uid="{2D6E97CA-491A-4B84-9D7E-3F0A20DA4E8F}"/>
    <cellStyle name="40% - Accent3 2 2 11" xfId="11369" xr:uid="{BA9CF39A-C370-416D-A7A9-D53CF8EB69BA}"/>
    <cellStyle name="40% - Accent3 2 2 12" xfId="11370" xr:uid="{77BDBBAD-BC6D-489E-A727-E1427469FD09}"/>
    <cellStyle name="40% - Accent3 2 2 13" xfId="11371" xr:uid="{1EB17D30-2704-4C9B-BEAB-6F4F7EA9EE0A}"/>
    <cellStyle name="40% - Accent3 2 2 2" xfId="11372" xr:uid="{F0634880-D771-480D-A852-5BB71E3D1B83}"/>
    <cellStyle name="40% - Accent3 2 2 2 10" xfId="11373" xr:uid="{F3A7352B-CE37-4745-B39D-803CEEF177D1}"/>
    <cellStyle name="40% - Accent3 2 2 2 11" xfId="11374" xr:uid="{0D69EECB-7017-4B6B-A592-EC79B072BBDF}"/>
    <cellStyle name="40% - Accent3 2 2 2 2" xfId="11375" xr:uid="{66E60826-2BD3-430B-9137-4E31CB46B729}"/>
    <cellStyle name="40% - Accent3 2 2 2 2 2" xfId="11376" xr:uid="{F22A79E3-C20B-452B-9404-C5288E086512}"/>
    <cellStyle name="40% - Accent3 2 2 2 2 2 2" xfId="11377" xr:uid="{F0B2A650-2FBB-476D-BD8B-65F0F6BC3C6F}"/>
    <cellStyle name="40% - Accent3 2 2 2 2 2 2 2" xfId="11378" xr:uid="{50F75CF1-8046-427D-B43F-8842EAC9BA63}"/>
    <cellStyle name="40% - Accent3 2 2 2 2 2 2 3" xfId="11379" xr:uid="{1C7BB30D-1F62-4081-B1FA-B64C907105F9}"/>
    <cellStyle name="40% - Accent3 2 2 2 2 2 3" xfId="11380" xr:uid="{D1B764DC-7F6A-4E1A-A82A-EB0E2401E1B6}"/>
    <cellStyle name="40% - Accent3 2 2 2 2 2 3 2" xfId="11381" xr:uid="{F967C46B-8172-4BDD-8F81-366AB093AB44}"/>
    <cellStyle name="40% - Accent3 2 2 2 2 2 4" xfId="11382" xr:uid="{172AD639-9D21-4C78-AF1E-258F80524200}"/>
    <cellStyle name="40% - Accent3 2 2 2 2 3" xfId="11383" xr:uid="{CD912D39-2C91-406E-B287-D9E530190E87}"/>
    <cellStyle name="40% - Accent3 2 2 2 2 3 2" xfId="11384" xr:uid="{42E0F51D-AF81-42D3-90E4-C961891608B5}"/>
    <cellStyle name="40% - Accent3 2 2 2 2 3 3" xfId="11385" xr:uid="{EA8B7BDF-C8B8-4CCD-A7EF-B986DC5D77B6}"/>
    <cellStyle name="40% - Accent3 2 2 2 2 4" xfId="11386" xr:uid="{70C22ECC-C176-4DA0-8BDE-B8A5A9FBD4C4}"/>
    <cellStyle name="40% - Accent3 2 2 2 2 4 2" xfId="11387" xr:uid="{1A9B1AFD-CBC0-4C28-958E-7BAD46CC1396}"/>
    <cellStyle name="40% - Accent3 2 2 2 2 5" xfId="11388" xr:uid="{18D60050-23B7-4396-8AB0-CD103579F417}"/>
    <cellStyle name="40% - Accent3 2 2 2 2 6" xfId="11389" xr:uid="{226F80CD-62C7-4658-B6B8-E4FEF7C8E3D9}"/>
    <cellStyle name="40% - Accent3 2 2 2 2 7" xfId="11390" xr:uid="{F1A9DE8F-E289-40FB-AAE9-67D5475B4049}"/>
    <cellStyle name="40% - Accent3 2 2 2 3" xfId="11391" xr:uid="{BF5174ED-AF0B-446F-9AB6-E826D4D6CBD3}"/>
    <cellStyle name="40% - Accent3 2 2 2 3 2" xfId="11392" xr:uid="{C4180A97-7764-40D5-9E56-D0B934ACFB70}"/>
    <cellStyle name="40% - Accent3 2 2 2 3 2 2" xfId="11393" xr:uid="{1BE93841-F268-4B90-95E7-7122A742B8F0}"/>
    <cellStyle name="40% - Accent3 2 2 2 3 2 2 2" xfId="11394" xr:uid="{F7141030-F2BC-4BFB-A6B5-81FB1B402740}"/>
    <cellStyle name="40% - Accent3 2 2 2 3 2 3" xfId="11395" xr:uid="{D342626C-CB93-4582-89F3-8CB7ABF496FB}"/>
    <cellStyle name="40% - Accent3 2 2 2 3 2 4" xfId="11396" xr:uid="{ABBF97C6-72B6-4B3F-A2E7-B767950E0A47}"/>
    <cellStyle name="40% - Accent3 2 2 2 3 3" xfId="11397" xr:uid="{85FB1399-006A-4D05-BA38-1E51F1B78BA2}"/>
    <cellStyle name="40% - Accent3 2 2 2 3 3 2" xfId="11398" xr:uid="{D344D227-48D1-4777-B539-5ADE44BDCC6D}"/>
    <cellStyle name="40% - Accent3 2 2 2 3 4" xfId="11399" xr:uid="{21096B34-D49D-4F94-97EF-08DCD14DF9CD}"/>
    <cellStyle name="40% - Accent3 2 2 2 3 5" xfId="11400" xr:uid="{5564406D-6FE2-468D-9433-03BFC4D44FFC}"/>
    <cellStyle name="40% - Accent3 2 2 2 3 6" xfId="11401" xr:uid="{80855E1B-483E-4ABD-ADA5-4266421B73D0}"/>
    <cellStyle name="40% - Accent3 2 2 2 4" xfId="11402" xr:uid="{D90B7B73-996B-470C-855E-A9E7D5466C5C}"/>
    <cellStyle name="40% - Accent3 2 2 2 4 2" xfId="11403" xr:uid="{5D916CC4-B506-4BF0-A59B-AC1EA0B130D8}"/>
    <cellStyle name="40% - Accent3 2 2 2 4 2 2" xfId="11404" xr:uid="{AE579D21-3E80-4631-9CE9-A58D68957ACC}"/>
    <cellStyle name="40% - Accent3 2 2 2 4 3" xfId="11405" xr:uid="{DF2F9430-1764-415F-9816-E9A04E0B39AF}"/>
    <cellStyle name="40% - Accent3 2 2 2 4 4" xfId="11406" xr:uid="{EB4A33A5-45A9-4372-921C-24B0EE020EED}"/>
    <cellStyle name="40% - Accent3 2 2 2 5" xfId="11407" xr:uid="{689F837F-65F5-4382-8A6A-77CCAC80E26D}"/>
    <cellStyle name="40% - Accent3 2 2 2 5 2" xfId="11408" xr:uid="{73E9F67F-B540-4932-B666-AEFD441E9FC3}"/>
    <cellStyle name="40% - Accent3 2 2 2 6" xfId="11409" xr:uid="{3CFF81FD-37E3-41CD-8FEC-FB2FA4FB4773}"/>
    <cellStyle name="40% - Accent3 2 2 2 7" xfId="11410" xr:uid="{0671242F-7761-4A83-8134-7D78A7A05015}"/>
    <cellStyle name="40% - Accent3 2 2 2 8" xfId="11411" xr:uid="{8ED3D554-2690-4E76-9E24-229238AA151C}"/>
    <cellStyle name="40% - Accent3 2 2 2 9" xfId="11412" xr:uid="{63297DBC-2057-4F05-BB46-066F5A27A8C0}"/>
    <cellStyle name="40% - Accent3 2 2 3" xfId="11413" xr:uid="{D3C19B7B-F010-4D98-8021-165A0B476C5E}"/>
    <cellStyle name="40% - Accent3 2 2 3 2" xfId="11414" xr:uid="{2F23EDF4-6EFD-411A-8BA4-57E3CB28F818}"/>
    <cellStyle name="40% - Accent3 2 2 3 2 2" xfId="11415" xr:uid="{F0988FA4-9482-484A-A8E1-D963F8002877}"/>
    <cellStyle name="40% - Accent3 2 2 3 2 2 2" xfId="11416" xr:uid="{36568CA1-F3DF-4021-AB4B-D7ADE7764EE1}"/>
    <cellStyle name="40% - Accent3 2 2 3 2 2 2 2" xfId="11417" xr:uid="{5B5AC5DF-A483-4869-9ACA-27358E778BA3}"/>
    <cellStyle name="40% - Accent3 2 2 3 2 2 3" xfId="11418" xr:uid="{D17BC585-C39D-4E29-BE7E-169C33EA0531}"/>
    <cellStyle name="40% - Accent3 2 2 3 2 2 4" xfId="11419" xr:uid="{B5C02D83-676E-419F-825A-18F83A83F14F}"/>
    <cellStyle name="40% - Accent3 2 2 3 2 3" xfId="11420" xr:uid="{0316BD13-6448-4A0F-AC94-502FD7682B39}"/>
    <cellStyle name="40% - Accent3 2 2 3 2 3 2" xfId="11421" xr:uid="{A4CCBB85-94B7-4081-A378-80A35741BEF7}"/>
    <cellStyle name="40% - Accent3 2 2 3 2 4" xfId="11422" xr:uid="{7F80DEB9-3255-4C0B-8676-BC28CCBF47C9}"/>
    <cellStyle name="40% - Accent3 2 2 3 2 5" xfId="11423" xr:uid="{F455CE90-AD5C-4129-9AE5-879F0D88E41D}"/>
    <cellStyle name="40% - Accent3 2 2 3 2 6" xfId="11424" xr:uid="{EC375974-6731-473C-BBC7-9166B5494C2A}"/>
    <cellStyle name="40% - Accent3 2 2 3 3" xfId="11425" xr:uid="{5ACC9632-EC09-48C7-A16C-1196E69E331F}"/>
    <cellStyle name="40% - Accent3 2 2 3 3 2" xfId="11426" xr:uid="{DFFA3B3B-B136-4455-AE64-2D1FCA388091}"/>
    <cellStyle name="40% - Accent3 2 2 3 3 2 2" xfId="11427" xr:uid="{3ED64C03-3754-4334-9B9E-E7966F3DBC8B}"/>
    <cellStyle name="40% - Accent3 2 2 3 3 2 3" xfId="11428" xr:uid="{5E06E2DC-3073-4FD2-A888-B5C35987D2A4}"/>
    <cellStyle name="40% - Accent3 2 2 3 3 2 4" xfId="11429" xr:uid="{45450CE6-725C-4039-9261-E795B68A6298}"/>
    <cellStyle name="40% - Accent3 2 2 3 3 3" xfId="11430" xr:uid="{EBE1644F-A471-467A-8B1E-1B17175101FA}"/>
    <cellStyle name="40% - Accent3 2 2 3 3 4" xfId="11431" xr:uid="{B2D7BFAF-A9AC-4E90-9CB5-9E85F9B7AF52}"/>
    <cellStyle name="40% - Accent3 2 2 3 3 5" xfId="11432" xr:uid="{B412279B-F92D-4F98-9559-2DA5CD60FFA6}"/>
    <cellStyle name="40% - Accent3 2 2 3 3 6" xfId="11433" xr:uid="{728CB807-9768-4771-8E83-B1AC93B62B59}"/>
    <cellStyle name="40% - Accent3 2 2 3 4" xfId="11434" xr:uid="{89EFB3EB-2F4C-4F9D-8F24-51E5170B4D7B}"/>
    <cellStyle name="40% - Accent3 2 2 3 4 2" xfId="11435" xr:uid="{F388A070-D2BD-42E7-9FC0-11DC4438DA45}"/>
    <cellStyle name="40% - Accent3 2 2 3 4 3" xfId="11436" xr:uid="{4F6E2738-8654-419C-A1C7-8AFB3B99F40F}"/>
    <cellStyle name="40% - Accent3 2 2 3 4 4" xfId="11437" xr:uid="{9EEFCBAD-7B54-47CD-B8CE-F95E82A82F10}"/>
    <cellStyle name="40% - Accent3 2 2 3 5" xfId="11438" xr:uid="{C82ABF5F-F723-4A18-9D0C-9A245611C189}"/>
    <cellStyle name="40% - Accent3 2 2 3 6" xfId="11439" xr:uid="{3EF8719B-0E62-4E16-A942-66ECBB0C2A1D}"/>
    <cellStyle name="40% - Accent3 2 2 3 7" xfId="11440" xr:uid="{1B541259-5F31-44EE-923C-9C542374A5CD}"/>
    <cellStyle name="40% - Accent3 2 2 3 8" xfId="11441" xr:uid="{3B3DAC6A-7710-49DE-BECB-C3BE53B8632A}"/>
    <cellStyle name="40% - Accent3 2 2 3 9" xfId="11442" xr:uid="{1AD4E90F-5758-4FDA-AFEA-6896632E6DB6}"/>
    <cellStyle name="40% - Accent3 2 2 4" xfId="11443" xr:uid="{6D695340-A7AB-4092-A4EA-DF9AAC2C5BF8}"/>
    <cellStyle name="40% - Accent3 2 2 4 2" xfId="11444" xr:uid="{A3154656-38D1-411F-BA40-5DD48CF9F069}"/>
    <cellStyle name="40% - Accent3 2 2 4 2 2" xfId="11445" xr:uid="{A08CE1E9-BE6B-4F91-B640-54D26BDB5445}"/>
    <cellStyle name="40% - Accent3 2 2 4 2 2 2" xfId="11446" xr:uid="{E62FE4FC-B8E3-45F3-A5E0-2CB7A851FBF4}"/>
    <cellStyle name="40% - Accent3 2 2 4 2 2 3" xfId="11447" xr:uid="{7F6B5607-51D3-4891-9989-CF9D3D4C24EC}"/>
    <cellStyle name="40% - Accent3 2 2 4 2 3" xfId="11448" xr:uid="{8DD1F07E-9FF4-41D2-B7EF-397FC13C0780}"/>
    <cellStyle name="40% - Accent3 2 2 4 2 3 2" xfId="11449" xr:uid="{1EC71046-26A5-4745-B042-59D2F51ED28E}"/>
    <cellStyle name="40% - Accent3 2 2 4 2 4" xfId="11450" xr:uid="{D9F3E73F-1B2F-42E8-978F-65B7FDB66CDE}"/>
    <cellStyle name="40% - Accent3 2 2 4 3" xfId="11451" xr:uid="{8BD0D7B8-B239-4B00-8D47-B562812DF5A0}"/>
    <cellStyle name="40% - Accent3 2 2 4 3 2" xfId="11452" xr:uid="{FDA9842A-946F-4EB7-9D3E-B92AEB2804CD}"/>
    <cellStyle name="40% - Accent3 2 2 4 3 3" xfId="11453" xr:uid="{A05C8140-D117-4BBB-9B02-A3A1F8E44047}"/>
    <cellStyle name="40% - Accent3 2 2 4 4" xfId="11454" xr:uid="{1B564B84-E82D-432D-A813-E9BBA8E60FD0}"/>
    <cellStyle name="40% - Accent3 2 2 4 4 2" xfId="11455" xr:uid="{104FD59C-ED72-4C87-8F64-2D50208FB1BF}"/>
    <cellStyle name="40% - Accent3 2 2 4 5" xfId="11456" xr:uid="{2ECD556B-5DB9-4E8F-A3A3-0A614DD79D64}"/>
    <cellStyle name="40% - Accent3 2 2 4 6" xfId="11457" xr:uid="{769D82CF-AC7E-4A62-9850-F9E4C35B0CBA}"/>
    <cellStyle name="40% - Accent3 2 2 5" xfId="11458" xr:uid="{F9CA278A-027F-46B2-B666-F7D3DF6935B1}"/>
    <cellStyle name="40% - Accent3 2 2 5 2" xfId="11459" xr:uid="{CB464A97-2904-4960-A192-236ED7AC96C9}"/>
    <cellStyle name="40% - Accent3 2 2 5 2 2" xfId="11460" xr:uid="{3D205B22-9BEF-40E4-9512-639BF4298D30}"/>
    <cellStyle name="40% - Accent3 2 2 5 2 2 2" xfId="11461" xr:uid="{10AD5BA3-FFF8-4B78-B376-147D6DFB1020}"/>
    <cellStyle name="40% - Accent3 2 2 5 2 3" xfId="11462" xr:uid="{1E2BE4D1-B938-4801-A350-8313CFF25D1E}"/>
    <cellStyle name="40% - Accent3 2 2 5 2 4" xfId="11463" xr:uid="{B2B410E9-5BF8-4DA8-B142-883C5F36524A}"/>
    <cellStyle name="40% - Accent3 2 2 5 3" xfId="11464" xr:uid="{0397B957-0133-45C9-8273-D4BF093B0A3C}"/>
    <cellStyle name="40% - Accent3 2 2 5 3 2" xfId="11465" xr:uid="{4E168F8F-04AC-4009-A3FE-5BCBCB9D2821}"/>
    <cellStyle name="40% - Accent3 2 2 5 4" xfId="11466" xr:uid="{417CC618-E4A8-4062-8AF5-43233F766708}"/>
    <cellStyle name="40% - Accent3 2 2 5 5" xfId="11467" xr:uid="{2D041AD7-7150-4EED-AEB0-740717CCD532}"/>
    <cellStyle name="40% - Accent3 2 2 5 6" xfId="11468" xr:uid="{E6931A04-D616-4655-BFAF-75A82E8EBD81}"/>
    <cellStyle name="40% - Accent3 2 2 6" xfId="11469" xr:uid="{927BF88E-2367-4EC0-B8AF-C8E7EDF01FBC}"/>
    <cellStyle name="40% - Accent3 2 2 6 2" xfId="11470" xr:uid="{22A8A2AC-BBAC-4E30-A89D-D99FBA6598B3}"/>
    <cellStyle name="40% - Accent3 2 2 6 2 2" xfId="11471" xr:uid="{E401FA08-094B-41A2-983E-69487E05EE85}"/>
    <cellStyle name="40% - Accent3 2 2 6 3" xfId="11472" xr:uid="{A4DBB2E0-799F-4BC3-9D44-BF2D11670333}"/>
    <cellStyle name="40% - Accent3 2 2 6 4" xfId="11473" xr:uid="{FD9E787E-8079-4697-A705-01F51288E013}"/>
    <cellStyle name="40% - Accent3 2 2 7" xfId="11474" xr:uid="{7ACD2364-33F2-43F6-9263-41574AA16411}"/>
    <cellStyle name="40% - Accent3 2 2 7 2" xfId="11475" xr:uid="{8D6F43F0-A7CD-49BE-94C1-184E6A85C820}"/>
    <cellStyle name="40% - Accent3 2 2 8" xfId="11476" xr:uid="{0B2C2310-4B2D-42CA-BA2D-79F63D10973D}"/>
    <cellStyle name="40% - Accent3 2 2 8 2" xfId="11477" xr:uid="{9CB771B4-3FC3-4FE3-AA50-81B2B1FB6EA7}"/>
    <cellStyle name="40% - Accent3 2 2 9" xfId="11478" xr:uid="{4957EC1B-50C4-4A34-9EF0-80AB18F3DD3B}"/>
    <cellStyle name="40% - Accent3 2 2 9 2" xfId="11479" xr:uid="{200933C6-A9F6-4C82-B49A-5A0F962B5D80}"/>
    <cellStyle name="40% - Accent3 2 3" xfId="11480" xr:uid="{72502975-BA6D-4659-AD57-5E5366BFA770}"/>
    <cellStyle name="40% - Accent3 2 3 10" xfId="11481" xr:uid="{C9AD25CA-D582-491C-A17D-A515085239FA}"/>
    <cellStyle name="40% - Accent3 2 3 11" xfId="11482" xr:uid="{2836DE31-9872-45EF-BF62-3A91A6B39357}"/>
    <cellStyle name="40% - Accent3 2 3 12" xfId="11483" xr:uid="{CF5AD47C-D5F5-42DF-8721-6C8EE444C5F7}"/>
    <cellStyle name="40% - Accent3 2 3 2" xfId="11484" xr:uid="{5484261F-52A1-4FC6-BD8A-DF804AE29455}"/>
    <cellStyle name="40% - Accent3 2 3 2 2" xfId="11485" xr:uid="{CA13496D-1EC0-4DDD-950C-12E0E00A4993}"/>
    <cellStyle name="40% - Accent3 2 3 2 2 2" xfId="11486" xr:uid="{8EECFD43-BF3B-42FC-8177-6EA2C5E4A384}"/>
    <cellStyle name="40% - Accent3 2 3 2 2 2 2" xfId="11487" xr:uid="{554E97CB-2138-459A-94BB-9DAE508CDEAF}"/>
    <cellStyle name="40% - Accent3 2 3 2 2 2 3" xfId="11488" xr:uid="{1776CE60-7D17-40F5-B6A2-2BEA7AB89460}"/>
    <cellStyle name="40% - Accent3 2 3 2 2 3" xfId="11489" xr:uid="{A9292B82-924C-4AD0-A859-8543FD4AEED4}"/>
    <cellStyle name="40% - Accent3 2 3 2 2 3 2" xfId="11490" xr:uid="{5889A1DD-0A00-4FB6-BAED-5D7410F49BE2}"/>
    <cellStyle name="40% - Accent3 2 3 2 2 4" xfId="11491" xr:uid="{D3366DB9-DB0E-42A7-843E-29E3D1A084EA}"/>
    <cellStyle name="40% - Accent3 2 3 2 3" xfId="11492" xr:uid="{093837F4-1891-4D17-9D11-1892BBDACA8A}"/>
    <cellStyle name="40% - Accent3 2 3 2 3 2" xfId="11493" xr:uid="{5B0C8616-F258-48D6-A514-207934C202A1}"/>
    <cellStyle name="40% - Accent3 2 3 2 3 3" xfId="11494" xr:uid="{B6163099-D371-4FE0-9F5D-C73C9E16F313}"/>
    <cellStyle name="40% - Accent3 2 3 2 4" xfId="11495" xr:uid="{A72EB49F-6BA6-4260-8D35-706704919997}"/>
    <cellStyle name="40% - Accent3 2 3 2 4 2" xfId="11496" xr:uid="{8AD755FA-CEA5-493B-908C-09AF6AA4C258}"/>
    <cellStyle name="40% - Accent3 2 3 2 5" xfId="11497" xr:uid="{86A4DEC5-0E96-41A8-A09D-C1A379A1027C}"/>
    <cellStyle name="40% - Accent3 2 3 2 6" xfId="11498" xr:uid="{EF4426BA-B4A8-4C00-8DAE-A455A2C6CC05}"/>
    <cellStyle name="40% - Accent3 2 3 2 7" xfId="11499" xr:uid="{259A1830-4EF9-4E60-9E27-92F4D6EEC77A}"/>
    <cellStyle name="40% - Accent3 2 3 2 8" xfId="11500" xr:uid="{EA667564-9E14-4EDD-9BA7-EAD34F66C243}"/>
    <cellStyle name="40% - Accent3 2 3 3" xfId="11501" xr:uid="{B8AE05EB-DDC3-4D76-B13E-6AE8E49A068E}"/>
    <cellStyle name="40% - Accent3 2 3 3 2" xfId="11502" xr:uid="{16E43F82-6339-4917-93DC-7806C9D12596}"/>
    <cellStyle name="40% - Accent3 2 3 3 2 2" xfId="11503" xr:uid="{80C9F4B7-A494-4952-B736-ACBF3109F0B8}"/>
    <cellStyle name="40% - Accent3 2 3 3 2 2 2" xfId="11504" xr:uid="{4F1C5554-E495-42D3-A366-3E626A7B7632}"/>
    <cellStyle name="40% - Accent3 2 3 3 2 3" xfId="11505" xr:uid="{A5280CAD-F3D4-4943-B84F-058EF2FF9A20}"/>
    <cellStyle name="40% - Accent3 2 3 3 2 4" xfId="11506" xr:uid="{BD14FF19-6AAA-4496-81FF-5B7813B09FE2}"/>
    <cellStyle name="40% - Accent3 2 3 3 3" xfId="11507" xr:uid="{08390C84-B567-4D51-B4A3-1F40A7A22D48}"/>
    <cellStyle name="40% - Accent3 2 3 3 3 2" xfId="11508" xr:uid="{73465FD8-1CBB-44A5-8E35-1EDF06A6E4C3}"/>
    <cellStyle name="40% - Accent3 2 3 3 4" xfId="11509" xr:uid="{0DB0305E-0641-4558-B841-4C6A448E9FD4}"/>
    <cellStyle name="40% - Accent3 2 3 3 5" xfId="11510" xr:uid="{2000C2FD-38D7-46F0-90EB-CC03D15375CF}"/>
    <cellStyle name="40% - Accent3 2 3 3 6" xfId="11511" xr:uid="{00DDE6A3-8EA7-409F-BB8B-B29640576547}"/>
    <cellStyle name="40% - Accent3 2 3 3 7" xfId="11512" xr:uid="{4D13950B-70F6-42CE-A876-CFA930D15C32}"/>
    <cellStyle name="40% - Accent3 2 3 4" xfId="11513" xr:uid="{2DD8AACF-6FEB-4237-8613-BEE4C4442A5A}"/>
    <cellStyle name="40% - Accent3 2 3 4 2" xfId="11514" xr:uid="{F1133587-DE4B-4A41-9F0A-10FD4FC415BA}"/>
    <cellStyle name="40% - Accent3 2 3 4 2 2" xfId="11515" xr:uid="{FBE90480-5A82-4324-9827-3447113BDFAB}"/>
    <cellStyle name="40% - Accent3 2 3 4 3" xfId="11516" xr:uid="{4FCEB937-EF96-49B4-B974-03160B6D038E}"/>
    <cellStyle name="40% - Accent3 2 3 4 4" xfId="11517" xr:uid="{9D83A60C-D2FD-4F8D-BBEC-2A00296EB1C2}"/>
    <cellStyle name="40% - Accent3 2 3 5" xfId="11518" xr:uid="{7F8B128F-C444-467E-8D13-C088926D9DD8}"/>
    <cellStyle name="40% - Accent3 2 3 5 2" xfId="11519" xr:uid="{874512CD-9F55-4E0E-8863-61EC3C9AF13B}"/>
    <cellStyle name="40% - Accent3 2 3 6" xfId="11520" xr:uid="{5382CD57-1745-4DF7-BCDF-7EC0C7EE45F2}"/>
    <cellStyle name="40% - Accent3 2 3 7" xfId="11521" xr:uid="{EEA7188F-2FCF-4EC0-BA88-EAD98FB934A1}"/>
    <cellStyle name="40% - Accent3 2 3 8" xfId="11522" xr:uid="{B9C40A02-DC7B-4D6D-A069-9E7A436DBE91}"/>
    <cellStyle name="40% - Accent3 2 3 9" xfId="11523" xr:uid="{5C079FA6-2721-4335-89D4-55940975881E}"/>
    <cellStyle name="40% - Accent3 2 4" xfId="11524" xr:uid="{DF714B46-6166-4817-8DE5-1F10ADF08414}"/>
    <cellStyle name="40% - Accent3 2 4 2" xfId="11525" xr:uid="{AA108F67-A235-4538-A178-8B30E61F2403}"/>
    <cellStyle name="40% - Accent3 2 4 2 2" xfId="11526" xr:uid="{18AEFBC1-B886-42AE-B23C-1F461E97871D}"/>
    <cellStyle name="40% - Accent3 2 4 2 2 2" xfId="11527" xr:uid="{DC4BB6EB-4678-49DE-B8F4-37E2F2889940}"/>
    <cellStyle name="40% - Accent3 2 4 2 2 2 2" xfId="11528" xr:uid="{C1563415-94EC-4DB5-933B-53B244E345E8}"/>
    <cellStyle name="40% - Accent3 2 4 2 2 3" xfId="11529" xr:uid="{E68004AF-C173-4326-80C6-9FC5D23E1941}"/>
    <cellStyle name="40% - Accent3 2 4 2 2 4" xfId="11530" xr:uid="{3B08DBD5-1526-42EF-BAEE-38C93A98062D}"/>
    <cellStyle name="40% - Accent3 2 4 2 3" xfId="11531" xr:uid="{A1A6A9F2-BD96-4A8B-8112-408D51C4B589}"/>
    <cellStyle name="40% - Accent3 2 4 2 3 2" xfId="11532" xr:uid="{9C788FB7-5689-4E92-B607-D7A73C7D0FDB}"/>
    <cellStyle name="40% - Accent3 2 4 2 4" xfId="11533" xr:uid="{7AA271A1-C47B-4BE1-A605-1B6090D47423}"/>
    <cellStyle name="40% - Accent3 2 4 2 5" xfId="11534" xr:uid="{7691C7D4-71A3-41D0-AF9D-3CAEA55B7B0E}"/>
    <cellStyle name="40% - Accent3 2 4 2 6" xfId="11535" xr:uid="{73B7B865-BC97-4CC3-B799-6C00DFA50F19}"/>
    <cellStyle name="40% - Accent3 2 4 3" xfId="11536" xr:uid="{38D01C53-EEDF-416C-AE62-6C466CC8C136}"/>
    <cellStyle name="40% - Accent3 2 4 3 2" xfId="11537" xr:uid="{745F4117-B797-4366-8861-1F01F8E669AA}"/>
    <cellStyle name="40% - Accent3 2 4 3 2 2" xfId="11538" xr:uid="{4454FB3E-B6C5-4AD3-94D3-D42D59A7AECC}"/>
    <cellStyle name="40% - Accent3 2 4 3 2 3" xfId="11539" xr:uid="{7E75C732-3B9B-435C-8DB5-8FAC3A3E9407}"/>
    <cellStyle name="40% - Accent3 2 4 3 2 4" xfId="11540" xr:uid="{D703770F-9A62-46AF-A07E-0E7003D5C592}"/>
    <cellStyle name="40% - Accent3 2 4 3 3" xfId="11541" xr:uid="{DB7C7814-DF80-451B-A84E-BD01B6B1C9F3}"/>
    <cellStyle name="40% - Accent3 2 4 3 4" xfId="11542" xr:uid="{BA6A3BA2-0E75-470D-8EE3-975BCB32F015}"/>
    <cellStyle name="40% - Accent3 2 4 3 5" xfId="11543" xr:uid="{43413173-43D7-4A8C-BE85-3DDA65BF49CA}"/>
    <cellStyle name="40% - Accent3 2 4 3 6" xfId="11544" xr:uid="{8EC769DC-5948-4191-93F7-74744410FED1}"/>
    <cellStyle name="40% - Accent3 2 4 4" xfId="11545" xr:uid="{51CDB4C1-151F-4214-97EB-F52A4E6543F9}"/>
    <cellStyle name="40% - Accent3 2 4 4 2" xfId="11546" xr:uid="{7285D5D4-0AF9-4C71-83A6-68294BB4F87D}"/>
    <cellStyle name="40% - Accent3 2 4 4 3" xfId="11547" xr:uid="{F6442F60-F259-4AC0-ABBE-ADD6A1949C3D}"/>
    <cellStyle name="40% - Accent3 2 4 4 4" xfId="11548" xr:uid="{D70DF511-6A8A-48B8-B354-96889DAEBD97}"/>
    <cellStyle name="40% - Accent3 2 4 5" xfId="11549" xr:uid="{8F49E09F-301D-430E-93FC-AD37F75C5F58}"/>
    <cellStyle name="40% - Accent3 2 4 6" xfId="11550" xr:uid="{3FBDCCED-6783-448A-9143-0E474CD02641}"/>
    <cellStyle name="40% - Accent3 2 4 7" xfId="11551" xr:uid="{F1041321-3EF0-40FE-A295-E6756C20A345}"/>
    <cellStyle name="40% - Accent3 2 4 8" xfId="11552" xr:uid="{7A0A5E91-D1D7-4C26-9584-C5FFEE646B00}"/>
    <cellStyle name="40% - Accent3 2 4 9" xfId="11553" xr:uid="{511FF30C-CE71-4EA9-99AD-A212797CD928}"/>
    <cellStyle name="40% - Accent3 2 5" xfId="11554" xr:uid="{B99EF48B-9381-4DFA-8378-406EC45BC8AB}"/>
    <cellStyle name="40% - Accent3 2 5 2" xfId="11555" xr:uid="{90DD4B38-C07C-42D9-ABCF-CDB5AF0085DC}"/>
    <cellStyle name="40% - Accent3 2 5 2 2" xfId="11556" xr:uid="{00AEAABD-D3AE-4738-8CA4-C6500C0DBA98}"/>
    <cellStyle name="40% - Accent3 2 5 2 2 2" xfId="11557" xr:uid="{F48DA85F-5800-415B-A4D4-C610149BD468}"/>
    <cellStyle name="40% - Accent3 2 5 2 2 2 2" xfId="11558" xr:uid="{8B04F0A2-682A-4C14-AA1A-31A70F11C015}"/>
    <cellStyle name="40% - Accent3 2 5 2 2 3" xfId="11559" xr:uid="{1D514AD6-E728-40FB-93E7-785CA37EBBBF}"/>
    <cellStyle name="40% - Accent3 2 5 2 2 4" xfId="11560" xr:uid="{C1E4BACE-C049-4798-AE2C-C97C3BDAAAB3}"/>
    <cellStyle name="40% - Accent3 2 5 2 3" xfId="11561" xr:uid="{6A2E7FD4-3B19-4C87-A2F5-47139FCE6A16}"/>
    <cellStyle name="40% - Accent3 2 5 2 3 2" xfId="11562" xr:uid="{1EB59A68-A8E8-4A74-8ACC-E9D5DD969E67}"/>
    <cellStyle name="40% - Accent3 2 5 2 4" xfId="11563" xr:uid="{3EC468EF-6005-45C7-962D-AF23397BC9CE}"/>
    <cellStyle name="40% - Accent3 2 5 2 5" xfId="11564" xr:uid="{34EDF0E8-96BF-41F5-9A91-BFABD5A2570A}"/>
    <cellStyle name="40% - Accent3 2 5 2 6" xfId="11565" xr:uid="{FDC0CCD2-8FB2-455E-98B0-EEBBA8DCA30B}"/>
    <cellStyle name="40% - Accent3 2 5 3" xfId="11566" xr:uid="{467ADCA4-4A13-42F0-BD0A-158516930F8A}"/>
    <cellStyle name="40% - Accent3 2 5 3 2" xfId="11567" xr:uid="{3673F204-56C5-407D-ADBB-CBC0CFFED089}"/>
    <cellStyle name="40% - Accent3 2 5 3 2 2" xfId="11568" xr:uid="{6114E9BD-2011-46DE-B2E7-1FDDBA5962F5}"/>
    <cellStyle name="40% - Accent3 2 5 3 2 3" xfId="11569" xr:uid="{7B744AB7-A7E7-44DB-82A0-50976EC8772D}"/>
    <cellStyle name="40% - Accent3 2 5 3 2 4" xfId="11570" xr:uid="{96C399C7-069A-4FED-BD0E-65D056254646}"/>
    <cellStyle name="40% - Accent3 2 5 3 3" xfId="11571" xr:uid="{7525E6FF-6DD4-4BEA-AB0E-33EED5E9296F}"/>
    <cellStyle name="40% - Accent3 2 5 3 4" xfId="11572" xr:uid="{BF1D84F1-FCE7-458D-BF9B-FD7F36EF6578}"/>
    <cellStyle name="40% - Accent3 2 5 3 5" xfId="11573" xr:uid="{0611D2A1-2FE4-435D-A43B-F2BCB25F957B}"/>
    <cellStyle name="40% - Accent3 2 5 3 6" xfId="11574" xr:uid="{94C3B10C-15FF-40B4-A7E5-7C1389C23EA4}"/>
    <cellStyle name="40% - Accent3 2 5 4" xfId="11575" xr:uid="{06A39311-E344-4DE1-8FF8-C9EFABB3123D}"/>
    <cellStyle name="40% - Accent3 2 5 4 2" xfId="11576" xr:uid="{11F99425-C622-41DE-B257-52E012301B81}"/>
    <cellStyle name="40% - Accent3 2 5 4 3" xfId="11577" xr:uid="{499E67E9-6F94-47C7-91DE-2DB7BB573F73}"/>
    <cellStyle name="40% - Accent3 2 5 4 4" xfId="11578" xr:uid="{D2EF9155-CDAA-42D0-B68F-E436B0940E17}"/>
    <cellStyle name="40% - Accent3 2 5 5" xfId="11579" xr:uid="{157C61AF-023C-4407-A122-C17F65918AD4}"/>
    <cellStyle name="40% - Accent3 2 5 6" xfId="11580" xr:uid="{C5600B26-714B-46D4-92EB-C3CD09CCA3BF}"/>
    <cellStyle name="40% - Accent3 2 5 7" xfId="11581" xr:uid="{4F1431FF-BD7D-4339-9E0B-7F9C56B52ACD}"/>
    <cellStyle name="40% - Accent3 2 5 8" xfId="11582" xr:uid="{C956D75D-356D-4143-A03A-C368DC982C7B}"/>
    <cellStyle name="40% - Accent3 2 6" xfId="11583" xr:uid="{056B5DD3-A0A9-4F8C-92A4-724175EE57D1}"/>
    <cellStyle name="40% - Accent3 2 6 2" xfId="11584" xr:uid="{208A7126-3D97-403A-8191-EB32C67C61C3}"/>
    <cellStyle name="40% - Accent3 2 6 2 2" xfId="11585" xr:uid="{650D32A4-279A-4B6C-A0BD-B41F8FB0392A}"/>
    <cellStyle name="40% - Accent3 2 6 2 2 2" xfId="11586" xr:uid="{9300687D-AC4B-4CCB-B9E1-572FD145A6E2}"/>
    <cellStyle name="40% - Accent3 2 6 2 3" xfId="11587" xr:uid="{9A839C8D-E24C-4BD6-95F2-A425665AEA53}"/>
    <cellStyle name="40% - Accent3 2 6 2 4" xfId="11588" xr:uid="{E15CADE6-5922-4556-A58E-BD2649A3F332}"/>
    <cellStyle name="40% - Accent3 2 6 3" xfId="11589" xr:uid="{D7397D03-43F8-40D7-A157-33ADFBC8A409}"/>
    <cellStyle name="40% - Accent3 2 6 3 2" xfId="11590" xr:uid="{A61B8F81-91CF-472C-BD01-4076A6E8F67F}"/>
    <cellStyle name="40% - Accent3 2 6 4" xfId="11591" xr:uid="{0175761A-FD36-4BCC-A308-0D5D8E104671}"/>
    <cellStyle name="40% - Accent3 2 6 5" xfId="11592" xr:uid="{EC0FB5C7-2AB3-4E30-8B37-2DD8103C7F0C}"/>
    <cellStyle name="40% - Accent3 2 6 6" xfId="11593" xr:uid="{95A855C5-5609-465A-8D35-4B06B8112D89}"/>
    <cellStyle name="40% - Accent3 2 7" xfId="11594" xr:uid="{828EB0F4-2555-4DAD-B4EF-E50590369334}"/>
    <cellStyle name="40% - Accent3 2 7 2" xfId="11595" xr:uid="{AF83824F-AFD3-4CF3-9053-46E4D30B4379}"/>
    <cellStyle name="40% - Accent3 2 7 2 2" xfId="11596" xr:uid="{DE50D2BB-6634-4707-84D4-760D1E21265F}"/>
    <cellStyle name="40% - Accent3 2 7 2 3" xfId="11597" xr:uid="{172CC54F-98FB-4855-88AC-836A7B888083}"/>
    <cellStyle name="40% - Accent3 2 7 2 4" xfId="11598" xr:uid="{C20E09B7-17E1-4F9F-8228-055C1D68A2C3}"/>
    <cellStyle name="40% - Accent3 2 7 3" xfId="11599" xr:uid="{A82E755A-7745-4461-9416-428A10084F82}"/>
    <cellStyle name="40% - Accent3 2 7 4" xfId="11600" xr:uid="{BBFE0378-E6EB-4CAE-B88A-B3552176308C}"/>
    <cellStyle name="40% - Accent3 2 7 5" xfId="11601" xr:uid="{E03139AB-B719-484B-A2F1-BF64BE1842D8}"/>
    <cellStyle name="40% - Accent3 2 7 6" xfId="11602" xr:uid="{7718CDDE-F96E-4034-9337-3344B8FDE9A0}"/>
    <cellStyle name="40% - Accent3 2 8" xfId="11603" xr:uid="{238A058D-7151-4AB8-B0D5-0E0B6FC80581}"/>
    <cellStyle name="40% - Accent3 2 8 2" xfId="11604" xr:uid="{A00B9626-661A-4644-BEA9-0FC86BDF5778}"/>
    <cellStyle name="40% - Accent3 2 8 3" xfId="11605" xr:uid="{916F7213-334E-439D-AA00-E6542F483C0E}"/>
    <cellStyle name="40% - Accent3 2 8 4" xfId="11606" xr:uid="{7F0EA8B7-87F8-4135-AEAB-7B67D04F1089}"/>
    <cellStyle name="40% - Accent3 2 9" xfId="11607" xr:uid="{5B55D073-283D-484E-B544-61A701FFBFA9}"/>
    <cellStyle name="40% - Accent3 20" xfId="11608" xr:uid="{A9ED1B15-F59A-4223-818A-4305D301DBAA}"/>
    <cellStyle name="40% - Accent3 20 2" xfId="11609" xr:uid="{320B6E32-D620-4518-8AB2-463CF32AD4ED}"/>
    <cellStyle name="40% - Accent3 20 3" xfId="11610" xr:uid="{077E3DB6-C64D-40EC-9A27-12BF821AA332}"/>
    <cellStyle name="40% - Accent3 21" xfId="11611" xr:uid="{03811C5B-1690-41E6-BCD5-ED946E56CF22}"/>
    <cellStyle name="40% - Accent3 21 2" xfId="11612" xr:uid="{5315731A-4FC8-4123-B887-4FFE4E4602ED}"/>
    <cellStyle name="40% - Accent3 21 3" xfId="11613" xr:uid="{72080F0D-3FBC-42E9-95E3-B12220494209}"/>
    <cellStyle name="40% - Accent3 22" xfId="11614" xr:uid="{3769011A-AC62-4FF0-8EEF-11D1BFF44D6C}"/>
    <cellStyle name="40% - Accent3 22 2" xfId="11615" xr:uid="{5AE6C2FE-1332-45E1-BFB5-F5CA60DD5F96}"/>
    <cellStyle name="40% - Accent3 22 3" xfId="11616" xr:uid="{2016D99D-2A67-4A8B-BB29-8E1F35621AAC}"/>
    <cellStyle name="40% - Accent3 23" xfId="11617" xr:uid="{7BE0D7D1-01C1-443F-AB92-0D5D490755DE}"/>
    <cellStyle name="40% - Accent3 23 2" xfId="11618" xr:uid="{0675BE43-00C2-48B7-ACDB-AD8DDA06A859}"/>
    <cellStyle name="40% - Accent3 24" xfId="11619" xr:uid="{7580D9C8-58EB-403B-ABBE-D57744B0E897}"/>
    <cellStyle name="40% - Accent3 25" xfId="11620" xr:uid="{3092DC7D-75DB-471C-A0F2-5C943F20F2D9}"/>
    <cellStyle name="40% - Accent3 26" xfId="11621" xr:uid="{5AB238B4-92C0-4104-AB2A-62B6B00BB0C4}"/>
    <cellStyle name="40% - Accent3 27" xfId="11622" xr:uid="{EDAEA87C-8382-4AFB-A6E0-024A894979E7}"/>
    <cellStyle name="40% - Accent3 28" xfId="11623" xr:uid="{2AD75A33-61CF-4808-A0A2-855D9D398C7B}"/>
    <cellStyle name="40% - Accent3 29" xfId="11624" xr:uid="{0E8AB751-A8B2-43B2-8CD6-FCEB6492CE1E}"/>
    <cellStyle name="40% - Accent3 3" xfId="11625" xr:uid="{A0F6EA7A-4219-439F-83A0-7777657CD58B}"/>
    <cellStyle name="40% - Accent3 3 10" xfId="11626" xr:uid="{71A58748-B506-433B-A8F6-51FD4908857D}"/>
    <cellStyle name="40% - Accent3 3 10 2" xfId="11627" xr:uid="{94ACB1B3-141D-4E1E-8349-2BDBB4B709AE}"/>
    <cellStyle name="40% - Accent3 3 11" xfId="11628" xr:uid="{BBF9C041-FA62-4F19-A1A3-A00705ACC9C0}"/>
    <cellStyle name="40% - Accent3 3 12" xfId="11629" xr:uid="{212E34AB-68B2-4FF3-834A-46A84374F8A6}"/>
    <cellStyle name="40% - Accent3 3 13" xfId="11630" xr:uid="{F344E4FB-187B-4C17-B977-5236F4F7FF1B}"/>
    <cellStyle name="40% - Accent3 3 14" xfId="11631" xr:uid="{8477DCEB-ECFE-4745-8CA7-B27A474BFE8B}"/>
    <cellStyle name="40% - Accent3 3 15" xfId="11632" xr:uid="{011476B0-F469-4E4E-B5B1-96B3CC6AD111}"/>
    <cellStyle name="40% - Accent3 3 16" xfId="11633" xr:uid="{E71D2D07-7B6A-4893-B3A2-E1BECD122EB4}"/>
    <cellStyle name="40% - Accent3 3 17" xfId="11634" xr:uid="{6C4FE988-87A2-41CF-9575-46C628AE298D}"/>
    <cellStyle name="40% - Accent3 3 2" xfId="11635" xr:uid="{35D4B91A-625F-4FF0-834D-B2317C519563}"/>
    <cellStyle name="40% - Accent3 3 2 10" xfId="11636" xr:uid="{1B0F594B-185A-48D8-922F-B51BBD50A5FD}"/>
    <cellStyle name="40% - Accent3 3 2 11" xfId="11637" xr:uid="{F6E07FCB-C4A4-40EB-B4F3-B0BE123C4C70}"/>
    <cellStyle name="40% - Accent3 3 2 12" xfId="11638" xr:uid="{D4592CEB-3A65-475F-BDBD-E58D96295042}"/>
    <cellStyle name="40% - Accent3 3 2 13" xfId="11639" xr:uid="{83341482-197D-4B2A-904A-2E372A9F485B}"/>
    <cellStyle name="40% - Accent3 3 2 2" xfId="11640" xr:uid="{5FF377E7-FE6D-45FE-9B53-9CCFDD2E0775}"/>
    <cellStyle name="40% - Accent3 3 2 2 10" xfId="11641" xr:uid="{380EF580-6090-4205-8A79-9120EE22DBC2}"/>
    <cellStyle name="40% - Accent3 3 2 2 2" xfId="11642" xr:uid="{A819F995-BE3D-4F1A-9C6A-B98C5EFDBDB1}"/>
    <cellStyle name="40% - Accent3 3 2 2 2 2" xfId="11643" xr:uid="{4E31DC75-D200-4B0E-9EBE-F6C26380FDF7}"/>
    <cellStyle name="40% - Accent3 3 2 2 2 2 2" xfId="11644" xr:uid="{0E37AEAC-07C3-4F75-BAD7-D446DB8EA3A6}"/>
    <cellStyle name="40% - Accent3 3 2 2 2 2 2 2" xfId="11645" xr:uid="{05105A87-63E1-4583-9A45-A1750C1184B9}"/>
    <cellStyle name="40% - Accent3 3 2 2 2 2 3" xfId="11646" xr:uid="{6D7F050A-2B5F-44F3-A0FC-74CB336A3602}"/>
    <cellStyle name="40% - Accent3 3 2 2 2 2 4" xfId="11647" xr:uid="{A71FC533-8021-4BA5-81D5-3413834FCE52}"/>
    <cellStyle name="40% - Accent3 3 2 2 2 2 5" xfId="11648" xr:uid="{2180367A-13D8-49B6-83BE-B1DE94565B30}"/>
    <cellStyle name="40% - Accent3 3 2 2 2 3" xfId="11649" xr:uid="{BE407C82-5899-45BF-BA28-84790700FAFD}"/>
    <cellStyle name="40% - Accent3 3 2 2 2 3 2" xfId="11650" xr:uid="{12FB525D-6FBE-4898-BCE8-CED88F663D95}"/>
    <cellStyle name="40% - Accent3 3 2 2 2 4" xfId="11651" xr:uid="{88B95B38-A80D-42C8-9C0E-9EAA227CFE74}"/>
    <cellStyle name="40% - Accent3 3 2 2 2 5" xfId="11652" xr:uid="{2E7CBF87-0183-4951-976C-B75785B06438}"/>
    <cellStyle name="40% - Accent3 3 2 2 2 6" xfId="11653" xr:uid="{7AD1A567-46D5-4B4B-88EC-A6FC3DED3199}"/>
    <cellStyle name="40% - Accent3 3 2 2 2 7" xfId="11654" xr:uid="{5F74A1A5-8BEB-45D1-BF71-C4A7A894491E}"/>
    <cellStyle name="40% - Accent3 3 2 2 3" xfId="11655" xr:uid="{11CEB23E-5CAD-4C58-BA10-9447133A9934}"/>
    <cellStyle name="40% - Accent3 3 2 2 3 2" xfId="11656" xr:uid="{55F6838B-F584-4BE0-8F15-87FEB89C0C26}"/>
    <cellStyle name="40% - Accent3 3 2 2 3 2 2" xfId="11657" xr:uid="{2C6EBCDB-ADEB-4B3C-8318-1204D610D07E}"/>
    <cellStyle name="40% - Accent3 3 2 2 3 2 3" xfId="11658" xr:uid="{77809598-4EE0-40BC-9F37-CB40FAA58E21}"/>
    <cellStyle name="40% - Accent3 3 2 2 3 2 4" xfId="11659" xr:uid="{1C594BA1-AD21-402A-B249-3051BA6DE80C}"/>
    <cellStyle name="40% - Accent3 3 2 2 3 3" xfId="11660" xr:uid="{54A8B868-8D20-4C08-A88D-B9C5778D9BF1}"/>
    <cellStyle name="40% - Accent3 3 2 2 3 4" xfId="11661" xr:uid="{EE18D912-7B64-481E-87B3-91664420BEF2}"/>
    <cellStyle name="40% - Accent3 3 2 2 3 5" xfId="11662" xr:uid="{BB64254E-2530-4362-9491-C91EC70E9058}"/>
    <cellStyle name="40% - Accent3 3 2 2 3 6" xfId="11663" xr:uid="{4793AC8B-3907-4918-8107-64147A866076}"/>
    <cellStyle name="40% - Accent3 3 2 2 3 7" xfId="11664" xr:uid="{81C645B9-9D2E-4E47-8D01-DD01C7547659}"/>
    <cellStyle name="40% - Accent3 3 2 2 4" xfId="11665" xr:uid="{BF361A12-AEAF-49B1-8BAB-77243C26E861}"/>
    <cellStyle name="40% - Accent3 3 2 2 4 2" xfId="11666" xr:uid="{99D10EC9-C649-4671-A384-2577126F5B32}"/>
    <cellStyle name="40% - Accent3 3 2 2 4 3" xfId="11667" xr:uid="{22D9D9C2-50FE-4562-A8CD-F7C7578A010A}"/>
    <cellStyle name="40% - Accent3 3 2 2 4 4" xfId="11668" xr:uid="{7633E412-F11E-4B65-A73D-699A25BC7675}"/>
    <cellStyle name="40% - Accent3 3 2 2 4 5" xfId="11669" xr:uid="{4771A860-A341-4D4C-9A87-5BFEC903E336}"/>
    <cellStyle name="40% - Accent3 3 2 2 5" xfId="11670" xr:uid="{1698FB5E-7A7B-4562-845F-27C999941C34}"/>
    <cellStyle name="40% - Accent3 3 2 2 6" xfId="11671" xr:uid="{45278CDC-6803-4177-BA68-2FF3262E9500}"/>
    <cellStyle name="40% - Accent3 3 2 2 7" xfId="11672" xr:uid="{83EF1E85-AAEA-4043-825E-D011379228E4}"/>
    <cellStyle name="40% - Accent3 3 2 2 8" xfId="11673" xr:uid="{07FB3A3A-4273-494E-9F83-20DC374D8E43}"/>
    <cellStyle name="40% - Accent3 3 2 2 9" xfId="11674" xr:uid="{F6651DC0-1436-4F74-910F-64F9FD92C000}"/>
    <cellStyle name="40% - Accent3 3 2 3" xfId="11675" xr:uid="{BC8ED258-1DBA-49C8-A0A8-76AD348D763E}"/>
    <cellStyle name="40% - Accent3 3 2 3 2" xfId="11676" xr:uid="{242860EB-4D83-40A5-8F9A-745B8184BB8E}"/>
    <cellStyle name="40% - Accent3 3 2 3 2 2" xfId="11677" xr:uid="{33FD7D5B-4309-4D70-B065-AC6C9BBC4B34}"/>
    <cellStyle name="40% - Accent3 3 2 3 2 2 2" xfId="11678" xr:uid="{EE4D11DA-0340-42A1-AD88-86D2F882D74E}"/>
    <cellStyle name="40% - Accent3 3 2 3 2 2 3" xfId="11679" xr:uid="{572F6258-BBA6-4ADF-AE46-E68832979FFB}"/>
    <cellStyle name="40% - Accent3 3 2 3 2 2 4" xfId="11680" xr:uid="{8002B548-1E7F-4367-849B-29FAC663D1EF}"/>
    <cellStyle name="40% - Accent3 3 2 3 2 2 5" xfId="11681" xr:uid="{9BFEB753-3D78-42C8-82CB-1B7526B04098}"/>
    <cellStyle name="40% - Accent3 3 2 3 2 3" xfId="11682" xr:uid="{1B29AEC7-0F19-4779-B1AA-A94108E32A64}"/>
    <cellStyle name="40% - Accent3 3 2 3 2 4" xfId="11683" xr:uid="{621206E7-C9FC-45A6-8602-1BBF042873BC}"/>
    <cellStyle name="40% - Accent3 3 2 3 2 5" xfId="11684" xr:uid="{B9DE7B4F-0EA9-4A81-ADC3-1804005937D4}"/>
    <cellStyle name="40% - Accent3 3 2 3 2 6" xfId="11685" xr:uid="{37F20682-FFE0-4B66-98A6-B756A58987DF}"/>
    <cellStyle name="40% - Accent3 3 2 3 2 7" xfId="11686" xr:uid="{79E3374C-A3AC-414F-BD4C-32141ED7681A}"/>
    <cellStyle name="40% - Accent3 3 2 3 3" xfId="11687" xr:uid="{23D96AFC-F6BD-44D7-9513-22165F2A5F19}"/>
    <cellStyle name="40% - Accent3 3 2 3 3 2" xfId="11688" xr:uid="{FDCB6CFD-A1EB-4E68-8ABF-943D544AD54F}"/>
    <cellStyle name="40% - Accent3 3 2 3 3 2 2" xfId="11689" xr:uid="{93FFA81B-6FD3-49EA-AA47-A68B053B547A}"/>
    <cellStyle name="40% - Accent3 3 2 3 3 2 3" xfId="11690" xr:uid="{9418504A-45BD-4E0E-8D51-00601E850C4A}"/>
    <cellStyle name="40% - Accent3 3 2 3 3 3" xfId="11691" xr:uid="{F19E1784-CE34-426F-9B4C-E401271A4B72}"/>
    <cellStyle name="40% - Accent3 3 2 3 3 4" xfId="11692" xr:uid="{C7B9FEA5-E4B7-4D66-89BA-9001DB349D69}"/>
    <cellStyle name="40% - Accent3 3 2 3 3 5" xfId="11693" xr:uid="{85FBF0A5-EF10-45A0-A470-6FF88A8240B6}"/>
    <cellStyle name="40% - Accent3 3 2 3 3 6" xfId="11694" xr:uid="{66A8F0D8-76D0-41D8-9A35-4E088D585D56}"/>
    <cellStyle name="40% - Accent3 3 2 3 3 7" xfId="11695" xr:uid="{48F0D862-F8D3-4AB6-8E81-B606EE68DD2B}"/>
    <cellStyle name="40% - Accent3 3 2 3 4" xfId="11696" xr:uid="{A9A3E53A-3529-4122-8684-C3EF90DB96FB}"/>
    <cellStyle name="40% - Accent3 3 2 3 4 2" xfId="11697" xr:uid="{7CB929F0-BB37-4C84-AFB9-73565174C867}"/>
    <cellStyle name="40% - Accent3 3 2 3 4 3" xfId="11698" xr:uid="{E26E332D-0C4B-43E0-A724-41293A9BCFDD}"/>
    <cellStyle name="40% - Accent3 3 2 3 4 4" xfId="11699" xr:uid="{CE1FB2C8-80F1-4CFC-A532-9D281E364210}"/>
    <cellStyle name="40% - Accent3 3 2 3 5" xfId="11700" xr:uid="{E4B44978-9852-47A2-A244-55D51084BCB6}"/>
    <cellStyle name="40% - Accent3 3 2 3 6" xfId="11701" xr:uid="{CDA91849-44F0-40F9-8462-A0F7AE342965}"/>
    <cellStyle name="40% - Accent3 3 2 3 7" xfId="11702" xr:uid="{55946919-E4EB-4323-9528-33245B79974C}"/>
    <cellStyle name="40% - Accent3 3 2 3 8" xfId="11703" xr:uid="{75E7BD13-A9AE-48E4-B687-59ED4D344C72}"/>
    <cellStyle name="40% - Accent3 3 2 3 9" xfId="11704" xr:uid="{44C1CA97-B7A6-4749-AB67-D0EE6436B111}"/>
    <cellStyle name="40% - Accent3 3 2 4" xfId="11705" xr:uid="{BA3E775F-D3E8-4C17-AA06-13C6AAFA0466}"/>
    <cellStyle name="40% - Accent3 3 2 4 2" xfId="11706" xr:uid="{35A05566-D566-4C84-8AC2-167CC040B2F6}"/>
    <cellStyle name="40% - Accent3 3 2 4 2 2" xfId="11707" xr:uid="{034B610E-B425-4A37-95F6-3EA1A58D0949}"/>
    <cellStyle name="40% - Accent3 3 2 4 2 2 2" xfId="11708" xr:uid="{BC2B4AAC-F94B-47F7-8C31-DD16C56FAB22}"/>
    <cellStyle name="40% - Accent3 3 2 4 2 3" xfId="11709" xr:uid="{70EBF2F3-AF13-40FF-ABB2-C31EB35C387A}"/>
    <cellStyle name="40% - Accent3 3 2 4 2 4" xfId="11710" xr:uid="{7A355E30-D5A3-488F-A201-E1572F54FFAC}"/>
    <cellStyle name="40% - Accent3 3 2 4 2 5" xfId="11711" xr:uid="{FF3DCBBF-F221-4BF4-8F82-23701AF27BC4}"/>
    <cellStyle name="40% - Accent3 3 2 4 3" xfId="11712" xr:uid="{03A8DB24-3D7F-40E6-B7E1-4561E22F7C48}"/>
    <cellStyle name="40% - Accent3 3 2 4 3 2" xfId="11713" xr:uid="{9F91A4A8-FE51-40D9-833B-CC797430A9B7}"/>
    <cellStyle name="40% - Accent3 3 2 4 4" xfId="11714" xr:uid="{30B33443-40FA-48CB-B222-6CB2AA757EF0}"/>
    <cellStyle name="40% - Accent3 3 2 4 4 2" xfId="11715" xr:uid="{AEF12817-2AAB-4311-903C-7B97DF2C91C7}"/>
    <cellStyle name="40% - Accent3 3 2 4 5" xfId="11716" xr:uid="{4A650E38-495E-4641-9B52-8BE438CFC64F}"/>
    <cellStyle name="40% - Accent3 3 2 4 6" xfId="11717" xr:uid="{80C02DCA-544F-452C-8AD3-A1D3B29793ED}"/>
    <cellStyle name="40% - Accent3 3 2 4 7" xfId="11718" xr:uid="{D61DC97D-8EA7-4E9D-89ED-7ED7846B3D88}"/>
    <cellStyle name="40% - Accent3 3 2 5" xfId="11719" xr:uid="{4F227939-33EF-40BE-8B20-3EC3C0F02314}"/>
    <cellStyle name="40% - Accent3 3 2 5 2" xfId="11720" xr:uid="{91366C33-0004-4DEE-8942-A54511335FA9}"/>
    <cellStyle name="40% - Accent3 3 2 5 2 2" xfId="11721" xr:uid="{E6B222BB-3161-4580-9CF2-1A3608A048B8}"/>
    <cellStyle name="40% - Accent3 3 2 5 2 2 2" xfId="11722" xr:uid="{FD7E9B2A-54AD-43BA-B0BC-F38A19CCB86D}"/>
    <cellStyle name="40% - Accent3 3 2 5 2 3" xfId="11723" xr:uid="{43046819-1EF1-4650-99CB-DAC862CFA83F}"/>
    <cellStyle name="40% - Accent3 3 2 5 2 4" xfId="11724" xr:uid="{D53BE16C-B4CC-40D9-B5C7-E6E44680B4D3}"/>
    <cellStyle name="40% - Accent3 3 2 5 3" xfId="11725" xr:uid="{39085A4E-FA85-4C55-952A-00B187934E8D}"/>
    <cellStyle name="40% - Accent3 3 2 5 3 2" xfId="11726" xr:uid="{B034900E-DE9B-4DDD-B141-1C7D31E926B8}"/>
    <cellStyle name="40% - Accent3 3 2 5 4" xfId="11727" xr:uid="{7E6857CC-CAAF-4CDA-8820-11F651996D21}"/>
    <cellStyle name="40% - Accent3 3 2 5 4 2" xfId="11728" xr:uid="{BBE40613-7B82-4BB5-AF8E-2AA9F80F6253}"/>
    <cellStyle name="40% - Accent3 3 2 5 5" xfId="11729" xr:uid="{73BEEC96-7605-41FF-9FB7-6651A6E0FDEB}"/>
    <cellStyle name="40% - Accent3 3 2 5 6" xfId="11730" xr:uid="{ECF53EC6-D295-4602-8DCE-6BD789C3069D}"/>
    <cellStyle name="40% - Accent3 3 2 5 7" xfId="11731" xr:uid="{811256A3-E2F6-4C1F-866A-DAADE0D24B65}"/>
    <cellStyle name="40% - Accent3 3 2 6" xfId="11732" xr:uid="{D0CCD97E-0481-4345-8C3D-0B64B0BC7829}"/>
    <cellStyle name="40% - Accent3 3 2 6 2" xfId="11733" xr:uid="{86C88894-CB58-4334-9CF6-7B2689A61D0A}"/>
    <cellStyle name="40% - Accent3 3 2 6 2 2" xfId="11734" xr:uid="{9A7A5B6E-6677-44FE-9DEB-730D49611BE2}"/>
    <cellStyle name="40% - Accent3 3 2 6 3" xfId="11735" xr:uid="{2B92893A-F205-4273-909C-23D320CE095D}"/>
    <cellStyle name="40% - Accent3 3 2 6 4" xfId="11736" xr:uid="{770C4A32-26BD-4D2F-8F16-97ED231AC478}"/>
    <cellStyle name="40% - Accent3 3 2 7" xfId="11737" xr:uid="{05CF70EA-2803-4322-8021-AB24201A5A51}"/>
    <cellStyle name="40% - Accent3 3 2 7 2" xfId="11738" xr:uid="{E7572321-ADB5-4D3C-BCB2-598E28C831D3}"/>
    <cellStyle name="40% - Accent3 3 2 8" xfId="11739" xr:uid="{91FB7B49-9779-43DF-8236-2065572D0F8F}"/>
    <cellStyle name="40% - Accent3 3 2 8 2" xfId="11740" xr:uid="{FC5AD6B5-4D4E-459D-B637-03AD8E7D0640}"/>
    <cellStyle name="40% - Accent3 3 2 9" xfId="11741" xr:uid="{7297516C-586D-4E11-9817-F531E7C598CD}"/>
    <cellStyle name="40% - Accent3 3 3" xfId="11742" xr:uid="{5FE3ED4E-A10F-42CF-A059-4208A96D0604}"/>
    <cellStyle name="40% - Accent3 3 3 10" xfId="11743" xr:uid="{01A33DB5-0C0B-4613-BF12-4142A211E244}"/>
    <cellStyle name="40% - Accent3 3 3 2" xfId="11744" xr:uid="{BBF25720-7C42-4C8B-9E16-CF9578EE7B1A}"/>
    <cellStyle name="40% - Accent3 3 3 2 2" xfId="11745" xr:uid="{34789484-8805-4952-8C6B-64A34074150B}"/>
    <cellStyle name="40% - Accent3 3 3 2 2 2" xfId="11746" xr:uid="{1DFE6DF1-4144-47DA-B039-A1C0DF1F7ACC}"/>
    <cellStyle name="40% - Accent3 3 3 2 2 2 2" xfId="11747" xr:uid="{78F0FAE9-A528-4733-A290-6D175BD28906}"/>
    <cellStyle name="40% - Accent3 3 3 2 2 3" xfId="11748" xr:uid="{894BAD3D-EE5C-4E05-8BCC-252BEDCE83D4}"/>
    <cellStyle name="40% - Accent3 3 3 2 2 4" xfId="11749" xr:uid="{843759D6-7952-46CC-89D3-C5070EA1782D}"/>
    <cellStyle name="40% - Accent3 3 3 2 3" xfId="11750" xr:uid="{0793A59A-DD14-4278-80D6-217819B426A5}"/>
    <cellStyle name="40% - Accent3 3 3 2 3 2" xfId="11751" xr:uid="{1CCCFDB0-AB21-466A-8AE3-C799D7772AC8}"/>
    <cellStyle name="40% - Accent3 3 3 2 4" xfId="11752" xr:uid="{19ED1B7E-84AE-45A0-B435-CB4BA21E157A}"/>
    <cellStyle name="40% - Accent3 3 3 2 5" xfId="11753" xr:uid="{8365F446-53B9-4424-970E-3A8487F135CE}"/>
    <cellStyle name="40% - Accent3 3 3 2 6" xfId="11754" xr:uid="{2E93B940-9578-4BEF-B433-CE0704BE00F0}"/>
    <cellStyle name="40% - Accent3 3 3 2 7" xfId="11755" xr:uid="{EA6D8B6E-D5BA-4526-BDBF-4E7329E3A04F}"/>
    <cellStyle name="40% - Accent3 3 3 2 8" xfId="11756" xr:uid="{36BAA7E5-DE9E-42E8-99C0-CF7B87C4E060}"/>
    <cellStyle name="40% - Accent3 3 3 3" xfId="11757" xr:uid="{1C2D4D6B-C370-484F-9D56-05DC7C352693}"/>
    <cellStyle name="40% - Accent3 3 3 3 2" xfId="11758" xr:uid="{8A542FD8-AA44-4121-99DD-C40E5CC6C08C}"/>
    <cellStyle name="40% - Accent3 3 3 3 2 2" xfId="11759" xr:uid="{9ADD5FFE-69D5-461D-B211-A34D0A8C3570}"/>
    <cellStyle name="40% - Accent3 3 3 3 2 3" xfId="11760" xr:uid="{4634EE8C-C7DA-499D-9AFF-416BCB72F9C2}"/>
    <cellStyle name="40% - Accent3 3 3 3 2 4" xfId="11761" xr:uid="{BA6DC1FB-1A30-46DF-8DAC-93699ED65F92}"/>
    <cellStyle name="40% - Accent3 3 3 3 3" xfId="11762" xr:uid="{21F8E1E7-B706-49A9-8473-7CD789DE3649}"/>
    <cellStyle name="40% - Accent3 3 3 3 4" xfId="11763" xr:uid="{3C32814C-D630-4C7F-8185-3849BE95E9C9}"/>
    <cellStyle name="40% - Accent3 3 3 3 5" xfId="11764" xr:uid="{EE0E9119-A323-4C02-9A61-47085CE27D92}"/>
    <cellStyle name="40% - Accent3 3 3 3 6" xfId="11765" xr:uid="{25AA193C-18A1-4757-A3FA-9395A26B3FA8}"/>
    <cellStyle name="40% - Accent3 3 3 3 7" xfId="11766" xr:uid="{A1016DCA-371C-427D-BAC5-42AD9B92683B}"/>
    <cellStyle name="40% - Accent3 3 3 4" xfId="11767" xr:uid="{A098322B-C4AF-488B-95B2-0DC462644BD1}"/>
    <cellStyle name="40% - Accent3 3 3 4 2" xfId="11768" xr:uid="{A92F4A73-F7B0-4878-A994-1E8B968E0098}"/>
    <cellStyle name="40% - Accent3 3 3 4 3" xfId="11769" xr:uid="{38301198-8EC2-4520-8304-204AC4BFAF62}"/>
    <cellStyle name="40% - Accent3 3 3 4 4" xfId="11770" xr:uid="{C32E6AAE-28C3-44F6-A451-1147B9E46E37}"/>
    <cellStyle name="40% - Accent3 3 3 5" xfId="11771" xr:uid="{A1E48745-E460-46F5-B565-A133731F6E56}"/>
    <cellStyle name="40% - Accent3 3 3 6" xfId="11772" xr:uid="{6D5710BC-B599-490E-95B8-D4C78F615893}"/>
    <cellStyle name="40% - Accent3 3 3 7" xfId="11773" xr:uid="{E3D2D5B1-C995-4248-B32E-E8F2AAFDF505}"/>
    <cellStyle name="40% - Accent3 3 3 8" xfId="11774" xr:uid="{FC2FD6CF-E4F8-46A9-95CF-BDF87E903A0B}"/>
    <cellStyle name="40% - Accent3 3 3 9" xfId="11775" xr:uid="{BAAC9ECC-E8BE-4418-81C9-D6AAF2CCAA7C}"/>
    <cellStyle name="40% - Accent3 3 4" xfId="11776" xr:uid="{E32337B2-C47C-43E5-884B-0EE6B4EE73B1}"/>
    <cellStyle name="40% - Accent3 3 4 10" xfId="11777" xr:uid="{26851122-691C-4577-81C9-634B26128721}"/>
    <cellStyle name="40% - Accent3 3 4 2" xfId="11778" xr:uid="{47A752F0-7BF3-45F4-87A7-1F28C8F0A079}"/>
    <cellStyle name="40% - Accent3 3 4 2 2" xfId="11779" xr:uid="{80FD9B03-9483-40A8-9A2F-22FD3A59E1CF}"/>
    <cellStyle name="40% - Accent3 3 4 2 2 2" xfId="11780" xr:uid="{565D7499-FE57-4A3D-8883-46A9B88B2516}"/>
    <cellStyle name="40% - Accent3 3 4 2 2 2 2" xfId="11781" xr:uid="{4D402F43-DB18-43C9-BCC2-590E8BD4CADC}"/>
    <cellStyle name="40% - Accent3 3 4 2 2 3" xfId="11782" xr:uid="{1FDCF3E9-F23E-497D-8244-36989A87834A}"/>
    <cellStyle name="40% - Accent3 3 4 2 2 4" xfId="11783" xr:uid="{D28A0B47-B961-451C-8548-4BCF9514B004}"/>
    <cellStyle name="40% - Accent3 3 4 2 2 5" xfId="11784" xr:uid="{E5847C26-0E35-433A-A9C4-0BF90B1523C2}"/>
    <cellStyle name="40% - Accent3 3 4 2 3" xfId="11785" xr:uid="{75D15344-B419-4495-9E92-341BFEAB1445}"/>
    <cellStyle name="40% - Accent3 3 4 2 3 2" xfId="11786" xr:uid="{CE632FA4-8965-4628-BAD0-0ACF45E1353C}"/>
    <cellStyle name="40% - Accent3 3 4 2 4" xfId="11787" xr:uid="{02D700E4-7A14-4A6C-9467-6C42B81F4D59}"/>
    <cellStyle name="40% - Accent3 3 4 2 5" xfId="11788" xr:uid="{317B5328-619A-4987-858F-B1CCA185BD5A}"/>
    <cellStyle name="40% - Accent3 3 4 2 6" xfId="11789" xr:uid="{40A9B8CC-F40A-4217-8F36-1C3D5BA2DDC2}"/>
    <cellStyle name="40% - Accent3 3 4 2 7" xfId="11790" xr:uid="{80CA8F75-179B-40AC-8DA2-6B882605A122}"/>
    <cellStyle name="40% - Accent3 3 4 3" xfId="11791" xr:uid="{65C7EBA3-4AF1-4B87-96CD-D9FF5F99E4DB}"/>
    <cellStyle name="40% - Accent3 3 4 3 2" xfId="11792" xr:uid="{B51A961E-458B-4EDE-B1D7-221A2018DE7F}"/>
    <cellStyle name="40% - Accent3 3 4 3 2 2" xfId="11793" xr:uid="{7ACBE379-B476-4BBD-ADA1-A4FECCE2B485}"/>
    <cellStyle name="40% - Accent3 3 4 3 2 3" xfId="11794" xr:uid="{8A32E817-18CD-44D9-A757-E62A72A8363C}"/>
    <cellStyle name="40% - Accent3 3 4 3 2 4" xfId="11795" xr:uid="{4D233CA3-D1B1-4FB8-BCE1-85CD22566EF2}"/>
    <cellStyle name="40% - Accent3 3 4 3 3" xfId="11796" xr:uid="{E9CDC8B0-131C-4096-AA53-332323D4DA01}"/>
    <cellStyle name="40% - Accent3 3 4 3 4" xfId="11797" xr:uid="{D37D78B2-4D73-4836-9AAA-49CCE768CE5A}"/>
    <cellStyle name="40% - Accent3 3 4 3 5" xfId="11798" xr:uid="{4E329818-0D02-4248-BDA8-4041CBC768D2}"/>
    <cellStyle name="40% - Accent3 3 4 3 6" xfId="11799" xr:uid="{AF195D1B-68EA-49CD-BE60-8C2D9E692DBF}"/>
    <cellStyle name="40% - Accent3 3 4 3 7" xfId="11800" xr:uid="{8AB6EE1F-EED4-4A2E-A5A4-F83AC8E9D781}"/>
    <cellStyle name="40% - Accent3 3 4 4" xfId="11801" xr:uid="{947DDE8F-4C41-4F22-8734-5B75CD29B8F2}"/>
    <cellStyle name="40% - Accent3 3 4 4 2" xfId="11802" xr:uid="{5AD993F4-4A07-44CE-BBBE-AA3C886B6B56}"/>
    <cellStyle name="40% - Accent3 3 4 4 3" xfId="11803" xr:uid="{E90EE9C3-F6DB-41EF-8CF1-3E7C2731EB23}"/>
    <cellStyle name="40% - Accent3 3 4 4 4" xfId="11804" xr:uid="{006A46CA-D1D2-419F-A593-E3FABD0297AE}"/>
    <cellStyle name="40% - Accent3 3 4 4 5" xfId="11805" xr:uid="{3A8A8BFE-8FEE-484B-A93F-CCED6E801925}"/>
    <cellStyle name="40% - Accent3 3 4 5" xfId="11806" xr:uid="{EF90336D-2B46-4998-BA27-415E37476482}"/>
    <cellStyle name="40% - Accent3 3 4 6" xfId="11807" xr:uid="{E470DF4B-43F1-4F1D-A52A-3A49CA0B4AE3}"/>
    <cellStyle name="40% - Accent3 3 4 7" xfId="11808" xr:uid="{D96DD7C4-C5E3-44D4-BE53-A9F6EF04CEFC}"/>
    <cellStyle name="40% - Accent3 3 4 8" xfId="11809" xr:uid="{3AA70D45-4918-47F9-92C5-40BE792C4C6A}"/>
    <cellStyle name="40% - Accent3 3 4 9" xfId="11810" xr:uid="{9A2E57CD-67C5-4A47-8B6A-83823159A596}"/>
    <cellStyle name="40% - Accent3 3 5" xfId="11811" xr:uid="{FBB8F2C0-1CC7-4A4F-B2BA-F68C7D090404}"/>
    <cellStyle name="40% - Accent3 3 5 2" xfId="11812" xr:uid="{3589C9F5-CAB3-4B14-90AB-E8AE8836A76E}"/>
    <cellStyle name="40% - Accent3 3 5 2 2" xfId="11813" xr:uid="{B1149E7C-8734-4639-A808-94BAC583D320}"/>
    <cellStyle name="40% - Accent3 3 5 2 2 2" xfId="11814" xr:uid="{A6ABFF3E-0ACB-414D-AAA0-D222247927D3}"/>
    <cellStyle name="40% - Accent3 3 5 2 2 3" xfId="11815" xr:uid="{84D37790-A185-45E3-BD13-E375F7C6EF05}"/>
    <cellStyle name="40% - Accent3 3 5 2 2 4" xfId="11816" xr:uid="{D94D3AF7-1CB2-48A5-9BA9-4EB84E48B313}"/>
    <cellStyle name="40% - Accent3 3 5 2 2 5" xfId="11817" xr:uid="{10D439E1-BB8F-49D3-BEC8-31D1EEC40063}"/>
    <cellStyle name="40% - Accent3 3 5 2 3" xfId="11818" xr:uid="{AD96FB30-1A31-4082-B6C2-EF3A1A1AD648}"/>
    <cellStyle name="40% - Accent3 3 5 2 4" xfId="11819" xr:uid="{6FCAA8B1-7ED3-47E8-A413-BF15F835DD3B}"/>
    <cellStyle name="40% - Accent3 3 5 2 5" xfId="11820" xr:uid="{CCACDC74-053C-4C42-9908-BAD29EC2A67B}"/>
    <cellStyle name="40% - Accent3 3 5 2 6" xfId="11821" xr:uid="{74E10617-5713-4C7B-A6CB-314801A3B356}"/>
    <cellStyle name="40% - Accent3 3 5 2 7" xfId="11822" xr:uid="{465BA8CA-D008-47CA-A6FF-85F92072275C}"/>
    <cellStyle name="40% - Accent3 3 5 3" xfId="11823" xr:uid="{7B1087D5-1669-4D37-9F49-79D7D81C5D48}"/>
    <cellStyle name="40% - Accent3 3 5 3 2" xfId="11824" xr:uid="{68E04663-34DA-41F5-B473-AE6AC28BD397}"/>
    <cellStyle name="40% - Accent3 3 5 3 2 2" xfId="11825" xr:uid="{A8107DD4-C03A-49FC-8517-EC1CAEBD978F}"/>
    <cellStyle name="40% - Accent3 3 5 3 2 3" xfId="11826" xr:uid="{B5F5464F-8E94-4E10-9607-052513B1CAFA}"/>
    <cellStyle name="40% - Accent3 3 5 3 3" xfId="11827" xr:uid="{3EFF4523-D637-47FB-A69B-B60B606BE447}"/>
    <cellStyle name="40% - Accent3 3 5 3 4" xfId="11828" xr:uid="{6AE8136C-D32D-4B35-B9DE-1424486ACAB3}"/>
    <cellStyle name="40% - Accent3 3 5 3 5" xfId="11829" xr:uid="{8E8F4D0F-493D-40DD-BCD9-66D2FBC44972}"/>
    <cellStyle name="40% - Accent3 3 5 3 6" xfId="11830" xr:uid="{12232116-7805-4339-B519-3178CE73A817}"/>
    <cellStyle name="40% - Accent3 3 5 3 7" xfId="11831" xr:uid="{6B31774D-7A1D-4AB4-9686-5A1AECB367D0}"/>
    <cellStyle name="40% - Accent3 3 5 4" xfId="11832" xr:uid="{076ABD3E-E48F-4DAE-B9AE-8D4CBC091058}"/>
    <cellStyle name="40% - Accent3 3 5 4 2" xfId="11833" xr:uid="{2F13B521-D617-4B02-87C7-C82BEA19DA9F}"/>
    <cellStyle name="40% - Accent3 3 5 4 3" xfId="11834" xr:uid="{335C5CD3-27BC-403F-A966-48DE108CE748}"/>
    <cellStyle name="40% - Accent3 3 5 4 4" xfId="11835" xr:uid="{80BEF3E4-F5A7-4F25-8877-E1A8DBCA2922}"/>
    <cellStyle name="40% - Accent3 3 5 5" xfId="11836" xr:uid="{CDE9A46E-1815-4561-B0E0-2A5F9350DD2A}"/>
    <cellStyle name="40% - Accent3 3 5 6" xfId="11837" xr:uid="{48A2B261-78D7-4AAF-A6FC-043755E1D0FB}"/>
    <cellStyle name="40% - Accent3 3 5 7" xfId="11838" xr:uid="{AF229223-2B78-4987-84AD-3000532A9DF2}"/>
    <cellStyle name="40% - Accent3 3 5 8" xfId="11839" xr:uid="{CB9382D9-DBDD-4CF3-9A39-E4648F6776F6}"/>
    <cellStyle name="40% - Accent3 3 5 9" xfId="11840" xr:uid="{72C16D1F-9673-481F-A24F-F9B7E736E14A}"/>
    <cellStyle name="40% - Accent3 3 6" xfId="11841" xr:uid="{FBA93BC8-CA34-476D-83D9-5DE05A4E3958}"/>
    <cellStyle name="40% - Accent3 3 6 2" xfId="11842" xr:uid="{AB94068C-FE60-4578-B366-62FFE82C6A34}"/>
    <cellStyle name="40% - Accent3 3 6 2 2" xfId="11843" xr:uid="{CF139D03-90A8-4127-BEC1-5D153D4A01F8}"/>
    <cellStyle name="40% - Accent3 3 6 2 2 2" xfId="11844" xr:uid="{D92A48E7-098F-4A6A-B5EA-961600EBCD4B}"/>
    <cellStyle name="40% - Accent3 3 6 2 3" xfId="11845" xr:uid="{11E08DFD-1983-488B-9943-B62B8D3F7E60}"/>
    <cellStyle name="40% - Accent3 3 6 2 4" xfId="11846" xr:uid="{FA3B79C2-5883-4FE3-B7C5-883C06251097}"/>
    <cellStyle name="40% - Accent3 3 6 2 5" xfId="11847" xr:uid="{7E0D7DCA-E28C-4F74-8BF8-BDDA0DCDD901}"/>
    <cellStyle name="40% - Accent3 3 6 3" xfId="11848" xr:uid="{AF2AAF53-4AD0-4C7D-A4B3-B01237161401}"/>
    <cellStyle name="40% - Accent3 3 6 3 2" xfId="11849" xr:uid="{5B03EED3-CC22-4A22-B0BB-460782E43C14}"/>
    <cellStyle name="40% - Accent3 3 6 4" xfId="11850" xr:uid="{68F6DBD2-F505-438E-B0B5-AAC4B721C28B}"/>
    <cellStyle name="40% - Accent3 3 6 4 2" xfId="11851" xr:uid="{E6875D37-19C3-4666-A300-9B45A93E1CFE}"/>
    <cellStyle name="40% - Accent3 3 6 5" xfId="11852" xr:uid="{A4A03719-23C8-4A2A-B051-B04BB9282B02}"/>
    <cellStyle name="40% - Accent3 3 6 6" xfId="11853" xr:uid="{2F7770F9-4429-4A8B-8B95-3C1FD3C3D4B2}"/>
    <cellStyle name="40% - Accent3 3 6 7" xfId="11854" xr:uid="{ECE32854-5887-466A-9DC6-2185F7FE355C}"/>
    <cellStyle name="40% - Accent3 3 6 8" xfId="11855" xr:uid="{B11FAE42-829A-4747-8B0D-3EF3E4E9E69C}"/>
    <cellStyle name="40% - Accent3 3 7" xfId="11856" xr:uid="{075BBA06-E337-4EBA-9774-DD6F3486C28C}"/>
    <cellStyle name="40% - Accent3 3 7 2" xfId="11857" xr:uid="{9F988C01-DA71-4E23-B852-74ED3F757F5F}"/>
    <cellStyle name="40% - Accent3 3 7 2 2" xfId="11858" xr:uid="{E34568F8-07E1-4837-BA8F-DFB391ED49D5}"/>
    <cellStyle name="40% - Accent3 3 7 2 2 2" xfId="11859" xr:uid="{C2390C5F-5386-4293-8A78-BD1E178A4E30}"/>
    <cellStyle name="40% - Accent3 3 7 2 3" xfId="11860" xr:uid="{790BCDF3-B8ED-463E-8FDD-94225F87FF93}"/>
    <cellStyle name="40% - Accent3 3 7 2 4" xfId="11861" xr:uid="{1A929C1C-7AF1-4E30-A3AC-55E4531EE674}"/>
    <cellStyle name="40% - Accent3 3 7 3" xfId="11862" xr:uid="{5BF79C38-AD10-4686-BCBD-DE100EA68D02}"/>
    <cellStyle name="40% - Accent3 3 7 3 2" xfId="11863" xr:uid="{B17738FA-34E9-4497-935B-073ECA93AEC4}"/>
    <cellStyle name="40% - Accent3 3 7 4" xfId="11864" xr:uid="{A685430E-E6B5-4CEA-AFFE-7CE91593126F}"/>
    <cellStyle name="40% - Accent3 3 7 4 2" xfId="11865" xr:uid="{D888B360-F0CD-4150-A05C-A3D2E1A6573D}"/>
    <cellStyle name="40% - Accent3 3 7 5" xfId="11866" xr:uid="{72816CEE-6A65-4464-B5F4-3C23E37BB36E}"/>
    <cellStyle name="40% - Accent3 3 7 6" xfId="11867" xr:uid="{F79FF494-69E1-4597-AF83-ADB28E8BA977}"/>
    <cellStyle name="40% - Accent3 3 7 7" xfId="11868" xr:uid="{E4D28376-F45F-4FEB-99E5-07CDFECE1896}"/>
    <cellStyle name="40% - Accent3 3 8" xfId="11869" xr:uid="{E353E35E-6352-4243-B605-8E091C607441}"/>
    <cellStyle name="40% - Accent3 3 8 2" xfId="11870" xr:uid="{45C626B8-A10B-46E8-92F1-AE359D614F61}"/>
    <cellStyle name="40% - Accent3 3 8 2 2" xfId="11871" xr:uid="{E0635494-3030-410A-8E4D-8D02699FD731}"/>
    <cellStyle name="40% - Accent3 3 8 3" xfId="11872" xr:uid="{7A761C21-CEAD-4105-9502-A7C97CF4DA07}"/>
    <cellStyle name="40% - Accent3 3 8 4" xfId="11873" xr:uid="{8118E6E5-FEC8-42D1-AE83-7AD9BCCEE947}"/>
    <cellStyle name="40% - Accent3 3 9" xfId="11874" xr:uid="{8D249BC6-13FC-405E-97FA-E9444E895536}"/>
    <cellStyle name="40% - Accent3 3 9 2" xfId="11875" xr:uid="{046D0908-383F-49DE-8CD5-852F7CC3AA6D}"/>
    <cellStyle name="40% - Accent3 30" xfId="11876" xr:uid="{989DE187-009A-4711-865B-A3FEF18245A5}"/>
    <cellStyle name="40% - Accent3 31" xfId="11877" xr:uid="{B40E8A13-726D-4686-8D3B-A4DBA3E6DDC8}"/>
    <cellStyle name="40% - Accent3 32" xfId="11878" xr:uid="{3147F406-AEFA-4999-9B7B-BA8B4D94888C}"/>
    <cellStyle name="40% - Accent3 33" xfId="11879" xr:uid="{5D88B197-E7A9-4957-8B44-F5CA932DE761}"/>
    <cellStyle name="40% - Accent3 34" xfId="11880" xr:uid="{CADF1F85-31C8-4F7D-9E9F-6D656BC8F16D}"/>
    <cellStyle name="40% - Accent3 35" xfId="11881" xr:uid="{8FCF7817-546B-4C08-A5FB-C47B355DCE81}"/>
    <cellStyle name="40% - Accent3 36" xfId="11882" xr:uid="{FA33D777-4C1A-4CBA-993D-14AD0FB0F4DD}"/>
    <cellStyle name="40% - Accent3 37" xfId="11883" xr:uid="{8947F3FB-4DBE-418D-9A66-16807D59C9AB}"/>
    <cellStyle name="40% - Accent3 38" xfId="11884" xr:uid="{307B9DB9-BFCF-4401-BA6F-6A70E7F05026}"/>
    <cellStyle name="40% - Accent3 39" xfId="11885" xr:uid="{4CD89F86-E33B-4EE9-9C55-404E1BC735C7}"/>
    <cellStyle name="40% - Accent3 4" xfId="11886" xr:uid="{CEE1C899-8A45-4BC8-9FDA-DCE3EBAF0CF2}"/>
    <cellStyle name="40% - Accent3 4 10" xfId="11887" xr:uid="{2D0B7A13-1E2E-474B-90CF-3E8EB51CC55C}"/>
    <cellStyle name="40% - Accent3 4 11" xfId="11888" xr:uid="{C020AF22-4C97-4276-8777-31921B1E4094}"/>
    <cellStyle name="40% - Accent3 4 12" xfId="11889" xr:uid="{E8D62689-BD91-4F54-9B0C-9585800BC4BF}"/>
    <cellStyle name="40% - Accent3 4 13" xfId="11890" xr:uid="{151D4386-FAF0-41B6-8EEF-FF0A5BEC0087}"/>
    <cellStyle name="40% - Accent3 4 14" xfId="11891" xr:uid="{F77614CA-94AC-4579-86C1-F0A7F01C7FF7}"/>
    <cellStyle name="40% - Accent3 4 15" xfId="11892" xr:uid="{3CA23762-3B5D-4577-9F91-28F9E5CAAE92}"/>
    <cellStyle name="40% - Accent3 4 2" xfId="11893" xr:uid="{E5B7AFB8-966A-49B9-A3E7-3ED60432C077}"/>
    <cellStyle name="40% - Accent3 4 2 10" xfId="11894" xr:uid="{39EE08A9-2124-4058-90F3-61E5680402A6}"/>
    <cellStyle name="40% - Accent3 4 2 11" xfId="11895" xr:uid="{EFD38740-A4A8-4554-980B-FA3BFE6AF1E7}"/>
    <cellStyle name="40% - Accent3 4 2 12" xfId="11896" xr:uid="{D978A327-F6D8-479A-83C3-029B8DAACC64}"/>
    <cellStyle name="40% - Accent3 4 2 13" xfId="11897" xr:uid="{03673FF9-F3F5-4464-BB9E-50BD79DFDCD5}"/>
    <cellStyle name="40% - Accent3 4 2 2" xfId="11898" xr:uid="{1F61D1F3-FBD0-4DCE-B351-3E55ECE6E13B}"/>
    <cellStyle name="40% - Accent3 4 2 2 10" xfId="11899" xr:uid="{8B46EA4C-7EF0-4AE6-B2C9-0BEBF708D700}"/>
    <cellStyle name="40% - Accent3 4 2 2 2" xfId="11900" xr:uid="{39A9F5D9-4E0E-4242-8161-A68666A4F490}"/>
    <cellStyle name="40% - Accent3 4 2 2 2 2" xfId="11901" xr:uid="{A245317D-FD6E-4292-A51E-F852153E39FB}"/>
    <cellStyle name="40% - Accent3 4 2 2 2 2 2" xfId="11902" xr:uid="{E0FD32C0-1E0C-4504-8D53-818CC4E8B60F}"/>
    <cellStyle name="40% - Accent3 4 2 2 2 2 3" xfId="11903" xr:uid="{7C102C3D-7685-42FB-AEF6-33608FF2B253}"/>
    <cellStyle name="40% - Accent3 4 2 2 2 2 4" xfId="11904" xr:uid="{EF59169D-88A9-46E8-8B44-2CD2ACCFFB7F}"/>
    <cellStyle name="40% - Accent3 4 2 2 2 3" xfId="11905" xr:uid="{A7C45F4D-10C2-4A18-AD1F-6BE368E32B9E}"/>
    <cellStyle name="40% - Accent3 4 2 2 2 4" xfId="11906" xr:uid="{3090023A-A83D-4CB6-8074-8332CD69CB87}"/>
    <cellStyle name="40% - Accent3 4 2 2 2 5" xfId="11907" xr:uid="{552F4E68-B96D-4BE4-8EC7-0BE701220E0A}"/>
    <cellStyle name="40% - Accent3 4 2 2 2 6" xfId="11908" xr:uid="{38438209-7342-423F-BB1F-7762FDBDC1CC}"/>
    <cellStyle name="40% - Accent3 4 2 2 2 7" xfId="11909" xr:uid="{A5047CA4-2E19-48D8-8DA7-7BF98E2566D5}"/>
    <cellStyle name="40% - Accent3 4 2 2 3" xfId="11910" xr:uid="{CCE3E88D-BED4-4365-BB8A-9F508B837158}"/>
    <cellStyle name="40% - Accent3 4 2 2 3 2" xfId="11911" xr:uid="{DBB03402-346A-4B89-9A3C-3D6075C95193}"/>
    <cellStyle name="40% - Accent3 4 2 2 3 2 2" xfId="11912" xr:uid="{52815216-3255-42D5-AD8B-85349402FEED}"/>
    <cellStyle name="40% - Accent3 4 2 2 3 2 3" xfId="11913" xr:uid="{0FCFA69F-8F5B-4C87-AA9B-12EBF8F5CCA7}"/>
    <cellStyle name="40% - Accent3 4 2 2 3 3" xfId="11914" xr:uid="{11496FF9-6EE5-403A-9F80-1695C24D2150}"/>
    <cellStyle name="40% - Accent3 4 2 2 3 4" xfId="11915" xr:uid="{5AE2727F-768A-4161-9A03-A5175C2EE4A8}"/>
    <cellStyle name="40% - Accent3 4 2 2 3 5" xfId="11916" xr:uid="{F3646009-CB39-48D0-9AB7-4EA4FC087F70}"/>
    <cellStyle name="40% - Accent3 4 2 2 3 6" xfId="11917" xr:uid="{3E1EA4B2-7FA0-46DC-8A00-D900BCC4FD0C}"/>
    <cellStyle name="40% - Accent3 4 2 2 4" xfId="11918" xr:uid="{AB481054-84B2-4D0F-A856-48E70DDC35BD}"/>
    <cellStyle name="40% - Accent3 4 2 2 4 2" xfId="11919" xr:uid="{9BDCEE36-4536-43E6-9429-B0E956D8B52A}"/>
    <cellStyle name="40% - Accent3 4 2 2 4 3" xfId="11920" xr:uid="{466C2AD8-629B-422F-A767-04FE267D90A8}"/>
    <cellStyle name="40% - Accent3 4 2 2 5" xfId="11921" xr:uid="{13A2791C-96AC-4B21-8FE2-FF0C9760208B}"/>
    <cellStyle name="40% - Accent3 4 2 2 6" xfId="11922" xr:uid="{36323601-2E6A-49BA-8752-9D9E486961CC}"/>
    <cellStyle name="40% - Accent3 4 2 2 7" xfId="11923" xr:uid="{800AE115-2EA5-4818-9841-D2EDDCFEDA18}"/>
    <cellStyle name="40% - Accent3 4 2 2 8" xfId="11924" xr:uid="{DD46257B-76B7-41D2-91E9-12BF9604422A}"/>
    <cellStyle name="40% - Accent3 4 2 2 9" xfId="11925" xr:uid="{7A35750A-D440-42AE-A64B-516B60304ADB}"/>
    <cellStyle name="40% - Accent3 4 2 3" xfId="11926" xr:uid="{4E4E2251-8D0E-4F36-A5B2-34CF3CEFAB1C}"/>
    <cellStyle name="40% - Accent3 4 2 3 2" xfId="11927" xr:uid="{7E352F8C-3CC3-4C05-88A5-2B86A141E3C1}"/>
    <cellStyle name="40% - Accent3 4 2 3 2 2" xfId="11928" xr:uid="{CA34B41F-E60D-418A-89C5-2027514E3B27}"/>
    <cellStyle name="40% - Accent3 4 2 3 2 2 2" xfId="11929" xr:uid="{DB422952-8591-41D6-BB5D-332A014E17D5}"/>
    <cellStyle name="40% - Accent3 4 2 3 2 2 3" xfId="11930" xr:uid="{A640314F-E46F-4FF4-BB18-0E1A4E62B1CE}"/>
    <cellStyle name="40% - Accent3 4 2 3 2 3" xfId="11931" xr:uid="{257449CB-601B-44BF-9A2A-F274DF056D28}"/>
    <cellStyle name="40% - Accent3 4 2 3 2 4" xfId="11932" xr:uid="{88387E27-8D17-45E8-8B75-E089706D4010}"/>
    <cellStyle name="40% - Accent3 4 2 3 2 5" xfId="11933" xr:uid="{4E0D77E6-A620-494D-B3C0-860A3A85226A}"/>
    <cellStyle name="40% - Accent3 4 2 3 2 6" xfId="11934" xr:uid="{A270B073-F659-41F3-934D-1152B7A864F4}"/>
    <cellStyle name="40% - Accent3 4 2 3 3" xfId="11935" xr:uid="{D879EF3E-B421-497C-AADD-17FA6E15E5CE}"/>
    <cellStyle name="40% - Accent3 4 2 3 3 2" xfId="11936" xr:uid="{95082E53-0696-485D-9022-077BBBD04757}"/>
    <cellStyle name="40% - Accent3 4 2 3 3 2 2" xfId="11937" xr:uid="{17A6C7AB-3BC3-405B-A349-00F46B7E372E}"/>
    <cellStyle name="40% - Accent3 4 2 3 3 2 3" xfId="11938" xr:uid="{8C94E8D2-CED3-4F97-8A55-BD3432ABAD5F}"/>
    <cellStyle name="40% - Accent3 4 2 3 3 3" xfId="11939" xr:uid="{D964539F-F593-4890-812F-D256B4465CB7}"/>
    <cellStyle name="40% - Accent3 4 2 3 3 4" xfId="11940" xr:uid="{179FA325-1057-4212-9D99-647EBD674478}"/>
    <cellStyle name="40% - Accent3 4 2 3 3 5" xfId="11941" xr:uid="{F9AE5820-125D-4F0C-A27C-ADA27CB4DBE9}"/>
    <cellStyle name="40% - Accent3 4 2 3 4" xfId="11942" xr:uid="{ED2919D9-FB6E-4015-BB2B-722D00F950C0}"/>
    <cellStyle name="40% - Accent3 4 2 3 4 2" xfId="11943" xr:uid="{09D9A8BC-24C9-40B6-9163-FA7603683709}"/>
    <cellStyle name="40% - Accent3 4 2 3 4 3" xfId="11944" xr:uid="{C262CF13-CC03-4B5A-8BEC-7DD4438AF2E9}"/>
    <cellStyle name="40% - Accent3 4 2 3 5" xfId="11945" xr:uid="{D5ECA37C-3D23-429B-9C62-0FADC7C8C584}"/>
    <cellStyle name="40% - Accent3 4 2 3 6" xfId="11946" xr:uid="{832042BA-A0DC-4AA3-9D90-BE1254F843B2}"/>
    <cellStyle name="40% - Accent3 4 2 3 7" xfId="11947" xr:uid="{1AC910CA-DDFF-4AD6-9FE0-B0C327DC86EA}"/>
    <cellStyle name="40% - Accent3 4 2 3 8" xfId="11948" xr:uid="{525D59B2-E0F4-4D8A-A158-4B16F2ADF961}"/>
    <cellStyle name="40% - Accent3 4 2 3 9" xfId="11949" xr:uid="{72DC86AB-B8EF-4E20-B1F3-6F05A0BC22FA}"/>
    <cellStyle name="40% - Accent3 4 2 4" xfId="11950" xr:uid="{23F44E5E-1B64-4EC8-8892-78CA74BB0E01}"/>
    <cellStyle name="40% - Accent3 4 2 4 2" xfId="11951" xr:uid="{38DB1C98-4E8E-45AB-A8E6-C180F52988C0}"/>
    <cellStyle name="40% - Accent3 4 2 4 2 2" xfId="11952" xr:uid="{F75EA1DE-81D9-4CA9-A65C-C0845B309F48}"/>
    <cellStyle name="40% - Accent3 4 2 4 2 3" xfId="11953" xr:uid="{84CA3F90-25DF-4900-9394-23964FD448B4}"/>
    <cellStyle name="40% - Accent3 4 2 4 3" xfId="11954" xr:uid="{40C234E4-4618-4892-8043-31C85A9029CD}"/>
    <cellStyle name="40% - Accent3 4 2 4 4" xfId="11955" xr:uid="{8A211D4D-BB4E-46F9-987B-95B5CC8AC8C5}"/>
    <cellStyle name="40% - Accent3 4 2 4 5" xfId="11956" xr:uid="{752D9C05-3B9F-48EF-BDA0-18EA2376F24D}"/>
    <cellStyle name="40% - Accent3 4 2 4 6" xfId="11957" xr:uid="{7B5D604B-C3D6-4652-BFAF-9F7B9BAE37BB}"/>
    <cellStyle name="40% - Accent3 4 2 4 7" xfId="11958" xr:uid="{4A49E273-30ED-40F3-B461-CCEC6CE6F5F9}"/>
    <cellStyle name="40% - Accent3 4 2 5" xfId="11959" xr:uid="{297A7255-4B2A-4F13-86D5-545B94F39555}"/>
    <cellStyle name="40% - Accent3 4 2 5 2" xfId="11960" xr:uid="{100610BF-2B8C-4445-9CB6-6D284469CB4C}"/>
    <cellStyle name="40% - Accent3 4 2 5 2 2" xfId="11961" xr:uid="{341643F3-D00F-49F9-BE67-EA8C2F371C18}"/>
    <cellStyle name="40% - Accent3 4 2 5 2 3" xfId="11962" xr:uid="{5FA9DC2C-8544-449B-B6E8-6E48E4A6C838}"/>
    <cellStyle name="40% - Accent3 4 2 5 3" xfId="11963" xr:uid="{E0D7B504-BCE7-4E9D-B766-B31E00048C53}"/>
    <cellStyle name="40% - Accent3 4 2 5 4" xfId="11964" xr:uid="{7AEC275D-01A4-4549-8AAB-0FFEBE41CBCB}"/>
    <cellStyle name="40% - Accent3 4 2 5 5" xfId="11965" xr:uid="{FDB8A89B-CBE5-4A78-801E-0059CA5A1164}"/>
    <cellStyle name="40% - Accent3 4 2 6" xfId="11966" xr:uid="{89D0AAF5-D024-40E5-A640-70248945403D}"/>
    <cellStyle name="40% - Accent3 4 2 6 2" xfId="11967" xr:uid="{2C27A398-C5F1-49A1-80A8-B00DD7892670}"/>
    <cellStyle name="40% - Accent3 4 2 6 3" xfId="11968" xr:uid="{30456ABB-5796-4721-A1A5-8202C222AE4E}"/>
    <cellStyle name="40% - Accent3 4 2 7" xfId="11969" xr:uid="{1CDA2B93-28F8-4BAE-8413-FDEB7FF1CDA7}"/>
    <cellStyle name="40% - Accent3 4 2 8" xfId="11970" xr:uid="{0A1ED5BA-E203-460C-AAAE-CB516964A510}"/>
    <cellStyle name="40% - Accent3 4 2 9" xfId="11971" xr:uid="{06B479C9-D0BD-4F2A-9C05-B44445E15197}"/>
    <cellStyle name="40% - Accent3 4 3" xfId="11972" xr:uid="{88E78D1B-B5AE-47E7-A7AE-946F3006B1CB}"/>
    <cellStyle name="40% - Accent3 4 3 10" xfId="11973" xr:uid="{30699BB0-ABBC-4CCF-BB2A-33BB95995557}"/>
    <cellStyle name="40% - Accent3 4 3 2" xfId="11974" xr:uid="{F14A220D-0094-4E22-AD02-0EF519928229}"/>
    <cellStyle name="40% - Accent3 4 3 2 2" xfId="11975" xr:uid="{1C429ECB-D14A-46FB-BF7C-A52F05AF3841}"/>
    <cellStyle name="40% - Accent3 4 3 2 2 2" xfId="11976" xr:uid="{76CA072A-82C2-48FD-AAEF-970E7AA5F5FC}"/>
    <cellStyle name="40% - Accent3 4 3 2 2 3" xfId="11977" xr:uid="{4ADC8070-0FE4-4E6D-92D0-924618079946}"/>
    <cellStyle name="40% - Accent3 4 3 2 2 4" xfId="11978" xr:uid="{2C93858F-A200-467C-91A0-08FCD458D284}"/>
    <cellStyle name="40% - Accent3 4 3 2 2 5" xfId="11979" xr:uid="{0EFDAC7A-8266-4D5F-AA74-D6D7F70FA219}"/>
    <cellStyle name="40% - Accent3 4 3 2 3" xfId="11980" xr:uid="{AE3A0DCF-2927-4F88-A578-0FFB669A3E43}"/>
    <cellStyle name="40% - Accent3 4 3 2 4" xfId="11981" xr:uid="{E3D9BA09-8BE1-4336-83DE-ABF3FE962713}"/>
    <cellStyle name="40% - Accent3 4 3 2 5" xfId="11982" xr:uid="{7589176D-04B8-46EC-8FA7-7C9504CB385C}"/>
    <cellStyle name="40% - Accent3 4 3 2 6" xfId="11983" xr:uid="{651C47E1-3B5B-4B8B-9392-92029591F823}"/>
    <cellStyle name="40% - Accent3 4 3 2 7" xfId="11984" xr:uid="{B9E2A54F-E6AE-42A3-A44A-33C964E5DB69}"/>
    <cellStyle name="40% - Accent3 4 3 2 8" xfId="11985" xr:uid="{FA1557BF-2C07-4F1D-8AC1-6AE681289E5E}"/>
    <cellStyle name="40% - Accent3 4 3 3" xfId="11986" xr:uid="{45260DC0-68D5-42EB-A9A9-A627C716B317}"/>
    <cellStyle name="40% - Accent3 4 3 3 2" xfId="11987" xr:uid="{74D2AC20-B1FC-4309-8155-7E7FDDBE24B5}"/>
    <cellStyle name="40% - Accent3 4 3 3 2 2" xfId="11988" xr:uid="{39D77A89-470A-495E-8C67-DA9ACEEE3100}"/>
    <cellStyle name="40% - Accent3 4 3 3 2 3" xfId="11989" xr:uid="{F3B9FA2E-A2FF-460B-BC47-32798A0F24B7}"/>
    <cellStyle name="40% - Accent3 4 3 3 3" xfId="11990" xr:uid="{BB47D018-5AB0-46D4-8131-9F5EFDB6045E}"/>
    <cellStyle name="40% - Accent3 4 3 3 4" xfId="11991" xr:uid="{0C767BB0-39A7-470C-91EF-91C629FECCDA}"/>
    <cellStyle name="40% - Accent3 4 3 3 5" xfId="11992" xr:uid="{23DD0F93-A169-4A3A-85E4-5E5F85DBA8AE}"/>
    <cellStyle name="40% - Accent3 4 3 3 6" xfId="11993" xr:uid="{5DD1B54D-6658-4AB2-B0B7-5CDF275A8673}"/>
    <cellStyle name="40% - Accent3 4 3 3 7" xfId="11994" xr:uid="{5BAAD6D4-C213-440E-859B-C0566D602A5E}"/>
    <cellStyle name="40% - Accent3 4 3 4" xfId="11995" xr:uid="{28B2E460-41AD-46D9-8FCC-62299B64A846}"/>
    <cellStyle name="40% - Accent3 4 3 4 2" xfId="11996" xr:uid="{B89C58C0-B736-4939-B903-667F3BAB6BCC}"/>
    <cellStyle name="40% - Accent3 4 3 4 3" xfId="11997" xr:uid="{1AD8ED41-812F-4AE2-B160-3CD28A2985F7}"/>
    <cellStyle name="40% - Accent3 4 3 4 4" xfId="11998" xr:uid="{1436BB48-4648-443B-AB4E-4F60466C41B9}"/>
    <cellStyle name="40% - Accent3 4 3 5" xfId="11999" xr:uid="{D3813438-1AF2-4C64-91C9-372A0A09DABA}"/>
    <cellStyle name="40% - Accent3 4 3 6" xfId="12000" xr:uid="{92247D4E-992D-4742-9F6B-8A0AD02A8C33}"/>
    <cellStyle name="40% - Accent3 4 3 7" xfId="12001" xr:uid="{1263DC3A-E1D2-41F8-AD44-5D1607DD136A}"/>
    <cellStyle name="40% - Accent3 4 3 8" xfId="12002" xr:uid="{10D71C6C-5269-4C82-BD76-F18574178A6E}"/>
    <cellStyle name="40% - Accent3 4 3 9" xfId="12003" xr:uid="{841A49FA-61DC-4B78-98D2-CD7E586C64D0}"/>
    <cellStyle name="40% - Accent3 4 4" xfId="12004" xr:uid="{53B2FDC9-6BE7-4718-B401-495E7B746DE6}"/>
    <cellStyle name="40% - Accent3 4 4 10" xfId="12005" xr:uid="{85F72F78-5A61-47E4-9494-34824C34FA5D}"/>
    <cellStyle name="40% - Accent3 4 4 2" xfId="12006" xr:uid="{AE527DD0-CEBE-4C7E-B86D-9C705002FCBE}"/>
    <cellStyle name="40% - Accent3 4 4 2 2" xfId="12007" xr:uid="{7C9DD5EF-650D-4506-917F-3BC2C45F20BE}"/>
    <cellStyle name="40% - Accent3 4 4 2 2 2" xfId="12008" xr:uid="{BB517C24-792E-4688-B08A-6AA9FE423A99}"/>
    <cellStyle name="40% - Accent3 4 4 2 2 3" xfId="12009" xr:uid="{38F00820-F8BC-49FE-B4EA-E2DA3B9F9DE2}"/>
    <cellStyle name="40% - Accent3 4 4 2 2 4" xfId="12010" xr:uid="{40799B6C-A63F-4957-8C3D-BE0F56C9553F}"/>
    <cellStyle name="40% - Accent3 4 4 2 3" xfId="12011" xr:uid="{689AE78B-C8D3-469A-9CD0-91268CE3CC3D}"/>
    <cellStyle name="40% - Accent3 4 4 2 4" xfId="12012" xr:uid="{9DC53383-9E6C-4BF1-87D4-1326B5BE870C}"/>
    <cellStyle name="40% - Accent3 4 4 2 5" xfId="12013" xr:uid="{9A7C8CA7-26DB-4A5F-B7B4-43261EB95BCB}"/>
    <cellStyle name="40% - Accent3 4 4 2 6" xfId="12014" xr:uid="{69855BAF-ABB6-4830-9FDB-C2944A1B1EB3}"/>
    <cellStyle name="40% - Accent3 4 4 2 7" xfId="12015" xr:uid="{3A839F4F-B4AB-45B7-9407-D8A9D9152693}"/>
    <cellStyle name="40% - Accent3 4 4 3" xfId="12016" xr:uid="{8D9E2DE4-DCA6-43E6-ABEE-485E88B0A21F}"/>
    <cellStyle name="40% - Accent3 4 4 3 2" xfId="12017" xr:uid="{B939C6B2-9098-4F7E-A40B-057A8469628D}"/>
    <cellStyle name="40% - Accent3 4 4 3 2 2" xfId="12018" xr:uid="{AEF4AE86-DF78-460B-AA2E-D968D7096333}"/>
    <cellStyle name="40% - Accent3 4 4 3 2 3" xfId="12019" xr:uid="{0C5B15F6-77E0-4408-A1E4-E197A0A022C9}"/>
    <cellStyle name="40% - Accent3 4 4 3 3" xfId="12020" xr:uid="{8BDAE600-0D61-4D1D-A1E1-4FC572AB1850}"/>
    <cellStyle name="40% - Accent3 4 4 3 4" xfId="12021" xr:uid="{9552BC77-25A3-4416-8E3F-387C34BDBF43}"/>
    <cellStyle name="40% - Accent3 4 4 3 5" xfId="12022" xr:uid="{4D60FC0C-17B6-44A9-8497-993A51E09486}"/>
    <cellStyle name="40% - Accent3 4 4 3 6" xfId="12023" xr:uid="{FF58AE60-191B-4CD3-8058-50F34E1A3A7C}"/>
    <cellStyle name="40% - Accent3 4 4 4" xfId="12024" xr:uid="{AE277CC9-5E78-4B11-8CEA-EC5694A0B93D}"/>
    <cellStyle name="40% - Accent3 4 4 4 2" xfId="12025" xr:uid="{CD1DC12A-9E64-415F-ABE4-4AD8A32F5EA9}"/>
    <cellStyle name="40% - Accent3 4 4 4 3" xfId="12026" xr:uid="{AC3FF8C9-9E28-4042-B1FC-163A0ECC25FE}"/>
    <cellStyle name="40% - Accent3 4 4 4 4" xfId="12027" xr:uid="{357F0789-5042-4108-92BC-334C0D475475}"/>
    <cellStyle name="40% - Accent3 4 4 5" xfId="12028" xr:uid="{9D93EFA3-C863-40E0-A877-A9D95AA05BC0}"/>
    <cellStyle name="40% - Accent3 4 4 6" xfId="12029" xr:uid="{89D42F6A-9BFB-45CF-85FD-3204CC31BD5C}"/>
    <cellStyle name="40% - Accent3 4 4 7" xfId="12030" xr:uid="{39A94A2F-3EEA-481C-8A74-DA301D0C232B}"/>
    <cellStyle name="40% - Accent3 4 4 8" xfId="12031" xr:uid="{34076EE2-AF41-4CC6-ACCC-CF93283EB165}"/>
    <cellStyle name="40% - Accent3 4 4 9" xfId="12032" xr:uid="{08157A56-9CF9-4767-A58B-0614BD399767}"/>
    <cellStyle name="40% - Accent3 4 5" xfId="12033" xr:uid="{C7341C07-49A0-4C40-AADC-0B4202D8D74A}"/>
    <cellStyle name="40% - Accent3 4 5 2" xfId="12034" xr:uid="{485F2270-9807-49E2-9452-0D7AE26F78F5}"/>
    <cellStyle name="40% - Accent3 4 5 2 2" xfId="12035" xr:uid="{F2C3D37F-908C-46E6-A6F3-4132D3CEE41F}"/>
    <cellStyle name="40% - Accent3 4 5 2 2 2" xfId="12036" xr:uid="{B349E2F4-AF07-4AD3-9DC4-A93DB737DCE3}"/>
    <cellStyle name="40% - Accent3 4 5 2 2 3" xfId="12037" xr:uid="{FA16111C-E9B4-4B8B-B442-88493DCD5D3D}"/>
    <cellStyle name="40% - Accent3 4 5 2 2 4" xfId="12038" xr:uid="{30C733A3-310C-410C-BB8D-23CF50648288}"/>
    <cellStyle name="40% - Accent3 4 5 2 3" xfId="12039" xr:uid="{17B9319A-E626-4EDA-90DE-19377B4EA0C3}"/>
    <cellStyle name="40% - Accent3 4 5 2 4" xfId="12040" xr:uid="{3D3540E8-71F1-4B0D-B463-D50EC915AF2E}"/>
    <cellStyle name="40% - Accent3 4 5 2 5" xfId="12041" xr:uid="{3D01203F-1D37-40EF-85E2-0F3038DAFDC3}"/>
    <cellStyle name="40% - Accent3 4 5 2 6" xfId="12042" xr:uid="{556FA3B1-7E3D-407E-97D0-31E415775001}"/>
    <cellStyle name="40% - Accent3 4 5 3" xfId="12043" xr:uid="{C810F453-F51C-41E2-99BC-69869F50DD99}"/>
    <cellStyle name="40% - Accent3 4 5 3 2" xfId="12044" xr:uid="{A29090BA-6D70-4DDB-8D87-CDABCB8C78D0}"/>
    <cellStyle name="40% - Accent3 4 5 3 2 2" xfId="12045" xr:uid="{A3638161-9269-409D-84A6-8B2EFDAD22A9}"/>
    <cellStyle name="40% - Accent3 4 5 3 2 3" xfId="12046" xr:uid="{EB93C438-3CF1-49E4-9EC3-097386429E58}"/>
    <cellStyle name="40% - Accent3 4 5 3 3" xfId="12047" xr:uid="{EE1A33D5-2FFD-4B7E-8CEC-4594031D214C}"/>
    <cellStyle name="40% - Accent3 4 5 3 4" xfId="12048" xr:uid="{37870A93-C3D0-4A98-A495-320A71D5D6CA}"/>
    <cellStyle name="40% - Accent3 4 5 3 5" xfId="12049" xr:uid="{36203BCD-39F5-4BB0-845A-C0F4DB0B87C7}"/>
    <cellStyle name="40% - Accent3 4 5 3 6" xfId="12050" xr:uid="{AD354E79-ADE6-42AD-B789-84CF8B757DB9}"/>
    <cellStyle name="40% - Accent3 4 5 4" xfId="12051" xr:uid="{57EA304B-21D0-4FA4-A989-E335EB91C4D7}"/>
    <cellStyle name="40% - Accent3 4 5 4 2" xfId="12052" xr:uid="{725DC983-7174-485C-AF99-B3D74D13407D}"/>
    <cellStyle name="40% - Accent3 4 5 4 3" xfId="12053" xr:uid="{78A2B32D-4BE7-43BD-90A1-2B395E02A2DC}"/>
    <cellStyle name="40% - Accent3 4 5 4 4" xfId="12054" xr:uid="{BEE52FD9-A01A-45AE-825D-10D53C35BD83}"/>
    <cellStyle name="40% - Accent3 4 5 5" xfId="12055" xr:uid="{E2187291-941D-4866-864E-1C032CF43F61}"/>
    <cellStyle name="40% - Accent3 4 5 6" xfId="12056" xr:uid="{7D46B376-1813-4C90-830E-8BFBBE1906F1}"/>
    <cellStyle name="40% - Accent3 4 5 7" xfId="12057" xr:uid="{FCC6FEB6-D365-45EE-9CFA-C875E8AD92EF}"/>
    <cellStyle name="40% - Accent3 4 5 8" xfId="12058" xr:uid="{17D2A23A-2DBD-423F-8B06-D079F97D99CF}"/>
    <cellStyle name="40% - Accent3 4 5 9" xfId="12059" xr:uid="{3B0505BA-5AE8-4B0C-B02D-84C53988E5A9}"/>
    <cellStyle name="40% - Accent3 4 6" xfId="12060" xr:uid="{A1250C08-016D-4203-9565-5C2869DBFBD9}"/>
    <cellStyle name="40% - Accent3 4 6 2" xfId="12061" xr:uid="{9E0ECED2-A64D-426D-B332-FC914749790C}"/>
    <cellStyle name="40% - Accent3 4 6 2 2" xfId="12062" xr:uid="{7D27AD40-2514-4E07-A3F5-F05B0E096209}"/>
    <cellStyle name="40% - Accent3 4 6 2 3" xfId="12063" xr:uid="{3226BE20-14A2-4369-9205-0E03321C23F2}"/>
    <cellStyle name="40% - Accent3 4 6 2 4" xfId="12064" xr:uid="{8E1A0172-2092-4147-AC22-0A7A09627CB2}"/>
    <cellStyle name="40% - Accent3 4 6 3" xfId="12065" xr:uid="{739750E1-8CAE-4583-9E96-4883E2A904E8}"/>
    <cellStyle name="40% - Accent3 4 6 4" xfId="12066" xr:uid="{02502FFA-F794-46C1-88D9-E9A8F8E1471E}"/>
    <cellStyle name="40% - Accent3 4 6 5" xfId="12067" xr:uid="{C99C27FD-F92C-4534-9858-376AAFCA86E9}"/>
    <cellStyle name="40% - Accent3 4 6 6" xfId="12068" xr:uid="{B16F28D4-B5A2-435C-B74C-3CE7ADE8A08E}"/>
    <cellStyle name="40% - Accent3 4 7" xfId="12069" xr:uid="{C70A1F46-A68B-418A-AC18-94775E04BB31}"/>
    <cellStyle name="40% - Accent3 4 7 2" xfId="12070" xr:uid="{6AA6DD6F-FBF3-4910-B4C5-554949332A05}"/>
    <cellStyle name="40% - Accent3 4 7 2 2" xfId="12071" xr:uid="{35F6721D-9E1B-464D-8F24-D5B3F634D11B}"/>
    <cellStyle name="40% - Accent3 4 7 2 3" xfId="12072" xr:uid="{BF925BF9-C73D-42FA-85DB-8FE883CB8441}"/>
    <cellStyle name="40% - Accent3 4 7 3" xfId="12073" xr:uid="{0729A7EA-A99F-47B4-916C-1F5DC451C32E}"/>
    <cellStyle name="40% - Accent3 4 7 4" xfId="12074" xr:uid="{C4144EBE-9A92-43E7-BB6B-A4E4568C83C6}"/>
    <cellStyle name="40% - Accent3 4 7 5" xfId="12075" xr:uid="{9CF35BEB-2C2B-4E83-AF06-DC3BE968CD23}"/>
    <cellStyle name="40% - Accent3 4 7 6" xfId="12076" xr:uid="{18F701B8-8656-448A-B472-55687A8B89D2}"/>
    <cellStyle name="40% - Accent3 4 8" xfId="12077" xr:uid="{B6D6E2B3-06A6-4469-8B46-E79525236385}"/>
    <cellStyle name="40% - Accent3 4 8 2" xfId="12078" xr:uid="{FB8E182F-E92B-4573-AF27-657304AD7A2C}"/>
    <cellStyle name="40% - Accent3 4 8 3" xfId="12079" xr:uid="{5929EC42-FCE1-4069-9CB9-F44FBFA25625}"/>
    <cellStyle name="40% - Accent3 4 8 4" xfId="12080" xr:uid="{9549C3D8-8565-440B-A3E0-7F0F8F4BDA77}"/>
    <cellStyle name="40% - Accent3 4 9" xfId="12081" xr:uid="{FBC98B3A-BE70-4D6C-8416-FB06FCEDBB19}"/>
    <cellStyle name="40% - Accent3 40" xfId="12082" xr:uid="{73594C69-BD64-489B-8F54-F10C45C69738}"/>
    <cellStyle name="40% - Accent3 41" xfId="12083" xr:uid="{93F002C1-7F2C-48C1-82DB-E66D18AFCB44}"/>
    <cellStyle name="40% - Accent3 5" xfId="12084" xr:uid="{24508BA1-B675-4BD2-A1E2-281410229B13}"/>
    <cellStyle name="40% - Accent3 5 10" xfId="12085" xr:uid="{6050F662-5F13-4F51-A86D-99F9AB482E9F}"/>
    <cellStyle name="40% - Accent3 5 11" xfId="12086" xr:uid="{6E1DAB26-1970-45C9-BB78-DB904114E426}"/>
    <cellStyle name="40% - Accent3 5 12" xfId="12087" xr:uid="{8249EA82-B3DD-4FF8-9B39-17D78FB6B0AD}"/>
    <cellStyle name="40% - Accent3 5 13" xfId="12088" xr:uid="{9F148B97-EFEE-42A5-B32D-029967F1CACF}"/>
    <cellStyle name="40% - Accent3 5 14" xfId="12089" xr:uid="{9F6806CF-3829-4C0C-B4AF-F200878A4A7A}"/>
    <cellStyle name="40% - Accent3 5 15" xfId="12090" xr:uid="{3663EF55-C7A1-489B-A445-ED1C99097101}"/>
    <cellStyle name="40% - Accent3 5 2" xfId="12091" xr:uid="{A4C496ED-B8A2-459D-8946-4F01C140A6A7}"/>
    <cellStyle name="40% - Accent3 5 2 10" xfId="12092" xr:uid="{DB5BC1E2-4608-4142-A948-A45BF4724933}"/>
    <cellStyle name="40% - Accent3 5 2 11" xfId="12093" xr:uid="{0E936359-8CDA-4798-8B3F-4BF65AED9CD5}"/>
    <cellStyle name="40% - Accent3 5 2 12" xfId="12094" xr:uid="{063F54C1-4308-4112-9E13-77F58D77DED5}"/>
    <cellStyle name="40% - Accent3 5 2 13" xfId="12095" xr:uid="{48474086-CD53-483C-890A-0A2D107F7D73}"/>
    <cellStyle name="40% - Accent3 5 2 2" xfId="12096" xr:uid="{0EDB0950-3D7D-4B0F-9246-723CFF1AF86D}"/>
    <cellStyle name="40% - Accent3 5 2 2 10" xfId="12097" xr:uid="{22B415CB-D953-40C0-B73C-7999FD6338DE}"/>
    <cellStyle name="40% - Accent3 5 2 2 2" xfId="12098" xr:uid="{1EB22B02-3C87-4662-8F76-DBB55B4CF2B1}"/>
    <cellStyle name="40% - Accent3 5 2 2 2 2" xfId="12099" xr:uid="{B7ED0D8F-2CEC-4B9E-A9A7-C331CFC043BD}"/>
    <cellStyle name="40% - Accent3 5 2 2 2 2 2" xfId="12100" xr:uid="{A1EE6419-7042-4AFA-B73A-8AC0CD57D17C}"/>
    <cellStyle name="40% - Accent3 5 2 2 2 2 3" xfId="12101" xr:uid="{2C134A4D-9435-4ED5-A96A-FB510A3E7850}"/>
    <cellStyle name="40% - Accent3 5 2 2 2 2 4" xfId="12102" xr:uid="{857F1A21-CBC7-45A1-AD2C-D4F46D217C99}"/>
    <cellStyle name="40% - Accent3 5 2 2 2 3" xfId="12103" xr:uid="{13EAD30B-9E1F-4339-91AD-D0A44D6BB075}"/>
    <cellStyle name="40% - Accent3 5 2 2 2 4" xfId="12104" xr:uid="{70C953DB-37F5-4330-B1A4-489DAF67AA5D}"/>
    <cellStyle name="40% - Accent3 5 2 2 2 5" xfId="12105" xr:uid="{440AC4FB-4F05-4497-B5F4-FEFB44240A65}"/>
    <cellStyle name="40% - Accent3 5 2 2 2 6" xfId="12106" xr:uid="{E1E0D46A-6D83-4BB0-8C84-DA27C9FECF0D}"/>
    <cellStyle name="40% - Accent3 5 2 2 2 7" xfId="12107" xr:uid="{8CBD3A4A-0B54-437B-8D09-D7B86F85000F}"/>
    <cellStyle name="40% - Accent3 5 2 2 3" xfId="12108" xr:uid="{401DB738-BD50-4DAA-853D-0698574AAC1B}"/>
    <cellStyle name="40% - Accent3 5 2 2 3 2" xfId="12109" xr:uid="{3039CC75-D9C3-4C94-915C-DC39499C20B3}"/>
    <cellStyle name="40% - Accent3 5 2 2 3 2 2" xfId="12110" xr:uid="{6946FF90-C65A-4F55-84AD-C4B951CD97CC}"/>
    <cellStyle name="40% - Accent3 5 2 2 3 2 3" xfId="12111" xr:uid="{B464CECD-9CA9-49B9-85FC-6F15CC964773}"/>
    <cellStyle name="40% - Accent3 5 2 2 3 3" xfId="12112" xr:uid="{E9DD8C36-5D0F-499E-9B44-78D26668A950}"/>
    <cellStyle name="40% - Accent3 5 2 2 3 4" xfId="12113" xr:uid="{2ED95467-D89F-420B-8CB1-1FCDBD7ECFDB}"/>
    <cellStyle name="40% - Accent3 5 2 2 3 5" xfId="12114" xr:uid="{0E2DE02F-355E-4E8B-B2AF-5B55B7A5563E}"/>
    <cellStyle name="40% - Accent3 5 2 2 3 6" xfId="12115" xr:uid="{FDA84B60-1745-449A-BA9A-F1B2917D6B12}"/>
    <cellStyle name="40% - Accent3 5 2 2 4" xfId="12116" xr:uid="{FEE708BA-6009-40C5-82D9-13CCCA7CB453}"/>
    <cellStyle name="40% - Accent3 5 2 2 4 2" xfId="12117" xr:uid="{E67B942F-0AC5-4BBA-BBE1-C5B27FA9730E}"/>
    <cellStyle name="40% - Accent3 5 2 2 4 3" xfId="12118" xr:uid="{277CF73C-98CB-4963-BFB1-08F3D31F62B9}"/>
    <cellStyle name="40% - Accent3 5 2 2 5" xfId="12119" xr:uid="{16E008E6-BB10-42BF-AD6F-EB54C3B594A6}"/>
    <cellStyle name="40% - Accent3 5 2 2 6" xfId="12120" xr:uid="{BA3A59B6-15A1-44F8-A206-55516808DD7C}"/>
    <cellStyle name="40% - Accent3 5 2 2 7" xfId="12121" xr:uid="{D31DE5D7-87F0-4506-9FF1-253E3B7EE937}"/>
    <cellStyle name="40% - Accent3 5 2 2 8" xfId="12122" xr:uid="{EAC882BF-EF61-4E30-882D-2DF1176C01FC}"/>
    <cellStyle name="40% - Accent3 5 2 2 9" xfId="12123" xr:uid="{719AD5C2-56C1-42CC-BA22-E2FDE19C5135}"/>
    <cellStyle name="40% - Accent3 5 2 3" xfId="12124" xr:uid="{829DFD5D-B572-498E-A115-121B7775ACB5}"/>
    <cellStyle name="40% - Accent3 5 2 3 2" xfId="12125" xr:uid="{AC0585BA-10FE-46BB-9994-7A4A3E299060}"/>
    <cellStyle name="40% - Accent3 5 2 3 2 2" xfId="12126" xr:uid="{42A92E00-7ACB-42BF-BBCD-81B8EF95E82D}"/>
    <cellStyle name="40% - Accent3 5 2 3 2 2 2" xfId="12127" xr:uid="{74D5C77E-1A51-4F29-B72C-C826319EC555}"/>
    <cellStyle name="40% - Accent3 5 2 3 2 2 3" xfId="12128" xr:uid="{DD3E6EC9-2711-48FA-BCDD-ED5F6F3E91EE}"/>
    <cellStyle name="40% - Accent3 5 2 3 2 3" xfId="12129" xr:uid="{0E3BEDC0-02F0-42D9-BEEB-1822E970F33D}"/>
    <cellStyle name="40% - Accent3 5 2 3 2 4" xfId="12130" xr:uid="{9AB2C440-8170-4114-B8FF-706D6D53DE84}"/>
    <cellStyle name="40% - Accent3 5 2 3 2 5" xfId="12131" xr:uid="{13B856EB-7DA5-46AE-8F27-A94503CB8F35}"/>
    <cellStyle name="40% - Accent3 5 2 3 2 6" xfId="12132" xr:uid="{E6C22834-E8E5-48BB-A7E6-7691EABEC147}"/>
    <cellStyle name="40% - Accent3 5 2 3 3" xfId="12133" xr:uid="{D064A8E8-97DF-4467-8A86-3A22EEA7724E}"/>
    <cellStyle name="40% - Accent3 5 2 3 3 2" xfId="12134" xr:uid="{8F4134D7-312C-4AFB-A60E-9EB34C156E46}"/>
    <cellStyle name="40% - Accent3 5 2 3 3 2 2" xfId="12135" xr:uid="{71D0D4F5-C9F5-4D72-926C-3B674187D61E}"/>
    <cellStyle name="40% - Accent3 5 2 3 3 2 3" xfId="12136" xr:uid="{824BABD9-BE81-4CE5-AF18-CD725F6053C6}"/>
    <cellStyle name="40% - Accent3 5 2 3 3 3" xfId="12137" xr:uid="{5CBC6DC7-270B-4436-BF0F-E8A2A225BCF3}"/>
    <cellStyle name="40% - Accent3 5 2 3 3 4" xfId="12138" xr:uid="{157D0751-A046-498C-80AE-01E88199C070}"/>
    <cellStyle name="40% - Accent3 5 2 3 3 5" xfId="12139" xr:uid="{C3FF2CEF-F539-4226-B0D8-5E1208BFABB8}"/>
    <cellStyle name="40% - Accent3 5 2 3 4" xfId="12140" xr:uid="{78A5D1B9-8CEB-4E62-8BFB-49C02132E946}"/>
    <cellStyle name="40% - Accent3 5 2 3 4 2" xfId="12141" xr:uid="{6B4D5C1E-D1F1-45BF-9F7F-30BA13AAF051}"/>
    <cellStyle name="40% - Accent3 5 2 3 4 3" xfId="12142" xr:uid="{8C3A5A3F-6FF0-467E-A542-CA20ADBE056E}"/>
    <cellStyle name="40% - Accent3 5 2 3 5" xfId="12143" xr:uid="{08D8C180-30DC-4047-9E5B-6D600325E20B}"/>
    <cellStyle name="40% - Accent3 5 2 3 6" xfId="12144" xr:uid="{BB2C6271-5D93-4A1A-A83F-4B8E1D4938EA}"/>
    <cellStyle name="40% - Accent3 5 2 3 7" xfId="12145" xr:uid="{F599C12E-B274-4D3E-9230-DFF961680917}"/>
    <cellStyle name="40% - Accent3 5 2 3 8" xfId="12146" xr:uid="{577E777B-1366-462B-9BD1-83E0C7C09114}"/>
    <cellStyle name="40% - Accent3 5 2 3 9" xfId="12147" xr:uid="{9CE1011E-BA6D-41B1-A150-88FF148CF9BC}"/>
    <cellStyle name="40% - Accent3 5 2 4" xfId="12148" xr:uid="{D34DBA20-EB88-4C9F-ADC2-B3729320EE43}"/>
    <cellStyle name="40% - Accent3 5 2 4 2" xfId="12149" xr:uid="{ED15DB8D-F404-467E-896C-4665FB602F53}"/>
    <cellStyle name="40% - Accent3 5 2 4 2 2" xfId="12150" xr:uid="{07931E48-D941-4F33-8AD2-3B4DAF4E08E3}"/>
    <cellStyle name="40% - Accent3 5 2 4 2 3" xfId="12151" xr:uid="{D791895C-B5EF-4A9E-8210-720B5F8361E3}"/>
    <cellStyle name="40% - Accent3 5 2 4 3" xfId="12152" xr:uid="{461C672E-27AE-41EF-A4FD-37E92E20B7D2}"/>
    <cellStyle name="40% - Accent3 5 2 4 4" xfId="12153" xr:uid="{9D016847-FEEC-4656-B72B-0A04D7A53789}"/>
    <cellStyle name="40% - Accent3 5 2 4 5" xfId="12154" xr:uid="{BEE31F8A-0476-437D-B8A1-51007769B5E6}"/>
    <cellStyle name="40% - Accent3 5 2 4 6" xfId="12155" xr:uid="{D492BE7E-12D6-4521-83B7-098F2095E65A}"/>
    <cellStyle name="40% - Accent3 5 2 4 7" xfId="12156" xr:uid="{F5970E35-B84D-4C15-865D-02FAA2891AE1}"/>
    <cellStyle name="40% - Accent3 5 2 5" xfId="12157" xr:uid="{0335835B-461F-4D7E-9AE0-E9CBDCDAEB78}"/>
    <cellStyle name="40% - Accent3 5 2 5 2" xfId="12158" xr:uid="{F0E2D523-2939-406A-9A5F-80BBEF5DD125}"/>
    <cellStyle name="40% - Accent3 5 2 5 2 2" xfId="12159" xr:uid="{8DBD7859-197A-41BA-9C3A-C6EB0B363E56}"/>
    <cellStyle name="40% - Accent3 5 2 5 2 3" xfId="12160" xr:uid="{1D88C06C-611A-4512-A8EF-6BBD70115E0A}"/>
    <cellStyle name="40% - Accent3 5 2 5 3" xfId="12161" xr:uid="{F9FF5BC9-25CA-41C9-82C9-99D262F3B972}"/>
    <cellStyle name="40% - Accent3 5 2 5 4" xfId="12162" xr:uid="{6F510FB6-5FC4-4650-9990-27B9FEAA99EE}"/>
    <cellStyle name="40% - Accent3 5 2 5 5" xfId="12163" xr:uid="{44671112-A95C-434E-AF96-72E7D8D845AD}"/>
    <cellStyle name="40% - Accent3 5 2 6" xfId="12164" xr:uid="{AE039C34-F3AB-4E04-8C8B-6A4FE5165703}"/>
    <cellStyle name="40% - Accent3 5 2 6 2" xfId="12165" xr:uid="{D8754D3F-A878-4E99-A139-EBBDB70DE154}"/>
    <cellStyle name="40% - Accent3 5 2 6 3" xfId="12166" xr:uid="{6AE8B018-FA8A-46F3-9F94-7DDAD6F9AD94}"/>
    <cellStyle name="40% - Accent3 5 2 7" xfId="12167" xr:uid="{FE93A61C-AE1B-4F97-B8A6-E1D30D657BB1}"/>
    <cellStyle name="40% - Accent3 5 2 8" xfId="12168" xr:uid="{B4BF5E26-05D6-4EAE-B7CA-199D86FDA88D}"/>
    <cellStyle name="40% - Accent3 5 2 9" xfId="12169" xr:uid="{75752259-15F4-4711-9CDF-52B3B93913D2}"/>
    <cellStyle name="40% - Accent3 5 3" xfId="12170" xr:uid="{DCFD159C-E3A1-48CD-A074-E23210AD4290}"/>
    <cellStyle name="40% - Accent3 5 3 10" xfId="12171" xr:uid="{B00FCA1B-807A-48C2-A39D-71D91E6CA4EA}"/>
    <cellStyle name="40% - Accent3 5 3 2" xfId="12172" xr:uid="{8AECD9F9-5BF1-4A34-87D2-1835945EFFA6}"/>
    <cellStyle name="40% - Accent3 5 3 2 2" xfId="12173" xr:uid="{504F3505-00DE-41CD-9C65-445B9DF2DBC9}"/>
    <cellStyle name="40% - Accent3 5 3 2 2 2" xfId="12174" xr:uid="{DDB78372-2442-41D1-977A-2739EC86EA5C}"/>
    <cellStyle name="40% - Accent3 5 3 2 2 3" xfId="12175" xr:uid="{A0165C21-43AC-437F-BB83-593E945D8AEC}"/>
    <cellStyle name="40% - Accent3 5 3 2 2 4" xfId="12176" xr:uid="{EB1349E8-FD83-4F06-B5D5-BB82AB257EC2}"/>
    <cellStyle name="40% - Accent3 5 3 2 2 5" xfId="12177" xr:uid="{3991CE81-9EA8-40E2-9CF4-E20B2D69B497}"/>
    <cellStyle name="40% - Accent3 5 3 2 3" xfId="12178" xr:uid="{EA9ADB1F-FE39-4379-A534-BE3B29E2336E}"/>
    <cellStyle name="40% - Accent3 5 3 2 4" xfId="12179" xr:uid="{0D349C43-9E04-4595-ADAC-E58089C55582}"/>
    <cellStyle name="40% - Accent3 5 3 2 5" xfId="12180" xr:uid="{F5439EDA-C017-44CC-A144-F55A94D4B05A}"/>
    <cellStyle name="40% - Accent3 5 3 2 6" xfId="12181" xr:uid="{3F7ABA45-CE66-463C-BBA7-A5466C18008F}"/>
    <cellStyle name="40% - Accent3 5 3 2 7" xfId="12182" xr:uid="{065D281E-CB5F-443E-B76C-328EE10CEA58}"/>
    <cellStyle name="40% - Accent3 5 3 2 8" xfId="12183" xr:uid="{84A17528-F26C-451D-89DF-9E254D39D0B7}"/>
    <cellStyle name="40% - Accent3 5 3 3" xfId="12184" xr:uid="{BF04FD2D-EA64-434B-8BAC-7CD222A0B3D4}"/>
    <cellStyle name="40% - Accent3 5 3 3 2" xfId="12185" xr:uid="{A210D26E-1417-4C60-B8AD-461152697196}"/>
    <cellStyle name="40% - Accent3 5 3 3 2 2" xfId="12186" xr:uid="{6F79A4B8-80FB-44C4-BDA2-EB2156795D36}"/>
    <cellStyle name="40% - Accent3 5 3 3 2 3" xfId="12187" xr:uid="{7EFAF210-6089-4544-BFD6-D4DA8DFDA3FD}"/>
    <cellStyle name="40% - Accent3 5 3 3 3" xfId="12188" xr:uid="{1265450D-0C4E-43B6-808C-2CBF8262BE54}"/>
    <cellStyle name="40% - Accent3 5 3 3 4" xfId="12189" xr:uid="{D98543ED-4633-4EE7-A681-248C99A1A670}"/>
    <cellStyle name="40% - Accent3 5 3 3 5" xfId="12190" xr:uid="{AAD8B68C-5BDA-4DBA-9EC1-BCE9D52AF902}"/>
    <cellStyle name="40% - Accent3 5 3 3 6" xfId="12191" xr:uid="{54C48973-0A88-4D34-B50B-7267EAC7C300}"/>
    <cellStyle name="40% - Accent3 5 3 3 7" xfId="12192" xr:uid="{44E8F52B-97DB-4F98-B18F-984402462274}"/>
    <cellStyle name="40% - Accent3 5 3 4" xfId="12193" xr:uid="{16E676A3-9C39-4F08-937B-3EC1F660A650}"/>
    <cellStyle name="40% - Accent3 5 3 4 2" xfId="12194" xr:uid="{8A0E500D-8923-4DC4-8D07-89C5959D654B}"/>
    <cellStyle name="40% - Accent3 5 3 4 3" xfId="12195" xr:uid="{9E429901-A41E-4423-BED7-C35D7AC7C44E}"/>
    <cellStyle name="40% - Accent3 5 3 4 4" xfId="12196" xr:uid="{48EA9A44-CD08-47DE-AE47-80F310DD2964}"/>
    <cellStyle name="40% - Accent3 5 3 5" xfId="12197" xr:uid="{E882A6B8-B289-48F1-92E2-B791F01B88D8}"/>
    <cellStyle name="40% - Accent3 5 3 6" xfId="12198" xr:uid="{77B69B1B-6B10-419D-96E7-ECC70965C59F}"/>
    <cellStyle name="40% - Accent3 5 3 7" xfId="12199" xr:uid="{067B185F-C958-42C4-96A7-1100A1BA423E}"/>
    <cellStyle name="40% - Accent3 5 3 8" xfId="12200" xr:uid="{3F52C0E0-4897-4F16-8559-1070CE30F1D2}"/>
    <cellStyle name="40% - Accent3 5 3 9" xfId="12201" xr:uid="{2FE155C5-01CC-4E5B-ACCC-916C2C25BDDE}"/>
    <cellStyle name="40% - Accent3 5 4" xfId="12202" xr:uid="{B8B2B9CA-96CB-4343-BFBC-DA0C40B82E09}"/>
    <cellStyle name="40% - Accent3 5 4 10" xfId="12203" xr:uid="{EC572A2A-1627-4C61-8130-B68085AFECEA}"/>
    <cellStyle name="40% - Accent3 5 4 2" xfId="12204" xr:uid="{46217A8B-160B-4175-AEF7-5E00E8B28173}"/>
    <cellStyle name="40% - Accent3 5 4 2 2" xfId="12205" xr:uid="{4CAF32A1-3C8C-4ECD-A67A-B572DF133B48}"/>
    <cellStyle name="40% - Accent3 5 4 2 2 2" xfId="12206" xr:uid="{AEAC1952-4F08-40B4-9003-0274DE40613F}"/>
    <cellStyle name="40% - Accent3 5 4 2 2 3" xfId="12207" xr:uid="{8F23E0EE-148F-41DF-A000-527A3F8876B3}"/>
    <cellStyle name="40% - Accent3 5 4 2 2 4" xfId="12208" xr:uid="{3DFBB247-B206-447D-AA5F-A627E9020CA0}"/>
    <cellStyle name="40% - Accent3 5 4 2 3" xfId="12209" xr:uid="{0DAD9084-A72B-4EED-8478-249ABCE40961}"/>
    <cellStyle name="40% - Accent3 5 4 2 4" xfId="12210" xr:uid="{792BF277-8939-4261-9A1A-E670B5C6C385}"/>
    <cellStyle name="40% - Accent3 5 4 2 5" xfId="12211" xr:uid="{F1E11EBB-FCB9-4282-947B-0377D7675EBA}"/>
    <cellStyle name="40% - Accent3 5 4 2 6" xfId="12212" xr:uid="{61677151-B0CF-464F-9752-B11EE95100FC}"/>
    <cellStyle name="40% - Accent3 5 4 2 7" xfId="12213" xr:uid="{6188AAB7-9F0A-404F-A489-9608CAC1ED46}"/>
    <cellStyle name="40% - Accent3 5 4 3" xfId="12214" xr:uid="{7626027C-30D3-4537-ACAD-3FCFDEFC8EDC}"/>
    <cellStyle name="40% - Accent3 5 4 3 2" xfId="12215" xr:uid="{8EFB3F0F-1DF4-4F3D-9702-73EDCC879EDE}"/>
    <cellStyle name="40% - Accent3 5 4 3 2 2" xfId="12216" xr:uid="{D4E86AFA-4AD4-45F6-BEFA-33746F5E57D7}"/>
    <cellStyle name="40% - Accent3 5 4 3 2 3" xfId="12217" xr:uid="{F23F5F07-4E4D-4401-B2AE-AC3097252476}"/>
    <cellStyle name="40% - Accent3 5 4 3 3" xfId="12218" xr:uid="{79F5088A-2232-4F78-8DC7-E613A4008325}"/>
    <cellStyle name="40% - Accent3 5 4 3 4" xfId="12219" xr:uid="{010FBF9B-9220-4755-AFC7-013F8EB31499}"/>
    <cellStyle name="40% - Accent3 5 4 3 5" xfId="12220" xr:uid="{A7892367-771E-4D48-BC3B-76314464FDDA}"/>
    <cellStyle name="40% - Accent3 5 4 3 6" xfId="12221" xr:uid="{705E2212-48ED-4596-BEA8-E345FEFA318B}"/>
    <cellStyle name="40% - Accent3 5 4 4" xfId="12222" xr:uid="{93181116-E247-4F12-A39B-FD6D5CC19BF0}"/>
    <cellStyle name="40% - Accent3 5 4 4 2" xfId="12223" xr:uid="{0AD08ECC-4E64-495B-B266-B8E64797CC3A}"/>
    <cellStyle name="40% - Accent3 5 4 4 3" xfId="12224" xr:uid="{2DF5612A-42E2-4A95-92F5-BFD1297081E7}"/>
    <cellStyle name="40% - Accent3 5 4 4 4" xfId="12225" xr:uid="{188DAECA-943B-414E-9E60-41C016A63D4B}"/>
    <cellStyle name="40% - Accent3 5 4 5" xfId="12226" xr:uid="{C1769D0E-FC76-45C7-AB29-20794CFC6030}"/>
    <cellStyle name="40% - Accent3 5 4 6" xfId="12227" xr:uid="{830FD7FE-CD06-4412-9E3C-4B70223CC7F5}"/>
    <cellStyle name="40% - Accent3 5 4 7" xfId="12228" xr:uid="{28A3B69F-8BA0-46D0-BEFA-23B208A3E8B9}"/>
    <cellStyle name="40% - Accent3 5 4 8" xfId="12229" xr:uid="{490D12F8-1475-4B8D-B5F0-8B1CB675B4AE}"/>
    <cellStyle name="40% - Accent3 5 4 9" xfId="12230" xr:uid="{DC88C035-1BAD-4DC2-BE84-31FDFED29B9D}"/>
    <cellStyle name="40% - Accent3 5 5" xfId="12231" xr:uid="{E443F2A3-40B4-4444-B701-E441018CA645}"/>
    <cellStyle name="40% - Accent3 5 5 2" xfId="12232" xr:uid="{21A3F6F1-CA71-43E4-9BB8-5765758CA2EB}"/>
    <cellStyle name="40% - Accent3 5 5 2 2" xfId="12233" xr:uid="{DA8CB90E-6B9D-4D12-8F66-68905F36187A}"/>
    <cellStyle name="40% - Accent3 5 5 2 2 2" xfId="12234" xr:uid="{9A4CF8EE-0E06-4DBF-996C-157C19207656}"/>
    <cellStyle name="40% - Accent3 5 5 2 2 3" xfId="12235" xr:uid="{9A1F467A-6734-42C5-B4E1-82C459CFD06E}"/>
    <cellStyle name="40% - Accent3 5 5 2 2 4" xfId="12236" xr:uid="{62D48272-E47E-4A6B-89D2-E92C92528C06}"/>
    <cellStyle name="40% - Accent3 5 5 2 3" xfId="12237" xr:uid="{B01EBBD1-6F39-4C86-A758-0DEEA23B38D3}"/>
    <cellStyle name="40% - Accent3 5 5 2 4" xfId="12238" xr:uid="{D8A1F6DA-476E-419E-BC04-FEEAC7DF0926}"/>
    <cellStyle name="40% - Accent3 5 5 2 5" xfId="12239" xr:uid="{93BE822B-0B27-4761-97FC-DB0A5F80DCD3}"/>
    <cellStyle name="40% - Accent3 5 5 2 6" xfId="12240" xr:uid="{689CE477-C2B2-40DD-8EBB-0A7001F5720B}"/>
    <cellStyle name="40% - Accent3 5 5 3" xfId="12241" xr:uid="{08CE6F11-28E2-4941-8D84-52896A5278A2}"/>
    <cellStyle name="40% - Accent3 5 5 3 2" xfId="12242" xr:uid="{11504918-9522-4AC6-B708-6089528BFE2D}"/>
    <cellStyle name="40% - Accent3 5 5 3 2 2" xfId="12243" xr:uid="{F6CA4F6F-F176-427A-98B6-5681C6E7BB35}"/>
    <cellStyle name="40% - Accent3 5 5 3 2 3" xfId="12244" xr:uid="{E4850CFC-622B-4BAC-A7A8-3523EA64CED8}"/>
    <cellStyle name="40% - Accent3 5 5 3 3" xfId="12245" xr:uid="{A615E86C-4975-4540-A048-BF1353D3ACDA}"/>
    <cellStyle name="40% - Accent3 5 5 3 4" xfId="12246" xr:uid="{DA41C2E9-F82A-43B0-A61B-57104A72A48B}"/>
    <cellStyle name="40% - Accent3 5 5 3 5" xfId="12247" xr:uid="{20390163-AA0C-4321-8E1F-956215070FA9}"/>
    <cellStyle name="40% - Accent3 5 5 3 6" xfId="12248" xr:uid="{EF264AB2-64A0-4D21-8EAD-5FB71FE33754}"/>
    <cellStyle name="40% - Accent3 5 5 4" xfId="12249" xr:uid="{DD50B074-7FCD-47DE-9A40-D2D7C8D168B9}"/>
    <cellStyle name="40% - Accent3 5 5 4 2" xfId="12250" xr:uid="{6DC4B42C-FB0B-48C9-9D05-A240A6A9AEB4}"/>
    <cellStyle name="40% - Accent3 5 5 4 3" xfId="12251" xr:uid="{64B0EF58-6C5C-476B-9835-031610BF1BF7}"/>
    <cellStyle name="40% - Accent3 5 5 4 4" xfId="12252" xr:uid="{4DEA2C99-DF21-4920-92E2-96DD20256675}"/>
    <cellStyle name="40% - Accent3 5 5 5" xfId="12253" xr:uid="{421857A4-1A16-47E8-943D-A83D333D355E}"/>
    <cellStyle name="40% - Accent3 5 5 6" xfId="12254" xr:uid="{982C1698-E71E-4A64-8290-6D7A2C34725F}"/>
    <cellStyle name="40% - Accent3 5 5 7" xfId="12255" xr:uid="{53481435-042B-4658-8EAD-BDDE7838C87B}"/>
    <cellStyle name="40% - Accent3 5 5 8" xfId="12256" xr:uid="{FD069033-739F-49E7-A9ED-2C6597477632}"/>
    <cellStyle name="40% - Accent3 5 5 9" xfId="12257" xr:uid="{DC95802B-CA75-4F6D-BFF2-A20FED644F7E}"/>
    <cellStyle name="40% - Accent3 5 6" xfId="12258" xr:uid="{F5D734B9-2952-42AB-869D-59B13EBB8CAA}"/>
    <cellStyle name="40% - Accent3 5 6 2" xfId="12259" xr:uid="{DAAD17A7-40D2-4547-8D22-B7A120CFDFF9}"/>
    <cellStyle name="40% - Accent3 5 6 2 2" xfId="12260" xr:uid="{AC42452D-F1D7-4AC6-9DD0-B8C75B44F08E}"/>
    <cellStyle name="40% - Accent3 5 6 2 3" xfId="12261" xr:uid="{670580E8-D6E7-4697-839E-47A8BAFAA4F0}"/>
    <cellStyle name="40% - Accent3 5 6 2 4" xfId="12262" xr:uid="{0B81A0D8-14E6-4770-8828-CA12BD1FD2FC}"/>
    <cellStyle name="40% - Accent3 5 6 3" xfId="12263" xr:uid="{44FF875E-D5A7-4BFF-BD7D-22D2D6096CC2}"/>
    <cellStyle name="40% - Accent3 5 6 4" xfId="12264" xr:uid="{DC2523E1-27DD-4989-961C-00E132B24462}"/>
    <cellStyle name="40% - Accent3 5 6 5" xfId="12265" xr:uid="{00C6AF7E-4531-4E96-BD99-C9D63BDC15F7}"/>
    <cellStyle name="40% - Accent3 5 6 6" xfId="12266" xr:uid="{B2CF3564-35A0-4D8D-9638-5CCB38E4B9FA}"/>
    <cellStyle name="40% - Accent3 5 7" xfId="12267" xr:uid="{1C4627CA-CE86-4E5B-926F-FC8B74806270}"/>
    <cellStyle name="40% - Accent3 5 7 2" xfId="12268" xr:uid="{FAAFD596-98EE-4F42-98A1-444320EEF322}"/>
    <cellStyle name="40% - Accent3 5 7 2 2" xfId="12269" xr:uid="{8A819E43-A3C8-45FC-A056-D41CBAC083B3}"/>
    <cellStyle name="40% - Accent3 5 7 2 3" xfId="12270" xr:uid="{D9AADF1D-4F06-47C6-AAD3-5609589DC141}"/>
    <cellStyle name="40% - Accent3 5 7 3" xfId="12271" xr:uid="{68F9B045-0597-46F6-ACB9-AC6ED4077847}"/>
    <cellStyle name="40% - Accent3 5 7 4" xfId="12272" xr:uid="{9BC2452E-5FE9-4BE9-AFD2-1975FCA281EE}"/>
    <cellStyle name="40% - Accent3 5 7 5" xfId="12273" xr:uid="{D87D7B98-E2AF-4989-9EC6-535B0B2FA574}"/>
    <cellStyle name="40% - Accent3 5 7 6" xfId="12274" xr:uid="{8627225E-3A4B-4436-8404-76F02E482BB2}"/>
    <cellStyle name="40% - Accent3 5 8" xfId="12275" xr:uid="{5581EE17-7B30-4806-A7F0-2D69F6B2D401}"/>
    <cellStyle name="40% - Accent3 5 8 2" xfId="12276" xr:uid="{187BAF63-51CF-422C-990B-37E51F1B0299}"/>
    <cellStyle name="40% - Accent3 5 8 3" xfId="12277" xr:uid="{441CFBBE-0080-440E-B21B-64185DC4BF87}"/>
    <cellStyle name="40% - Accent3 5 8 4" xfId="12278" xr:uid="{C334E2E6-F208-4156-984A-FFDA61A6C964}"/>
    <cellStyle name="40% - Accent3 5 9" xfId="12279" xr:uid="{D5F37C41-3A11-4CE7-BB4B-17F2FFE3FCB4}"/>
    <cellStyle name="40% - Accent3 6" xfId="12280" xr:uid="{93486D95-910C-4313-889E-CC1651242675}"/>
    <cellStyle name="40% - Accent3 6 10" xfId="12281" xr:uid="{C8042E3B-3FC8-4C07-A82F-EE951FB22FC3}"/>
    <cellStyle name="40% - Accent3 6 11" xfId="12282" xr:uid="{3722B9A9-4460-49E7-96A1-BD11696B6D66}"/>
    <cellStyle name="40% - Accent3 6 12" xfId="12283" xr:uid="{D3E6EE27-8EBB-46B3-BB8C-015D1E8D5A23}"/>
    <cellStyle name="40% - Accent3 6 13" xfId="12284" xr:uid="{956880AB-46F0-410A-ADFC-9DBC1AAF62A1}"/>
    <cellStyle name="40% - Accent3 6 14" xfId="12285" xr:uid="{7C035A63-2580-4AF8-9B12-D319E41E0240}"/>
    <cellStyle name="40% - Accent3 6 2" xfId="12286" xr:uid="{F57AFE20-FF62-494A-B119-8E34086FF0A0}"/>
    <cellStyle name="40% - Accent3 6 2 10" xfId="12287" xr:uid="{F2FF1631-EE12-4697-85E6-35D153B74F81}"/>
    <cellStyle name="40% - Accent3 6 2 11" xfId="12288" xr:uid="{A562F3CE-67DD-4B0E-90A7-5A66D7192EE0}"/>
    <cellStyle name="40% - Accent3 6 2 2" xfId="12289" xr:uid="{128EA37E-AEA9-4920-8FB7-7FA369718601}"/>
    <cellStyle name="40% - Accent3 6 2 2 2" xfId="12290" xr:uid="{E29F1412-E212-4336-B92C-88A95889385C}"/>
    <cellStyle name="40% - Accent3 6 2 2 2 2" xfId="12291" xr:uid="{F76E0DA6-79C2-4B2C-8337-9FF0648F8AFB}"/>
    <cellStyle name="40% - Accent3 6 2 2 2 3" xfId="12292" xr:uid="{09DB47D1-A2BC-49F5-ACFB-83CDAE8ECBD4}"/>
    <cellStyle name="40% - Accent3 6 2 2 2 4" xfId="12293" xr:uid="{A6C62BCE-4E5C-4BCB-A65D-1BB260B4723F}"/>
    <cellStyle name="40% - Accent3 6 2 2 3" xfId="12294" xr:uid="{FC605B0A-3C93-4958-860C-68DC26BA267C}"/>
    <cellStyle name="40% - Accent3 6 2 2 4" xfId="12295" xr:uid="{8ACFFED4-9E4A-4E59-A5EC-C3DCC333DC66}"/>
    <cellStyle name="40% - Accent3 6 2 2 5" xfId="12296" xr:uid="{4824E926-F4F3-42BD-93ED-33849BDF5789}"/>
    <cellStyle name="40% - Accent3 6 2 2 6" xfId="12297" xr:uid="{359CD368-8BBF-4BB6-924D-28B2352B7BCC}"/>
    <cellStyle name="40% - Accent3 6 2 2 7" xfId="12298" xr:uid="{74F64027-D1AE-4C23-BABD-FA67E6E60EE3}"/>
    <cellStyle name="40% - Accent3 6 2 2 8" xfId="12299" xr:uid="{387583D1-BAF5-4A33-A6D0-29CDEEDB13B6}"/>
    <cellStyle name="40% - Accent3 6 2 3" xfId="12300" xr:uid="{016AA8CE-B713-4E7D-A703-ED9C872CF7E2}"/>
    <cellStyle name="40% - Accent3 6 2 3 2" xfId="12301" xr:uid="{E94E8727-8D70-4283-A555-AC6FF67A9F22}"/>
    <cellStyle name="40% - Accent3 6 2 3 2 2" xfId="12302" xr:uid="{D94504D0-FD08-4B47-ADC8-E991EA5E4728}"/>
    <cellStyle name="40% - Accent3 6 2 3 2 3" xfId="12303" xr:uid="{80FE279B-DD97-4A89-BE93-2FE9AEEE99CF}"/>
    <cellStyle name="40% - Accent3 6 2 3 3" xfId="12304" xr:uid="{4A6BB2A8-55E1-4714-84E5-115CF8918215}"/>
    <cellStyle name="40% - Accent3 6 2 3 4" xfId="12305" xr:uid="{5AAAF91F-0CB2-4B9B-9EDD-230FBA920869}"/>
    <cellStyle name="40% - Accent3 6 2 3 5" xfId="12306" xr:uid="{41717CF3-FB59-4171-9101-D157A72E1567}"/>
    <cellStyle name="40% - Accent3 6 2 3 6" xfId="12307" xr:uid="{16F45CC0-2013-4615-9437-5183DB8BC86B}"/>
    <cellStyle name="40% - Accent3 6 2 4" xfId="12308" xr:uid="{D775C967-0DD5-44E8-89D2-156F32216175}"/>
    <cellStyle name="40% - Accent3 6 2 4 2" xfId="12309" xr:uid="{123B91E2-191F-417A-8EE3-01121D40EE33}"/>
    <cellStyle name="40% - Accent3 6 2 4 3" xfId="12310" xr:uid="{0F7D6A02-5F71-41E4-A71B-759CF9A4BCD6}"/>
    <cellStyle name="40% - Accent3 6 2 5" xfId="12311" xr:uid="{D8219B2B-F750-41CD-BCC2-070DD1EB9416}"/>
    <cellStyle name="40% - Accent3 6 2 6" xfId="12312" xr:uid="{8AABC207-E8AC-43A3-97EF-0CBD55554598}"/>
    <cellStyle name="40% - Accent3 6 2 7" xfId="12313" xr:uid="{21C03068-3C68-40DE-AA26-2C37C12CD8FE}"/>
    <cellStyle name="40% - Accent3 6 2 8" xfId="12314" xr:uid="{693A7715-EC67-41F7-9AA0-BEDA6B8D068B}"/>
    <cellStyle name="40% - Accent3 6 2 9" xfId="12315" xr:uid="{6033B3C7-C3EC-4834-825F-3C883B43982E}"/>
    <cellStyle name="40% - Accent3 6 3" xfId="12316" xr:uid="{BD7DA618-998F-40B9-A793-10139FEE379D}"/>
    <cellStyle name="40% - Accent3 6 3 10" xfId="12317" xr:uid="{E706914E-BE96-47B1-9F5C-3E37A3ECC12C}"/>
    <cellStyle name="40% - Accent3 6 3 2" xfId="12318" xr:uid="{00B1A592-0608-48E4-A7BC-255782CB02AF}"/>
    <cellStyle name="40% - Accent3 6 3 2 2" xfId="12319" xr:uid="{8370C92B-586F-4C9A-A396-B44A273DB73C}"/>
    <cellStyle name="40% - Accent3 6 3 2 2 2" xfId="12320" xr:uid="{58CAB943-586B-4ACC-88E8-E4C7EFF4FC78}"/>
    <cellStyle name="40% - Accent3 6 3 2 2 3" xfId="12321" xr:uid="{7E0675D8-88B3-4D17-B357-9A0EF5E8CD38}"/>
    <cellStyle name="40% - Accent3 6 3 2 3" xfId="12322" xr:uid="{0C71E2A3-13F6-45CE-8B91-3C20DC5FB86C}"/>
    <cellStyle name="40% - Accent3 6 3 2 4" xfId="12323" xr:uid="{01657C20-F46E-431D-BE88-4F2A0992B2D5}"/>
    <cellStyle name="40% - Accent3 6 3 2 5" xfId="12324" xr:uid="{5B960188-1956-4F0A-AFCA-485FFB8FDFC0}"/>
    <cellStyle name="40% - Accent3 6 3 2 6" xfId="12325" xr:uid="{CAB12634-215E-4012-9C65-C7A61E577C58}"/>
    <cellStyle name="40% - Accent3 6 3 2 7" xfId="12326" xr:uid="{EABCCE77-3830-4A86-88B8-2B6B16FC37CC}"/>
    <cellStyle name="40% - Accent3 6 3 3" xfId="12327" xr:uid="{105E2FE5-086E-4A75-8132-348D294CD3FA}"/>
    <cellStyle name="40% - Accent3 6 3 3 2" xfId="12328" xr:uid="{2283D4F5-1066-4EED-A798-FC8926842DDB}"/>
    <cellStyle name="40% - Accent3 6 3 3 2 2" xfId="12329" xr:uid="{4D2F361B-261C-4F24-A788-B96775608756}"/>
    <cellStyle name="40% - Accent3 6 3 3 2 3" xfId="12330" xr:uid="{6BA80C6F-3F55-44D4-83D1-EF4810E82D54}"/>
    <cellStyle name="40% - Accent3 6 3 3 3" xfId="12331" xr:uid="{7225098C-295E-4727-9EEF-6F19A71345FA}"/>
    <cellStyle name="40% - Accent3 6 3 3 4" xfId="12332" xr:uid="{18E63B6A-2DE3-4310-9A6A-596FD53500F6}"/>
    <cellStyle name="40% - Accent3 6 3 3 5" xfId="12333" xr:uid="{EEFE03E0-6CA6-4F0C-9A22-22CAC42010CA}"/>
    <cellStyle name="40% - Accent3 6 3 4" xfId="12334" xr:uid="{DED167F2-1710-4DD4-A5B0-7FA80715A6E8}"/>
    <cellStyle name="40% - Accent3 6 3 4 2" xfId="12335" xr:uid="{7D213772-BD01-450A-9FFC-E5F53135CEDE}"/>
    <cellStyle name="40% - Accent3 6 3 4 3" xfId="12336" xr:uid="{A51007CA-DECB-4A50-B805-0897CE52D6F9}"/>
    <cellStyle name="40% - Accent3 6 3 5" xfId="12337" xr:uid="{8DB72546-1379-44F6-ACAA-88242E70F54D}"/>
    <cellStyle name="40% - Accent3 6 3 6" xfId="12338" xr:uid="{AF6D09B3-F7DE-44F0-A756-FCD63B6DBA12}"/>
    <cellStyle name="40% - Accent3 6 3 7" xfId="12339" xr:uid="{D38199AA-9C27-463C-A588-126694AE4A8C}"/>
    <cellStyle name="40% - Accent3 6 3 8" xfId="12340" xr:uid="{C9AC9C82-5794-449E-9CB4-6AEF5CC668D0}"/>
    <cellStyle name="40% - Accent3 6 3 9" xfId="12341" xr:uid="{F1D19BCF-99E9-4976-ACF6-8AC72BCB1BB3}"/>
    <cellStyle name="40% - Accent3 6 4" xfId="12342" xr:uid="{75129216-3A35-4BF2-9060-81150C949813}"/>
    <cellStyle name="40% - Accent3 6 4 10" xfId="12343" xr:uid="{F4607EDB-0C30-44D8-A442-B8E012444FD4}"/>
    <cellStyle name="40% - Accent3 6 4 2" xfId="12344" xr:uid="{36E5A530-205F-4721-97F7-A8F3727EB366}"/>
    <cellStyle name="40% - Accent3 6 4 2 2" xfId="12345" xr:uid="{6C8C4611-D2BC-4E4D-9039-1D90C87061A6}"/>
    <cellStyle name="40% - Accent3 6 4 2 2 2" xfId="12346" xr:uid="{3465C61F-79D0-46A2-A372-EF873C62648D}"/>
    <cellStyle name="40% - Accent3 6 4 2 2 3" xfId="12347" xr:uid="{FD0AAF32-77AD-482C-BE5E-53E10B7922AC}"/>
    <cellStyle name="40% - Accent3 6 4 2 3" xfId="12348" xr:uid="{A49D6BA3-0EFD-4E6A-AD02-2D07C1B780D4}"/>
    <cellStyle name="40% - Accent3 6 4 2 4" xfId="12349" xr:uid="{4CCF5F6D-DEF5-4564-B0C1-389AD0783D96}"/>
    <cellStyle name="40% - Accent3 6 4 2 5" xfId="12350" xr:uid="{D61CDA22-3B55-467B-AE3C-026A7386B995}"/>
    <cellStyle name="40% - Accent3 6 4 3" xfId="12351" xr:uid="{8A43911C-0EB4-40E7-8ED5-952EB3D1BB15}"/>
    <cellStyle name="40% - Accent3 6 4 3 2" xfId="12352" xr:uid="{300B2B4F-70D5-4FC2-805A-8046F146E439}"/>
    <cellStyle name="40% - Accent3 6 4 3 2 2" xfId="12353" xr:uid="{B0267FA7-82F0-4C5C-931A-3DFF04133FFA}"/>
    <cellStyle name="40% - Accent3 6 4 3 2 3" xfId="12354" xr:uid="{E132794E-C60E-400E-91D1-BE72A5FD6607}"/>
    <cellStyle name="40% - Accent3 6 4 3 3" xfId="12355" xr:uid="{33BA3E24-A93A-4AC5-9F61-3278B14B49EF}"/>
    <cellStyle name="40% - Accent3 6 4 3 4" xfId="12356" xr:uid="{54CCD53A-1560-45BF-BB34-64AAF1E50966}"/>
    <cellStyle name="40% - Accent3 6 4 3 5" xfId="12357" xr:uid="{4720B914-326D-449A-8046-F9B8FF8399A3}"/>
    <cellStyle name="40% - Accent3 6 4 4" xfId="12358" xr:uid="{25A2C4E8-72CE-4F20-9CDF-9A8FCA5A41AA}"/>
    <cellStyle name="40% - Accent3 6 4 4 2" xfId="12359" xr:uid="{C35BB67E-0007-4C9C-B136-6281F13D8232}"/>
    <cellStyle name="40% - Accent3 6 4 4 3" xfId="12360" xr:uid="{D40A7827-E1A4-4FDD-AD35-A3653554F26A}"/>
    <cellStyle name="40% - Accent3 6 4 5" xfId="12361" xr:uid="{56A56CAB-05E7-477D-8851-1A85512A95A8}"/>
    <cellStyle name="40% - Accent3 6 4 6" xfId="12362" xr:uid="{09878E52-C077-4E0A-88F9-2A95C2BF7F68}"/>
    <cellStyle name="40% - Accent3 6 4 7" xfId="12363" xr:uid="{6D19ACBB-5EEF-4E96-A1BB-43A552989D3D}"/>
    <cellStyle name="40% - Accent3 6 4 8" xfId="12364" xr:uid="{749E8959-6018-46D5-9FBD-24D228BA613E}"/>
    <cellStyle name="40% - Accent3 6 4 9" xfId="12365" xr:uid="{0B6A52FC-B854-41CB-A3CA-863D28778BDE}"/>
    <cellStyle name="40% - Accent3 6 5" xfId="12366" xr:uid="{E4907F17-DB39-42A6-9BAD-00D38CAE0BE9}"/>
    <cellStyle name="40% - Accent3 6 5 2" xfId="12367" xr:uid="{D8CB6C23-FE67-406D-9F80-83BE8D8E9BB6}"/>
    <cellStyle name="40% - Accent3 6 5 2 2" xfId="12368" xr:uid="{C5797C28-DECD-4EF5-9734-E741CE4C0102}"/>
    <cellStyle name="40% - Accent3 6 5 2 3" xfId="12369" xr:uid="{47DA522A-53EA-4973-B6F7-7A3158B8EC84}"/>
    <cellStyle name="40% - Accent3 6 5 3" xfId="12370" xr:uid="{3C6C0579-14ED-432A-96B0-05CC3A2A76CB}"/>
    <cellStyle name="40% - Accent3 6 5 4" xfId="12371" xr:uid="{6C0A36FB-19B3-450A-A765-A80E1EC93DF1}"/>
    <cellStyle name="40% - Accent3 6 5 5" xfId="12372" xr:uid="{862122F3-D91A-4745-A24E-979F0C4EB945}"/>
    <cellStyle name="40% - Accent3 6 6" xfId="12373" xr:uid="{02102263-FEF4-4DE8-BAEF-9A86488DF378}"/>
    <cellStyle name="40% - Accent3 6 6 2" xfId="12374" xr:uid="{D6C25F2E-D819-4AAD-97DB-5589349A022F}"/>
    <cellStyle name="40% - Accent3 6 6 2 2" xfId="12375" xr:uid="{C951AEBF-0B90-4CAD-BA72-406E3D0D54F1}"/>
    <cellStyle name="40% - Accent3 6 6 2 3" xfId="12376" xr:uid="{DBB615EF-13E0-4325-B8FE-A58E8A5FFA8C}"/>
    <cellStyle name="40% - Accent3 6 6 3" xfId="12377" xr:uid="{F89B4822-BC3F-482A-943E-36FBE4225748}"/>
    <cellStyle name="40% - Accent3 6 6 4" xfId="12378" xr:uid="{DCB36602-CA1D-4DBA-8480-1D5CB3644240}"/>
    <cellStyle name="40% - Accent3 6 6 5" xfId="12379" xr:uid="{90EA1995-2D92-4410-A4A2-B604D68BA9D7}"/>
    <cellStyle name="40% - Accent3 6 7" xfId="12380" xr:uid="{81207A97-0FA4-44EC-9307-A391C448F90F}"/>
    <cellStyle name="40% - Accent3 6 7 2" xfId="12381" xr:uid="{6F8233F8-B680-45B0-BF0A-8DCAAAA0C127}"/>
    <cellStyle name="40% - Accent3 6 7 3" xfId="12382" xr:uid="{27D32EDA-AAE3-4A30-B3FE-6CAEC1B4A1D4}"/>
    <cellStyle name="40% - Accent3 6 8" xfId="12383" xr:uid="{38F8C367-F77C-4D98-AB55-1A5010665DC5}"/>
    <cellStyle name="40% - Accent3 6 9" xfId="12384" xr:uid="{52092B79-3096-48C9-B665-D9154085A276}"/>
    <cellStyle name="40% - Accent3 7" xfId="12385" xr:uid="{7C9D1842-A852-43C0-8577-E946ECD02771}"/>
    <cellStyle name="40% - Accent3 7 10" xfId="12386" xr:uid="{9BE86E73-D2C9-46E6-892C-912B338CBE4D}"/>
    <cellStyle name="40% - Accent3 7 11" xfId="12387" xr:uid="{134786EC-A9B8-48E7-8DFF-F1DF34C92711}"/>
    <cellStyle name="40% - Accent3 7 12" xfId="12388" xr:uid="{4699A1AD-092A-41C8-9F06-A43E7B50F22A}"/>
    <cellStyle name="40% - Accent3 7 13" xfId="12389" xr:uid="{A94465A0-F24F-4C35-87EF-5E6AA82DF0A3}"/>
    <cellStyle name="40% - Accent3 7 2" xfId="12390" xr:uid="{9D176654-798E-4323-84D4-2C64C7FC858F}"/>
    <cellStyle name="40% - Accent3 7 2 10" xfId="12391" xr:uid="{BCF3597E-7352-40AF-839E-7BC990BEE55C}"/>
    <cellStyle name="40% - Accent3 7 2 2" xfId="12392" xr:uid="{587932CB-A9C3-4B29-A888-11C82A1243BB}"/>
    <cellStyle name="40% - Accent3 7 2 2 2" xfId="12393" xr:uid="{429DF6DE-902A-4679-BEA7-ADAEEED45752}"/>
    <cellStyle name="40% - Accent3 7 2 2 2 2" xfId="12394" xr:uid="{BF95F7C9-82EE-4A30-A292-BF0C25EDE6D3}"/>
    <cellStyle name="40% - Accent3 7 2 2 2 3" xfId="12395" xr:uid="{9122EF37-B3A2-45FC-9F59-E86FBA2D6D1F}"/>
    <cellStyle name="40% - Accent3 7 2 2 3" xfId="12396" xr:uid="{845FA1EE-7621-4F52-A0FE-820AFE0B6808}"/>
    <cellStyle name="40% - Accent3 7 2 2 4" xfId="12397" xr:uid="{339A03F1-CC31-4836-AB18-CFFBF6A24427}"/>
    <cellStyle name="40% - Accent3 7 2 2 5" xfId="12398" xr:uid="{6017FB86-74F1-4CAA-BE63-C17BCBBFD3E8}"/>
    <cellStyle name="40% - Accent3 7 2 2 6" xfId="12399" xr:uid="{DA9020DC-38D1-4148-B4B0-C4A4E4F218E0}"/>
    <cellStyle name="40% - Accent3 7 2 2 7" xfId="12400" xr:uid="{F1E07A0A-48D8-4027-9856-EFC0699C0EEE}"/>
    <cellStyle name="40% - Accent3 7 2 2 8" xfId="12401" xr:uid="{D72E1E2B-A874-41B9-A798-06D598BCD35B}"/>
    <cellStyle name="40% - Accent3 7 2 3" xfId="12402" xr:uid="{7E7EF7BC-2306-4A8F-8A5E-49F82BB7106F}"/>
    <cellStyle name="40% - Accent3 7 2 3 2" xfId="12403" xr:uid="{87346ED4-BAD8-4846-AF86-26729E351634}"/>
    <cellStyle name="40% - Accent3 7 2 3 2 2" xfId="12404" xr:uid="{BBA2F57E-5E8A-44EC-94B6-43C668A8A53A}"/>
    <cellStyle name="40% - Accent3 7 2 3 2 3" xfId="12405" xr:uid="{041F9601-47B4-40E9-8268-A3C28150018A}"/>
    <cellStyle name="40% - Accent3 7 2 3 3" xfId="12406" xr:uid="{319D9C43-63D6-419D-B518-A16DD8DFF2D2}"/>
    <cellStyle name="40% - Accent3 7 2 3 4" xfId="12407" xr:uid="{6A78BEC2-03CA-41ED-98C2-A828644A1FDB}"/>
    <cellStyle name="40% - Accent3 7 2 3 5" xfId="12408" xr:uid="{D81119C1-E65B-4088-B745-444A9778A8E3}"/>
    <cellStyle name="40% - Accent3 7 2 4" xfId="12409" xr:uid="{280F9153-594E-4D98-A82D-BCDDFDA51785}"/>
    <cellStyle name="40% - Accent3 7 2 4 2" xfId="12410" xr:uid="{0EAE7D8E-A7E0-4DB0-AD05-B342C8B16074}"/>
    <cellStyle name="40% - Accent3 7 2 4 3" xfId="12411" xr:uid="{AE27BAAB-1D02-412E-8742-E6E6186C050E}"/>
    <cellStyle name="40% - Accent3 7 2 5" xfId="12412" xr:uid="{E9ACEBF0-4631-4A47-8E18-AA69948A5753}"/>
    <cellStyle name="40% - Accent3 7 2 6" xfId="12413" xr:uid="{3F6FDB03-7904-4D63-B8B4-64949768353D}"/>
    <cellStyle name="40% - Accent3 7 2 7" xfId="12414" xr:uid="{FDBF0898-DE98-4F5C-8116-D52ABFFF6F81}"/>
    <cellStyle name="40% - Accent3 7 2 8" xfId="12415" xr:uid="{FF079199-C3B8-4012-9459-3282B06289D7}"/>
    <cellStyle name="40% - Accent3 7 2 9" xfId="12416" xr:uid="{4952D291-0B6D-49CD-8336-4F72BA5524E4}"/>
    <cellStyle name="40% - Accent3 7 3" xfId="12417" xr:uid="{E31EDFAB-03EF-445F-AFF8-6EDA538F5405}"/>
    <cellStyle name="40% - Accent3 7 3 10" xfId="12418" xr:uid="{6174CF2F-FDA5-4E29-8509-F1F87031948C}"/>
    <cellStyle name="40% - Accent3 7 3 2" xfId="12419" xr:uid="{02C6CE05-5412-4591-AA0F-BA5CCF8A587F}"/>
    <cellStyle name="40% - Accent3 7 3 2 2" xfId="12420" xr:uid="{79868777-01DD-4D24-A4D6-4F5854DDDF56}"/>
    <cellStyle name="40% - Accent3 7 3 2 2 2" xfId="12421" xr:uid="{FCC50705-928E-492B-9509-D1798005A504}"/>
    <cellStyle name="40% - Accent3 7 3 2 2 3" xfId="12422" xr:uid="{434E3D08-7A40-4A9D-BFA7-27CFB2FB9BEF}"/>
    <cellStyle name="40% - Accent3 7 3 2 3" xfId="12423" xr:uid="{5F420FB0-285B-41E2-8649-2A028B7E07F0}"/>
    <cellStyle name="40% - Accent3 7 3 2 4" xfId="12424" xr:uid="{F37E14C7-9148-4722-A08A-D6674C986371}"/>
    <cellStyle name="40% - Accent3 7 3 2 5" xfId="12425" xr:uid="{570221C7-3E75-4BFB-A1A4-8C6276FE7C81}"/>
    <cellStyle name="40% - Accent3 7 3 2 6" xfId="12426" xr:uid="{B3D9B06B-63E6-4C27-B426-F7E3FD9F28C3}"/>
    <cellStyle name="40% - Accent3 7 3 2 7" xfId="12427" xr:uid="{916D634B-F7D6-4ED6-B535-60AF566ABB24}"/>
    <cellStyle name="40% - Accent3 7 3 3" xfId="12428" xr:uid="{2DB18FC2-BAE6-483C-A80A-7352D075EB84}"/>
    <cellStyle name="40% - Accent3 7 3 3 2" xfId="12429" xr:uid="{E3D8F184-5336-4573-A01E-C95324997C14}"/>
    <cellStyle name="40% - Accent3 7 3 3 2 2" xfId="12430" xr:uid="{F36EC80D-FDD8-4635-A947-C7175FBAF591}"/>
    <cellStyle name="40% - Accent3 7 3 3 2 3" xfId="12431" xr:uid="{2AC55423-E23A-4DCE-9168-19CFEBC5193F}"/>
    <cellStyle name="40% - Accent3 7 3 3 3" xfId="12432" xr:uid="{7E3EC92D-BBD6-4A89-B180-58853384E0CF}"/>
    <cellStyle name="40% - Accent3 7 3 3 4" xfId="12433" xr:uid="{0F799C2F-27D0-415F-81EE-8A669A7CBCFE}"/>
    <cellStyle name="40% - Accent3 7 3 3 5" xfId="12434" xr:uid="{E62EA7D9-7512-40B0-8454-C03D9715F101}"/>
    <cellStyle name="40% - Accent3 7 3 4" xfId="12435" xr:uid="{C0D2D6FA-0E3E-485F-9BBF-1739C0B73E88}"/>
    <cellStyle name="40% - Accent3 7 3 4 2" xfId="12436" xr:uid="{5AD8C327-614B-45F1-A68B-EFF8CE5E41E6}"/>
    <cellStyle name="40% - Accent3 7 3 4 3" xfId="12437" xr:uid="{C9C9ACFD-590C-4522-BEE5-95D10FF7B798}"/>
    <cellStyle name="40% - Accent3 7 3 5" xfId="12438" xr:uid="{4068F6C8-1B07-447F-8E74-41230D1D62C9}"/>
    <cellStyle name="40% - Accent3 7 3 6" xfId="12439" xr:uid="{024BED8E-A329-4C42-AC07-02039829589B}"/>
    <cellStyle name="40% - Accent3 7 3 7" xfId="12440" xr:uid="{6904A914-4EDD-4D67-AF88-8D7A57C82764}"/>
    <cellStyle name="40% - Accent3 7 3 8" xfId="12441" xr:uid="{AB8DD519-BCDA-4C6D-A3FF-DC05E5AEE5C3}"/>
    <cellStyle name="40% - Accent3 7 3 9" xfId="12442" xr:uid="{71985B9F-1A66-4D49-ADEA-E586FAD16153}"/>
    <cellStyle name="40% - Accent3 7 4" xfId="12443" xr:uid="{F6159C67-6F35-47FC-B6C5-30B845EB7CFA}"/>
    <cellStyle name="40% - Accent3 7 4 2" xfId="12444" xr:uid="{DB6A074E-8671-464E-BA94-9F12B15E58E8}"/>
    <cellStyle name="40% - Accent3 7 4 2 2" xfId="12445" xr:uid="{13971476-7944-442E-A7B3-C02791F96BBB}"/>
    <cellStyle name="40% - Accent3 7 4 2 3" xfId="12446" xr:uid="{A642A181-74DC-4A46-A520-F5956F13DEA5}"/>
    <cellStyle name="40% - Accent3 7 4 3" xfId="12447" xr:uid="{42E376B6-6CA4-4F26-BFEA-8AE2F35A88B5}"/>
    <cellStyle name="40% - Accent3 7 4 4" xfId="12448" xr:uid="{02787DFD-CB28-4FFB-BC41-EE091AEE35B0}"/>
    <cellStyle name="40% - Accent3 7 4 5" xfId="12449" xr:uid="{4CDEC509-E84C-4F89-A685-7AB2B10E7F90}"/>
    <cellStyle name="40% - Accent3 7 4 6" xfId="12450" xr:uid="{4EFAA2AC-3CAE-47ED-80E0-E579631CA664}"/>
    <cellStyle name="40% - Accent3 7 4 7" xfId="12451" xr:uid="{2B2BCFA7-DD18-4B70-A4D2-4BAAF5205C40}"/>
    <cellStyle name="40% - Accent3 7 4 8" xfId="12452" xr:uid="{4297B86C-F8D7-4E27-BFD4-6EF649406012}"/>
    <cellStyle name="40% - Accent3 7 5" xfId="12453" xr:uid="{EFF56EB4-6A97-42F8-8A0F-9C38A3A1F993}"/>
    <cellStyle name="40% - Accent3 7 5 2" xfId="12454" xr:uid="{9E148EDA-19B0-48E2-AF01-57E5C78EE2FD}"/>
    <cellStyle name="40% - Accent3 7 5 2 2" xfId="12455" xr:uid="{1CA28E29-3632-4DD5-BA09-56287BA3F299}"/>
    <cellStyle name="40% - Accent3 7 5 2 3" xfId="12456" xr:uid="{72F8BC5A-BB7B-4852-8652-6DE001B7562D}"/>
    <cellStyle name="40% - Accent3 7 5 3" xfId="12457" xr:uid="{C8499D17-D5D9-4B6F-911D-F118EF5EEE1D}"/>
    <cellStyle name="40% - Accent3 7 5 4" xfId="12458" xr:uid="{16B5465B-2F44-44BD-AD0D-200B5ACC049A}"/>
    <cellStyle name="40% - Accent3 7 5 5" xfId="12459" xr:uid="{95B21375-3F75-44D0-B38B-17B86D8C8478}"/>
    <cellStyle name="40% - Accent3 7 6" xfId="12460" xr:uid="{ED20BC49-373F-4AD4-B750-EC350785965E}"/>
    <cellStyle name="40% - Accent3 7 6 2" xfId="12461" xr:uid="{310E90D4-3AA2-44BA-A2EE-8FD79CE3F40E}"/>
    <cellStyle name="40% - Accent3 7 6 3" xfId="12462" xr:uid="{49E66A3D-505D-46DD-A5C7-E44C14E05DD0}"/>
    <cellStyle name="40% - Accent3 7 7" xfId="12463" xr:uid="{AAA4F463-7A95-4D02-B459-3CB9D1DF62E4}"/>
    <cellStyle name="40% - Accent3 7 8" xfId="12464" xr:uid="{95930428-2F05-41C1-8A31-C3DBA73E3C64}"/>
    <cellStyle name="40% - Accent3 7 9" xfId="12465" xr:uid="{7B0512A7-EB5B-463D-B927-711983D8D632}"/>
    <cellStyle name="40% - Accent3 8" xfId="12466" xr:uid="{A9858D64-97FF-4535-9619-766AE9D138F3}"/>
    <cellStyle name="40% - Accent3 8 10" xfId="12467" xr:uid="{0946F9F9-1E42-4621-AC1C-8CE678CDFAC7}"/>
    <cellStyle name="40% - Accent3 8 11" xfId="12468" xr:uid="{6BFB58B1-7A1B-4342-B8AA-D3C4A98259E9}"/>
    <cellStyle name="40% - Accent3 8 2" xfId="12469" xr:uid="{F2E9C83F-BC7E-4BD3-9B5D-2954084BF039}"/>
    <cellStyle name="40% - Accent3 8 2 2" xfId="12470" xr:uid="{0FE94FB0-8538-4FB4-B1AC-E4EEC1603BDC}"/>
    <cellStyle name="40% - Accent3 8 2 2 2" xfId="12471" xr:uid="{C1C7BA5A-9688-47EE-9A4B-A660996E7F78}"/>
    <cellStyle name="40% - Accent3 8 2 2 3" xfId="12472" xr:uid="{53B44114-F4EC-4ABB-9DD6-C5028BE503A1}"/>
    <cellStyle name="40% - Accent3 8 2 2 4" xfId="12473" xr:uid="{E47291F9-11BB-4D32-88EC-8B86EA1A0567}"/>
    <cellStyle name="40% - Accent3 8 2 2 5" xfId="12474" xr:uid="{53E5FABB-C066-4C01-BBF3-810C85E6F67E}"/>
    <cellStyle name="40% - Accent3 8 2 2 6" xfId="12475" xr:uid="{77F2FB10-7E6B-4D43-8DFF-EF7F3C72E6AF}"/>
    <cellStyle name="40% - Accent3 8 2 3" xfId="12476" xr:uid="{E0AF4147-477B-4255-B972-F1070666E07A}"/>
    <cellStyle name="40% - Accent3 8 2 4" xfId="12477" xr:uid="{E1BBAB06-9EA3-4892-B558-86A53FC762FE}"/>
    <cellStyle name="40% - Accent3 8 2 5" xfId="12478" xr:uid="{8DDD073A-CE05-4215-8A7C-EBCEA4E64ED8}"/>
    <cellStyle name="40% - Accent3 8 2 6" xfId="12479" xr:uid="{2D7A5516-9EF1-4731-99CC-6998D085A866}"/>
    <cellStyle name="40% - Accent3 8 2 7" xfId="12480" xr:uid="{6411F47E-6EF8-492A-B645-AAD2D12DA57A}"/>
    <cellStyle name="40% - Accent3 8 2 8" xfId="12481" xr:uid="{340185F8-D394-42EE-B09E-2F05B490625E}"/>
    <cellStyle name="40% - Accent3 8 3" xfId="12482" xr:uid="{E4B2AEA6-7D4A-45CD-BA10-0862A6287D34}"/>
    <cellStyle name="40% - Accent3 8 3 2" xfId="12483" xr:uid="{E0E0E746-04C8-4582-9052-5A1D9EEE2759}"/>
    <cellStyle name="40% - Accent3 8 3 2 2" xfId="12484" xr:uid="{BB61636C-8B8C-4E0B-BD41-4776780579E3}"/>
    <cellStyle name="40% - Accent3 8 3 2 3" xfId="12485" xr:uid="{248EADAC-F872-4CB2-A2DF-65A44CCFC076}"/>
    <cellStyle name="40% - Accent3 8 3 2 4" xfId="12486" xr:uid="{AE4063E7-F93B-4258-AC65-DD4206CD3960}"/>
    <cellStyle name="40% - Accent3 8 3 2 5" xfId="12487" xr:uid="{721BFBFF-0BB6-40FA-B9BC-A7816F0819F7}"/>
    <cellStyle name="40% - Accent3 8 3 3" xfId="12488" xr:uid="{33B73941-1D80-4C27-8C2F-7095622FE9E1}"/>
    <cellStyle name="40% - Accent3 8 3 4" xfId="12489" xr:uid="{A1B781D8-FCC1-4EB2-B49F-158CC05A5C87}"/>
    <cellStyle name="40% - Accent3 8 3 5" xfId="12490" xr:uid="{A986941F-1BDD-4BDB-8A65-18BBE11D574C}"/>
    <cellStyle name="40% - Accent3 8 3 6" xfId="12491" xr:uid="{7430048F-4D1B-49CF-8555-580C6F92E68E}"/>
    <cellStyle name="40% - Accent3 8 3 7" xfId="12492" xr:uid="{28034E12-4691-483E-96AE-93BB838D3DB7}"/>
    <cellStyle name="40% - Accent3 8 3 8" xfId="12493" xr:uid="{EFA1B2EE-0927-4005-91DC-1213988D6800}"/>
    <cellStyle name="40% - Accent3 8 4" xfId="12494" xr:uid="{33C0B5D9-7F17-4FF1-813C-3AE8B8B69520}"/>
    <cellStyle name="40% - Accent3 8 4 2" xfId="12495" xr:uid="{75953918-0B55-403E-83D7-BD8BC5E8E7EE}"/>
    <cellStyle name="40% - Accent3 8 4 3" xfId="12496" xr:uid="{D38A3E50-9A37-4E8F-9741-83644B2440EE}"/>
    <cellStyle name="40% - Accent3 8 4 4" xfId="12497" xr:uid="{06B13FA2-8B6A-4679-AC8F-A7C83522666A}"/>
    <cellStyle name="40% - Accent3 8 4 5" xfId="12498" xr:uid="{B5852F21-9681-4B50-A6B0-65895BF66B0D}"/>
    <cellStyle name="40% - Accent3 8 4 6" xfId="12499" xr:uid="{E2CE447A-792E-4D5B-BD77-611A86DE6E81}"/>
    <cellStyle name="40% - Accent3 8 5" xfId="12500" xr:uid="{6BD19F58-961B-47E2-95F9-DA1CFC779F51}"/>
    <cellStyle name="40% - Accent3 8 6" xfId="12501" xr:uid="{544576C8-CF04-4FB9-8D56-DB09DE6277D8}"/>
    <cellStyle name="40% - Accent3 8 7" xfId="12502" xr:uid="{227F8D23-94C6-4750-9629-88668404D3D0}"/>
    <cellStyle name="40% - Accent3 8 8" xfId="12503" xr:uid="{3AB5F529-FCB1-4A03-8E73-5902E10824B5}"/>
    <cellStyle name="40% - Accent3 8 9" xfId="12504" xr:uid="{4DB0A7FD-78A1-4423-BFE8-1D46DB189BEA}"/>
    <cellStyle name="40% - Accent3 9" xfId="12505" xr:uid="{9715688A-C864-43C9-AF93-8AF8266D2E71}"/>
    <cellStyle name="40% - Accent3 9 10" xfId="12506" xr:uid="{3C3ED74A-6805-44F7-9958-3EDF8F5E144A}"/>
    <cellStyle name="40% - Accent3 9 11" xfId="12507" xr:uid="{0F6C7082-6CE0-4332-93C6-D7AE60D160FB}"/>
    <cellStyle name="40% - Accent3 9 2" xfId="12508" xr:uid="{878806A8-BC5B-4C50-B701-12978B5A2493}"/>
    <cellStyle name="40% - Accent3 9 2 2" xfId="12509" xr:uid="{6669D613-F7A3-4592-8071-4E2D978DE46E}"/>
    <cellStyle name="40% - Accent3 9 2 2 2" xfId="12510" xr:uid="{BE990417-003D-45A4-9466-BEC1105FD5EF}"/>
    <cellStyle name="40% - Accent3 9 2 2 3" xfId="12511" xr:uid="{DD56B330-F5EA-4BBB-8DEA-28F60273D86D}"/>
    <cellStyle name="40% - Accent3 9 2 2 4" xfId="12512" xr:uid="{E36AC833-C037-4CFD-AB23-23963A381E99}"/>
    <cellStyle name="40% - Accent3 9 2 2 5" xfId="12513" xr:uid="{6D497169-0827-417B-9F46-6DB6F4EC6366}"/>
    <cellStyle name="40% - Accent3 9 2 2 6" xfId="12514" xr:uid="{F01CF6BA-D6FB-484E-BCFE-B8208F93EB5E}"/>
    <cellStyle name="40% - Accent3 9 2 3" xfId="12515" xr:uid="{0C9F6478-922A-4A90-B987-82E407220914}"/>
    <cellStyle name="40% - Accent3 9 2 4" xfId="12516" xr:uid="{7E7A5AB8-E9C7-4F10-BEAE-C9CD248AAD1C}"/>
    <cellStyle name="40% - Accent3 9 2 5" xfId="12517" xr:uid="{E8B24F66-F274-4BFC-9C7A-4CAEFCBC556C}"/>
    <cellStyle name="40% - Accent3 9 2 6" xfId="12518" xr:uid="{0BB08395-5A7B-4523-B369-793CA4BA8EA1}"/>
    <cellStyle name="40% - Accent3 9 2 7" xfId="12519" xr:uid="{99668551-285C-4E1B-B4E4-DB85548113F6}"/>
    <cellStyle name="40% - Accent3 9 2 8" xfId="12520" xr:uid="{60CFF4AD-AC2F-49E2-9881-1245BE8521AC}"/>
    <cellStyle name="40% - Accent3 9 3" xfId="12521" xr:uid="{2274C5D0-DC2F-48A2-B27C-4D24C66251E6}"/>
    <cellStyle name="40% - Accent3 9 3 2" xfId="12522" xr:uid="{5EBCF004-BC80-4779-A040-EB38775A5DE0}"/>
    <cellStyle name="40% - Accent3 9 3 2 2" xfId="12523" xr:uid="{9C248320-BA42-403F-8AF7-9C228D69E5DF}"/>
    <cellStyle name="40% - Accent3 9 3 2 3" xfId="12524" xr:uid="{36C96F88-AADF-4156-B18F-9F1B60EEC24B}"/>
    <cellStyle name="40% - Accent3 9 3 2 4" xfId="12525" xr:uid="{3349AB23-1D6A-44E4-8A3B-DCCEFBF9BC2C}"/>
    <cellStyle name="40% - Accent3 9 3 2 5" xfId="12526" xr:uid="{7FA7179D-265F-4F8E-A6FB-55211843EDD7}"/>
    <cellStyle name="40% - Accent3 9 3 3" xfId="12527" xr:uid="{39458704-3F45-42D7-A481-A5005029BE54}"/>
    <cellStyle name="40% - Accent3 9 3 4" xfId="12528" xr:uid="{757F5C58-081A-4FA0-AB5B-B4222C891D7C}"/>
    <cellStyle name="40% - Accent3 9 3 5" xfId="12529" xr:uid="{5EAD70C0-2CA0-40C9-BBF7-5729725884B4}"/>
    <cellStyle name="40% - Accent3 9 3 6" xfId="12530" xr:uid="{70224BC6-BB8E-4B7B-85CC-2B9F214E92A1}"/>
    <cellStyle name="40% - Accent3 9 3 7" xfId="12531" xr:uid="{CA7C98BC-E189-4ED1-80F5-54FECE7B4498}"/>
    <cellStyle name="40% - Accent3 9 3 8" xfId="12532" xr:uid="{7BBC61C4-7EC7-44B7-95F2-CE31B15949E5}"/>
    <cellStyle name="40% - Accent3 9 4" xfId="12533" xr:uid="{70FF5938-49D5-4A03-8B09-F71212D1FA93}"/>
    <cellStyle name="40% - Accent3 9 4 2" xfId="12534" xr:uid="{7D548862-5BA8-47E2-ADC3-4032D6368FE0}"/>
    <cellStyle name="40% - Accent3 9 4 3" xfId="12535" xr:uid="{8FB0FB72-1DF6-4C52-9164-CAD49E1FA0FA}"/>
    <cellStyle name="40% - Accent3 9 4 4" xfId="12536" xr:uid="{F77A0BB1-CD11-4C93-B4C9-90D443B1D966}"/>
    <cellStyle name="40% - Accent3 9 4 5" xfId="12537" xr:uid="{89CD0D33-6090-4B93-9C38-4F3AD54539BF}"/>
    <cellStyle name="40% - Accent3 9 4 6" xfId="12538" xr:uid="{F4FF904B-5927-40E1-840B-D045BA28793C}"/>
    <cellStyle name="40% - Accent3 9 5" xfId="12539" xr:uid="{29857E92-9762-4C32-B952-9C32BECC0C04}"/>
    <cellStyle name="40% - Accent3 9 6" xfId="12540" xr:uid="{A7879F90-8457-4AE0-8C18-107B283D0C7D}"/>
    <cellStyle name="40% - Accent3 9 7" xfId="12541" xr:uid="{FF20B761-A0FE-4251-9BF6-410A39A90139}"/>
    <cellStyle name="40% - Accent3 9 8" xfId="12542" xr:uid="{1B9A8A36-D829-4E4A-9B50-9310937B18E6}"/>
    <cellStyle name="40% - Accent3 9 9" xfId="12543" xr:uid="{1094C7F5-CE24-4EBB-A6AF-850C94BD00E6}"/>
    <cellStyle name="40% - Accent4" xfId="12544" builtinId="43" customBuiltin="1"/>
    <cellStyle name="40% - Accent4 10" xfId="12545" xr:uid="{4FD83ED9-F701-4584-BBE8-D9E7E0D13C23}"/>
    <cellStyle name="40% - Accent4 10 10" xfId="12546" xr:uid="{DDB79114-97DF-438F-9B1F-FC32B796EC3E}"/>
    <cellStyle name="40% - Accent4 10 11" xfId="12547" xr:uid="{4EFC6337-03C3-48F3-BB62-573E3B376AE0}"/>
    <cellStyle name="40% - Accent4 10 2" xfId="12548" xr:uid="{DA4D4734-2DE0-4098-8C08-64584F3A36C2}"/>
    <cellStyle name="40% - Accent4 10 2 2" xfId="12549" xr:uid="{B671829C-5BB4-46CC-8FAB-5DE3B3FE0B73}"/>
    <cellStyle name="40% - Accent4 10 2 2 2" xfId="12550" xr:uid="{0835733B-D301-4130-94C7-496FA9EE47FF}"/>
    <cellStyle name="40% - Accent4 10 2 2 3" xfId="12551" xr:uid="{BF61535F-2B35-4F5A-9CBD-8CA5F6FF16B0}"/>
    <cellStyle name="40% - Accent4 10 2 3" xfId="12552" xr:uid="{4D526213-7808-4976-B6CA-C5220600D094}"/>
    <cellStyle name="40% - Accent4 10 2 4" xfId="12553" xr:uid="{45AE569A-F12E-421D-8503-6803E80969A5}"/>
    <cellStyle name="40% - Accent4 10 2 5" xfId="12554" xr:uid="{68F1268D-2A95-45B8-B030-3AB2AB703316}"/>
    <cellStyle name="40% - Accent4 10 2 6" xfId="12555" xr:uid="{A96E89A0-E3F8-46CB-A508-6F482E2C1064}"/>
    <cellStyle name="40% - Accent4 10 2 7" xfId="12556" xr:uid="{475D458C-F3E1-4F57-A213-EC8E57477C13}"/>
    <cellStyle name="40% - Accent4 10 2 8" xfId="12557" xr:uid="{33EA106A-ECA7-4695-B4E0-1C5E0AA5E78C}"/>
    <cellStyle name="40% - Accent4 10 3" xfId="12558" xr:uid="{33C38D35-A2E2-40FC-B7AF-93AF8C4598FE}"/>
    <cellStyle name="40% - Accent4 10 3 2" xfId="12559" xr:uid="{BFF65090-2CF1-422C-9689-69D3E7C45982}"/>
    <cellStyle name="40% - Accent4 10 3 2 2" xfId="12560" xr:uid="{9C561848-C760-42A8-9EC4-B61F01FDC586}"/>
    <cellStyle name="40% - Accent4 10 3 2 3" xfId="12561" xr:uid="{A9982265-8608-4770-AB4C-46B5048B7953}"/>
    <cellStyle name="40% - Accent4 10 3 3" xfId="12562" xr:uid="{3B9B3E0C-4606-4710-A5D7-17257E75E558}"/>
    <cellStyle name="40% - Accent4 10 3 4" xfId="12563" xr:uid="{BE6EEC84-E07B-44C3-A395-4D25C58D66E9}"/>
    <cellStyle name="40% - Accent4 10 3 5" xfId="12564" xr:uid="{94107247-7379-4A1F-9AF6-1906161E9CCC}"/>
    <cellStyle name="40% - Accent4 10 4" xfId="12565" xr:uid="{36CDB713-0D41-40CE-9A83-EBFBEE836B06}"/>
    <cellStyle name="40% - Accent4 10 4 2" xfId="12566" xr:uid="{EB63D95C-EA63-4BC9-8BE8-CAA9AAB23232}"/>
    <cellStyle name="40% - Accent4 10 4 3" xfId="12567" xr:uid="{0CE4D2C2-3F7C-4109-A526-02A0E11A4C9E}"/>
    <cellStyle name="40% - Accent4 10 5" xfId="12568" xr:uid="{725698E3-6449-4AA5-9979-34AB01603E33}"/>
    <cellStyle name="40% - Accent4 10 6" xfId="12569" xr:uid="{2A12F871-9E9F-458E-A79E-38A20ABE32E2}"/>
    <cellStyle name="40% - Accent4 10 7" xfId="12570" xr:uid="{AF16BA42-AF95-4DFF-B9F1-71754947BDEF}"/>
    <cellStyle name="40% - Accent4 10 8" xfId="12571" xr:uid="{0A094BA6-3960-4DA8-B585-C251181A786B}"/>
    <cellStyle name="40% - Accent4 10 9" xfId="12572" xr:uid="{6B6877FA-FC86-458A-82DA-304B9CC8F0EF}"/>
    <cellStyle name="40% - Accent4 11" xfId="12573" xr:uid="{D80BB02B-C903-426B-B878-0B6272C2BE86}"/>
    <cellStyle name="40% - Accent4 11 10" xfId="12574" xr:uid="{B0530022-83D9-4325-8FBF-25E04F69DD60}"/>
    <cellStyle name="40% - Accent4 11 11" xfId="12575" xr:uid="{25B5DAD1-91C0-4969-908A-6F5FE3D12050}"/>
    <cellStyle name="40% - Accent4 11 2" xfId="12576" xr:uid="{B03923D1-6F07-49C1-A318-A9E5910A17FD}"/>
    <cellStyle name="40% - Accent4 11 2 2" xfId="12577" xr:uid="{CEA010A9-4056-4D36-B3F9-23C179DD1087}"/>
    <cellStyle name="40% - Accent4 11 2 2 2" xfId="12578" xr:uid="{FF3A1994-B97E-490E-9BA7-665C57B65CD9}"/>
    <cellStyle name="40% - Accent4 11 2 2 3" xfId="12579" xr:uid="{9353A59B-AD15-4A1E-92AE-DBE99E1BAD7C}"/>
    <cellStyle name="40% - Accent4 11 2 3" xfId="12580" xr:uid="{3CFAC836-9823-4048-9FFF-6859EC934FC2}"/>
    <cellStyle name="40% - Accent4 11 2 4" xfId="12581" xr:uid="{1A400124-BAF7-4261-A016-DE1848AA6A2C}"/>
    <cellStyle name="40% - Accent4 11 2 5" xfId="12582" xr:uid="{15BFD49E-6F95-4D38-8246-92DFFC2C0591}"/>
    <cellStyle name="40% - Accent4 11 2 6" xfId="12583" xr:uid="{D3B1E623-A0E2-483D-8EE8-33DD2CCFC030}"/>
    <cellStyle name="40% - Accent4 11 2 7" xfId="12584" xr:uid="{B81606D0-C6F2-4864-9DAF-98678314B7F9}"/>
    <cellStyle name="40% - Accent4 11 2 8" xfId="12585" xr:uid="{45D853C2-7A92-4EB4-971E-8596C95C339E}"/>
    <cellStyle name="40% - Accent4 11 3" xfId="12586" xr:uid="{FDFE32C5-67AF-4DEC-90AE-DF81C9064080}"/>
    <cellStyle name="40% - Accent4 11 3 2" xfId="12587" xr:uid="{3AD321AA-7E7B-4D80-8B62-FCD22B4C4639}"/>
    <cellStyle name="40% - Accent4 11 3 2 2" xfId="12588" xr:uid="{3626DA7E-A3F8-4DC5-B3CD-2A8D3F35EF5B}"/>
    <cellStyle name="40% - Accent4 11 3 2 3" xfId="12589" xr:uid="{B833C19A-4FD3-4E40-B105-71F1971FEC69}"/>
    <cellStyle name="40% - Accent4 11 3 3" xfId="12590" xr:uid="{9C0A5898-6A31-421B-A6D5-444C28748E58}"/>
    <cellStyle name="40% - Accent4 11 3 4" xfId="12591" xr:uid="{285BA982-B154-4D2A-8A11-6216F619817C}"/>
    <cellStyle name="40% - Accent4 11 3 5" xfId="12592" xr:uid="{0E709378-5F53-4873-AB16-5501C48EED7E}"/>
    <cellStyle name="40% - Accent4 11 4" xfId="12593" xr:uid="{16D5D78A-7B45-4AF6-8F55-B0AC7FED7A2F}"/>
    <cellStyle name="40% - Accent4 11 4 2" xfId="12594" xr:uid="{AEA7954A-83E5-45A7-AB94-956BA60F12E6}"/>
    <cellStyle name="40% - Accent4 11 4 3" xfId="12595" xr:uid="{52AB0D94-A84D-4B8E-A8BC-7A60212301BD}"/>
    <cellStyle name="40% - Accent4 11 5" xfId="12596" xr:uid="{AB185A3A-7D10-4A8D-8323-56ED831A6B7E}"/>
    <cellStyle name="40% - Accent4 11 6" xfId="12597" xr:uid="{D688C004-01DA-43A7-B231-5648712894AB}"/>
    <cellStyle name="40% - Accent4 11 7" xfId="12598" xr:uid="{7794B46F-4E7F-4137-A2DB-A75EBC2CAB97}"/>
    <cellStyle name="40% - Accent4 11 8" xfId="12599" xr:uid="{1ECDDA07-F16F-4468-9E87-736487B5C16A}"/>
    <cellStyle name="40% - Accent4 11 9" xfId="12600" xr:uid="{584671F1-19F1-4783-988D-52AEE35356EF}"/>
    <cellStyle name="40% - Accent4 12" xfId="12601" xr:uid="{411547F8-EE65-425B-B1BA-1F55A1B70962}"/>
    <cellStyle name="40% - Accent4 12 10" xfId="12602" xr:uid="{8131F554-F3F7-4DF6-BA6C-C7FDEF214D57}"/>
    <cellStyle name="40% - Accent4 12 11" xfId="12603" xr:uid="{B0A9F997-1FC9-498A-8395-5387CE54DF58}"/>
    <cellStyle name="40% - Accent4 12 2" xfId="12604" xr:uid="{739A6916-010C-4093-8800-11426A096AD8}"/>
    <cellStyle name="40% - Accent4 12 2 2" xfId="12605" xr:uid="{3AE755F0-90D0-46AC-B1E4-A9038000CB07}"/>
    <cellStyle name="40% - Accent4 12 2 2 2" xfId="12606" xr:uid="{22BDFF74-7F37-41A0-B367-1AAC11924562}"/>
    <cellStyle name="40% - Accent4 12 2 2 3" xfId="12607" xr:uid="{5FA95507-C634-4458-AF14-255EBCFC79C4}"/>
    <cellStyle name="40% - Accent4 12 2 3" xfId="12608" xr:uid="{36DCC47D-0D31-4072-9FDE-C0C371D29C8D}"/>
    <cellStyle name="40% - Accent4 12 2 4" xfId="12609" xr:uid="{11822FFD-6FD4-4560-9EAF-9EE78712752E}"/>
    <cellStyle name="40% - Accent4 12 2 5" xfId="12610" xr:uid="{7E48EEC3-3EA8-4488-94F5-2976BE0B1075}"/>
    <cellStyle name="40% - Accent4 12 2 6" xfId="12611" xr:uid="{54606091-BC9E-4E1C-931B-4E7F7B8B3829}"/>
    <cellStyle name="40% - Accent4 12 2 7" xfId="12612" xr:uid="{3F4B57BF-27D8-4548-84AB-CF133B05446F}"/>
    <cellStyle name="40% - Accent4 12 3" xfId="12613" xr:uid="{B4F4FD7E-5406-410C-8EB8-10483CB1C00B}"/>
    <cellStyle name="40% - Accent4 12 3 2" xfId="12614" xr:uid="{9FC44ACB-DFA3-4A73-B210-861BD1171E3E}"/>
    <cellStyle name="40% - Accent4 12 3 2 2" xfId="12615" xr:uid="{6E59B0B9-B1BC-43B8-9A3B-4E0723EC2EBA}"/>
    <cellStyle name="40% - Accent4 12 3 2 3" xfId="12616" xr:uid="{FD15C14B-31A3-4F36-83A9-3F140D51D048}"/>
    <cellStyle name="40% - Accent4 12 3 3" xfId="12617" xr:uid="{FEB3CFA2-7927-402A-B918-0EFD21628848}"/>
    <cellStyle name="40% - Accent4 12 3 4" xfId="12618" xr:uid="{D9110A83-B280-47BD-86AF-E21EFA696F5C}"/>
    <cellStyle name="40% - Accent4 12 3 5" xfId="12619" xr:uid="{18C15F07-46DA-4F3A-9E34-F7BD74D901C2}"/>
    <cellStyle name="40% - Accent4 12 4" xfId="12620" xr:uid="{48D3BF66-2E86-4CB6-AC31-518F90490A22}"/>
    <cellStyle name="40% - Accent4 12 4 2" xfId="12621" xr:uid="{3669B451-67D6-4799-BB74-BE4BEC5AC7E2}"/>
    <cellStyle name="40% - Accent4 12 4 3" xfId="12622" xr:uid="{BAC26528-BA87-4E2F-BDB8-3062A6A35E95}"/>
    <cellStyle name="40% - Accent4 12 5" xfId="12623" xr:uid="{F1933F30-F516-4E9A-911A-0B9A98DC9747}"/>
    <cellStyle name="40% - Accent4 12 6" xfId="12624" xr:uid="{0C4D145B-87AB-45ED-B1FF-C083B6070B10}"/>
    <cellStyle name="40% - Accent4 12 7" xfId="12625" xr:uid="{6163E4B4-749B-47EE-A42E-D3729EAF1C0E}"/>
    <cellStyle name="40% - Accent4 12 8" xfId="12626" xr:uid="{367EF77F-4474-4C0F-B81A-0F0FD6D8AEED}"/>
    <cellStyle name="40% - Accent4 12 9" xfId="12627" xr:uid="{8F598E10-C00D-4DBC-B1BA-087C6FDD0877}"/>
    <cellStyle name="40% - Accent4 13" xfId="12628" xr:uid="{D63D8FB2-C998-407E-BBB7-559DB0543DD1}"/>
    <cellStyle name="40% - Accent4 13 10" xfId="12629" xr:uid="{D59D0A40-40EB-442B-B712-D04DB611395E}"/>
    <cellStyle name="40% - Accent4 13 2" xfId="12630" xr:uid="{CB712D69-44E5-4DE2-AC55-7BCD34E932A8}"/>
    <cellStyle name="40% - Accent4 13 2 2" xfId="12631" xr:uid="{28AE6A51-DF83-4172-AD6C-8BC4A9C2493B}"/>
    <cellStyle name="40% - Accent4 13 2 2 2" xfId="12632" xr:uid="{E2315A18-CB49-4CD2-8027-2E00D0F1B159}"/>
    <cellStyle name="40% - Accent4 13 2 2 3" xfId="12633" xr:uid="{E60528C9-F714-45C8-9149-2AF78BE05090}"/>
    <cellStyle name="40% - Accent4 13 2 3" xfId="12634" xr:uid="{6B9267DB-D56F-4F1A-A60E-D9AB30D8520C}"/>
    <cellStyle name="40% - Accent4 13 2 4" xfId="12635" xr:uid="{CF03C7DA-CC40-42FB-8429-BD947133D2C3}"/>
    <cellStyle name="40% - Accent4 13 2 5" xfId="12636" xr:uid="{DB216D31-2035-468F-881F-769916687D9D}"/>
    <cellStyle name="40% - Accent4 13 2 6" xfId="12637" xr:uid="{FECD96F4-0396-4EDE-AA10-FEDDD0480DE0}"/>
    <cellStyle name="40% - Accent4 13 2 7" xfId="12638" xr:uid="{6C15DC56-C91B-4267-A747-4EF62D2A8528}"/>
    <cellStyle name="40% - Accent4 13 2 8" xfId="12639" xr:uid="{38FF434E-6D23-4259-B077-C0C1A49792B4}"/>
    <cellStyle name="40% - Accent4 13 3" xfId="12640" xr:uid="{F967E2D2-1F67-44AC-A183-97E539586C6B}"/>
    <cellStyle name="40% - Accent4 13 3 2" xfId="12641" xr:uid="{DA20F7CC-A256-42F8-AB8F-7754DFDEB833}"/>
    <cellStyle name="40% - Accent4 13 3 2 2" xfId="12642" xr:uid="{0B164535-C981-4B2F-B85F-A64A84362EBD}"/>
    <cellStyle name="40% - Accent4 13 3 2 3" xfId="12643" xr:uid="{9123395F-876E-4578-B6F0-A4DB6A4DFF5B}"/>
    <cellStyle name="40% - Accent4 13 3 3" xfId="12644" xr:uid="{BFD8C25B-E6D6-4596-89E8-311188A6551B}"/>
    <cellStyle name="40% - Accent4 13 3 4" xfId="12645" xr:uid="{78510325-550E-4062-A3A6-50D298E092FA}"/>
    <cellStyle name="40% - Accent4 13 3 5" xfId="12646" xr:uid="{B6606323-AB00-4E03-AF0D-D8197A46D9B0}"/>
    <cellStyle name="40% - Accent4 13 4" xfId="12647" xr:uid="{F936F8CD-BEC2-4147-AEEA-C885A3359CE0}"/>
    <cellStyle name="40% - Accent4 13 4 2" xfId="12648" xr:uid="{B1A5B09E-C42D-4A83-8022-466792A30974}"/>
    <cellStyle name="40% - Accent4 13 4 3" xfId="12649" xr:uid="{1EB99CFB-872F-4D33-9C04-92FB045B26D4}"/>
    <cellStyle name="40% - Accent4 13 5" xfId="12650" xr:uid="{E50F0FD6-2303-49CD-9110-B77BC15B0394}"/>
    <cellStyle name="40% - Accent4 13 6" xfId="12651" xr:uid="{E4E01A8E-CDCC-4F72-9ACA-9F00FDE886C4}"/>
    <cellStyle name="40% - Accent4 13 7" xfId="12652" xr:uid="{2B5F56E7-7335-412A-8517-9890A126A788}"/>
    <cellStyle name="40% - Accent4 13 8" xfId="12653" xr:uid="{EAE08412-26B1-46EC-B68F-FB2F19362487}"/>
    <cellStyle name="40% - Accent4 13 9" xfId="12654" xr:uid="{16E7AE06-B347-47C0-A604-B912607022D3}"/>
    <cellStyle name="40% - Accent4 14" xfId="12655" xr:uid="{950056B1-755D-4A8A-8F94-665993B8122D}"/>
    <cellStyle name="40% - Accent4 14 2" xfId="12656" xr:uid="{8CFD5722-B52D-42D9-836B-231E1E4D55EB}"/>
    <cellStyle name="40% - Accent4 14 2 2" xfId="12657" xr:uid="{4E9DB223-96D5-49AE-8824-3FC470227967}"/>
    <cellStyle name="40% - Accent4 14 2 2 2" xfId="12658" xr:uid="{25E5D520-0C2A-4C43-8CD5-2A43E1D7451C}"/>
    <cellStyle name="40% - Accent4 14 2 2 3" xfId="12659" xr:uid="{45536E6F-190D-40CB-BF1E-7B11F37EC744}"/>
    <cellStyle name="40% - Accent4 14 2 3" xfId="12660" xr:uid="{03814EAF-59A4-42E9-B069-9F02A51863DB}"/>
    <cellStyle name="40% - Accent4 14 2 4" xfId="12661" xr:uid="{D681C589-173E-4769-9714-ED3FA783B76A}"/>
    <cellStyle name="40% - Accent4 14 2 5" xfId="12662" xr:uid="{F992B1C0-8D39-4A9B-81D0-0506B3331443}"/>
    <cellStyle name="40% - Accent4 14 2 6" xfId="12663" xr:uid="{5AD627DF-F7E6-4DD2-8424-92FB61B0EBCA}"/>
    <cellStyle name="40% - Accent4 14 2 7" xfId="12664" xr:uid="{32FF6F43-A32B-49DC-A374-15CD378C4631}"/>
    <cellStyle name="40% - Accent4 14 3" xfId="12665" xr:uid="{5FC293E6-ABAC-4C17-9721-BAD165FC9757}"/>
    <cellStyle name="40% - Accent4 14 3 2" xfId="12666" xr:uid="{8E8B6234-DEE4-4F90-831B-CBF178CB4354}"/>
    <cellStyle name="40% - Accent4 14 3 2 2" xfId="12667" xr:uid="{12E6DB96-3A38-4B0C-9C96-AD673E551552}"/>
    <cellStyle name="40% - Accent4 14 3 2 3" xfId="12668" xr:uid="{E52725B9-D632-45AD-8ADD-57A828F43A9F}"/>
    <cellStyle name="40% - Accent4 14 3 3" xfId="12669" xr:uid="{CCB0149B-81D5-4D2A-932E-DA36C0E0726E}"/>
    <cellStyle name="40% - Accent4 14 3 4" xfId="12670" xr:uid="{DBA1D66C-AFC6-4A32-A4A8-16646F36DEC1}"/>
    <cellStyle name="40% - Accent4 14 3 5" xfId="12671" xr:uid="{260B6CC5-2309-442C-81CA-4A79C866004C}"/>
    <cellStyle name="40% - Accent4 14 4" xfId="12672" xr:uid="{D5EAE662-B0A9-49DA-B5D8-42AFAAE69900}"/>
    <cellStyle name="40% - Accent4 14 4 2" xfId="12673" xr:uid="{8F709A43-40DC-481A-9E8F-20E32EDA8A96}"/>
    <cellStyle name="40% - Accent4 14 4 3" xfId="12674" xr:uid="{5C146F39-4127-465C-A97F-68024BB5F8F3}"/>
    <cellStyle name="40% - Accent4 14 5" xfId="12675" xr:uid="{8025943A-0454-4803-B5A5-506A1E7150D4}"/>
    <cellStyle name="40% - Accent4 14 6" xfId="12676" xr:uid="{B9275C4B-54FD-4AD4-AB6B-10840EC184DF}"/>
    <cellStyle name="40% - Accent4 14 7" xfId="12677" xr:uid="{DEDDFD18-7994-4CC7-B638-471AE339E513}"/>
    <cellStyle name="40% - Accent4 14 8" xfId="12678" xr:uid="{8FBC39CC-576B-4FBA-820B-AD82BF9A2890}"/>
    <cellStyle name="40% - Accent4 14 9" xfId="12679" xr:uid="{82646E54-8D59-46CC-98F9-7FFF7023F059}"/>
    <cellStyle name="40% - Accent4 15" xfId="12680" xr:uid="{670B85A2-0D65-4B6B-895D-524475C98D24}"/>
    <cellStyle name="40% - Accent4 15 2" xfId="12681" xr:uid="{00F7E720-30CB-406F-9F92-8AF6A06C0374}"/>
    <cellStyle name="40% - Accent4 15 2 2" xfId="12682" xr:uid="{39BC6A4D-0751-45B2-9CBB-8BF3AC0F6537}"/>
    <cellStyle name="40% - Accent4 15 2 2 2" xfId="12683" xr:uid="{F082B319-A654-416C-89C1-E061663799C1}"/>
    <cellStyle name="40% - Accent4 15 2 2 3" xfId="12684" xr:uid="{B3238AE2-B91E-4548-8687-FC41FC6C2230}"/>
    <cellStyle name="40% - Accent4 15 2 3" xfId="12685" xr:uid="{3D29FB3A-5521-45D0-A6BC-3B2A8708A6DB}"/>
    <cellStyle name="40% - Accent4 15 2 4" xfId="12686" xr:uid="{5657B67F-F01B-4CC9-9318-7A709267C73C}"/>
    <cellStyle name="40% - Accent4 15 2 5" xfId="12687" xr:uid="{EA80D85B-EE20-40EB-87EF-E63CF194B5B3}"/>
    <cellStyle name="40% - Accent4 15 2 6" xfId="12688" xr:uid="{9ACB96BD-45AC-43B5-92E4-05789AEFC9E9}"/>
    <cellStyle name="40% - Accent4 15 2 7" xfId="12689" xr:uid="{BF35643C-6BAB-4B03-BD96-636D70B36C9E}"/>
    <cellStyle name="40% - Accent4 15 3" xfId="12690" xr:uid="{5C35191A-626D-48A6-BF82-E693EAA7D840}"/>
    <cellStyle name="40% - Accent4 15 3 2" xfId="12691" xr:uid="{E70F6B54-EA70-4D60-B1D4-7E0A62FCAB83}"/>
    <cellStyle name="40% - Accent4 15 3 2 2" xfId="12692" xr:uid="{D5C5EC52-AF9E-4333-BD54-D02A3CDB9020}"/>
    <cellStyle name="40% - Accent4 15 3 2 3" xfId="12693" xr:uid="{269BA766-6672-4D25-B42E-DE3760651A48}"/>
    <cellStyle name="40% - Accent4 15 3 3" xfId="12694" xr:uid="{E5450B5A-693B-4AD1-AAD8-AAA06954A9A1}"/>
    <cellStyle name="40% - Accent4 15 3 4" xfId="12695" xr:uid="{2E875EB6-B969-444A-8389-72F9CCB3D724}"/>
    <cellStyle name="40% - Accent4 15 3 5" xfId="12696" xr:uid="{13D105F6-2F7D-41E9-9C35-F55B418AFE83}"/>
    <cellStyle name="40% - Accent4 15 4" xfId="12697" xr:uid="{0DD9742A-DCFD-478D-A011-3728FB2C04E0}"/>
    <cellStyle name="40% - Accent4 15 4 2" xfId="12698" xr:uid="{CB6DEEA4-25CB-4AC6-A9FD-21AB3AD3C058}"/>
    <cellStyle name="40% - Accent4 15 4 3" xfId="12699" xr:uid="{A8C5A496-33F7-4355-89C1-4A0D1F015268}"/>
    <cellStyle name="40% - Accent4 15 5" xfId="12700" xr:uid="{BF76D5CC-A14A-414A-A664-46398387B86E}"/>
    <cellStyle name="40% - Accent4 15 6" xfId="12701" xr:uid="{F192479D-6D8E-4683-80A9-ECB7F7275969}"/>
    <cellStyle name="40% - Accent4 15 7" xfId="12702" xr:uid="{FCD777FE-C1B6-4956-8EEA-C3DF19AA39D5}"/>
    <cellStyle name="40% - Accent4 15 8" xfId="12703" xr:uid="{E1FC4E99-6556-4769-85D4-A226D50416E4}"/>
    <cellStyle name="40% - Accent4 15 9" xfId="12704" xr:uid="{9AEE0B5B-CA63-4A09-B2CE-252FC6868E5C}"/>
    <cellStyle name="40% - Accent4 16" xfId="12705" xr:uid="{1655EC1E-C023-43AF-B417-1E7B098A6044}"/>
    <cellStyle name="40% - Accent4 16 2" xfId="12706" xr:uid="{297FC415-AC9E-4EBA-B503-09495F31F21C}"/>
    <cellStyle name="40% - Accent4 16 2 2" xfId="12707" xr:uid="{C470A009-F7BC-4370-82F0-FCEE126C2C47}"/>
    <cellStyle name="40% - Accent4 16 2 2 2" xfId="12708" xr:uid="{0ED0A3B6-F76B-4DC0-89D6-585B42DCBF9D}"/>
    <cellStyle name="40% - Accent4 16 2 2 3" xfId="12709" xr:uid="{262F8A9D-A704-421D-8E94-D23CD8CB9BDE}"/>
    <cellStyle name="40% - Accent4 16 2 3" xfId="12710" xr:uid="{A72DC98A-95F2-4C5D-BABD-305896119EFD}"/>
    <cellStyle name="40% - Accent4 16 2 4" xfId="12711" xr:uid="{83C9576C-79A0-4EE3-8707-B0C3A56FAFBE}"/>
    <cellStyle name="40% - Accent4 16 2 5" xfId="12712" xr:uid="{BBD0FA0E-7F21-42AC-BDD5-B0E17E9ACCE8}"/>
    <cellStyle name="40% - Accent4 16 2 6" xfId="12713" xr:uid="{8675A09F-9414-42E7-BE0F-46FA7771D5CA}"/>
    <cellStyle name="40% - Accent4 16 2 7" xfId="12714" xr:uid="{58BF04C8-CF68-4CE2-BB0D-F05289A498EF}"/>
    <cellStyle name="40% - Accent4 16 3" xfId="12715" xr:uid="{8D0FE3E3-A89B-47EE-A7F6-98A855738924}"/>
    <cellStyle name="40% - Accent4 16 3 2" xfId="12716" xr:uid="{57555810-EC8A-4E29-A143-07E3011969F6}"/>
    <cellStyle name="40% - Accent4 16 3 2 2" xfId="12717" xr:uid="{75FB98FD-21D2-4CE2-9AA2-5E7F662D60DC}"/>
    <cellStyle name="40% - Accent4 16 3 2 3" xfId="12718" xr:uid="{031E489E-5E32-4788-809D-4DFF50A675EF}"/>
    <cellStyle name="40% - Accent4 16 3 3" xfId="12719" xr:uid="{29FFDE5C-1507-4B38-971E-26AC3539A48D}"/>
    <cellStyle name="40% - Accent4 16 3 4" xfId="12720" xr:uid="{F7B7F23B-374E-42EE-917B-58660211CE8A}"/>
    <cellStyle name="40% - Accent4 16 3 5" xfId="12721" xr:uid="{49740B32-1597-4BA2-8D35-61101768DFA0}"/>
    <cellStyle name="40% - Accent4 16 4" xfId="12722" xr:uid="{77403094-6FA0-4AAE-850B-4F5843A945B5}"/>
    <cellStyle name="40% - Accent4 16 4 2" xfId="12723" xr:uid="{69EAF3A0-41BC-4A2A-A458-8431F7696B07}"/>
    <cellStyle name="40% - Accent4 16 4 3" xfId="12724" xr:uid="{9190382F-8E4E-4A9E-91C1-937EA98CF38E}"/>
    <cellStyle name="40% - Accent4 16 5" xfId="12725" xr:uid="{2946827E-795C-48B8-9FBC-969431DB5C86}"/>
    <cellStyle name="40% - Accent4 16 6" xfId="12726" xr:uid="{DA486688-C367-4DE1-AC3D-FB38958C88FD}"/>
    <cellStyle name="40% - Accent4 16 7" xfId="12727" xr:uid="{7E8240C3-6EBB-4280-B5B3-DD3FDCDB491E}"/>
    <cellStyle name="40% - Accent4 16 8" xfId="12728" xr:uid="{FA891BAB-E97B-4238-BAA3-19396AF65DE3}"/>
    <cellStyle name="40% - Accent4 16 9" xfId="12729" xr:uid="{030881BC-D069-4D04-8498-9718FFFD7FF8}"/>
    <cellStyle name="40% - Accent4 17" xfId="12730" xr:uid="{5802E882-5A5F-46AD-AD7C-7B2CDD11C5D9}"/>
    <cellStyle name="40% - Accent4 17 2" xfId="12731" xr:uid="{1E11C76A-32C4-427F-BD63-717167FD5CD1}"/>
    <cellStyle name="40% - Accent4 17 2 2" xfId="12732" xr:uid="{98F9A800-D934-4536-AD99-F722F9371746}"/>
    <cellStyle name="40% - Accent4 17 2 3" xfId="12733" xr:uid="{AB6F9B35-DCC3-421B-8DB8-E9AE6F3ED3F0}"/>
    <cellStyle name="40% - Accent4 17 2 4" xfId="12734" xr:uid="{DCB03D92-B0A8-41B2-88B8-221B259CDFA0}"/>
    <cellStyle name="40% - Accent4 17 2 5" xfId="12735" xr:uid="{C61FDB3E-33FB-4391-BB5E-55AEE02AC19B}"/>
    <cellStyle name="40% - Accent4 17 3" xfId="12736" xr:uid="{B30D3CAA-6512-4361-8A4E-75DC1E2212FF}"/>
    <cellStyle name="40% - Accent4 17 4" xfId="12737" xr:uid="{E47974A3-41DC-4D01-80E4-0C0354D2DBC4}"/>
    <cellStyle name="40% - Accent4 17 5" xfId="12738" xr:uid="{70BFEAE0-4674-4854-9E1A-3DAE7BD7171F}"/>
    <cellStyle name="40% - Accent4 17 6" xfId="12739" xr:uid="{89797956-76B9-44FD-AFA3-D69FC40D0EAB}"/>
    <cellStyle name="40% - Accent4 17 7" xfId="12740" xr:uid="{245AA5DD-E508-4B7D-AA15-7CFC24709984}"/>
    <cellStyle name="40% - Accent4 18" xfId="12741" xr:uid="{13502EC4-4A17-4D43-B5A2-0604B4C74AC4}"/>
    <cellStyle name="40% - Accent4 18 2" xfId="12742" xr:uid="{B581E6A9-441A-43AD-BD9C-AB64F87F8A60}"/>
    <cellStyle name="40% - Accent4 18 2 2" xfId="12743" xr:uid="{8DD76164-68BD-4C2D-9825-796B267A06C8}"/>
    <cellStyle name="40% - Accent4 18 2 3" xfId="12744" xr:uid="{F167547D-7AB4-45E5-AE30-01F5AFB0E48F}"/>
    <cellStyle name="40% - Accent4 18 3" xfId="12745" xr:uid="{75FD2CD6-28C5-46E5-BA2A-6066D467F69C}"/>
    <cellStyle name="40% - Accent4 18 4" xfId="12746" xr:uid="{2ECD9442-23D3-4D9A-AFE2-2AD7ACBCCD61}"/>
    <cellStyle name="40% - Accent4 18 5" xfId="12747" xr:uid="{B3F30EE0-7AB6-450F-8307-1CD161B1A121}"/>
    <cellStyle name="40% - Accent4 18 6" xfId="12748" xr:uid="{CC1E5A36-0BA5-4A98-AA1D-60C6399EBDF3}"/>
    <cellStyle name="40% - Accent4 18 7" xfId="12749" xr:uid="{F06E9FEC-5FB3-45CB-8EE4-1023C4607488}"/>
    <cellStyle name="40% - Accent4 19" xfId="12750" xr:uid="{DB538E1C-F9A9-4CB0-90EE-3BAF458E75F3}"/>
    <cellStyle name="40% - Accent4 19 2" xfId="12751" xr:uid="{EBCDB28E-02CE-4EFA-9A29-684E82CADAF0}"/>
    <cellStyle name="40% - Accent4 19 3" xfId="12752" xr:uid="{2CF8310B-A3E1-4F67-BC17-6E68968790EF}"/>
    <cellStyle name="40% - Accent4 19 4" xfId="12753" xr:uid="{BC35946F-2540-4A52-82DB-93FE56E7A92D}"/>
    <cellStyle name="40% - Accent4 19 5" xfId="12754" xr:uid="{59B7AEEB-E675-47AE-8048-99C40C18C449}"/>
    <cellStyle name="40% - Accent4 19 6" xfId="12755" xr:uid="{4FB3BD43-2F1C-4CF0-8603-30A383070CC6}"/>
    <cellStyle name="40% - Accent4 2" xfId="12756" xr:uid="{0EBFB074-2067-4E1C-83D6-1021D1445FBC}"/>
    <cellStyle name="40% - Accent4 2 10" xfId="12757" xr:uid="{20CB7FD6-6249-4698-AF28-75B038556AE9}"/>
    <cellStyle name="40% - Accent4 2 11" xfId="12758" xr:uid="{83FF22A6-549C-4F32-98A7-7DB6B1A3D3C6}"/>
    <cellStyle name="40% - Accent4 2 12" xfId="12759" xr:uid="{33035C23-AD81-44AC-B55A-851C085D3865}"/>
    <cellStyle name="40% - Accent4 2 13" xfId="12760" xr:uid="{AA0F985B-F9C8-4350-8A13-3618FD826623}"/>
    <cellStyle name="40% - Accent4 2 14" xfId="12761" xr:uid="{CDEC194D-4931-4944-8414-5B8339B011EC}"/>
    <cellStyle name="40% - Accent4 2 15" xfId="12762" xr:uid="{7A449B10-55A8-4A10-9A95-B12BD52D6DBD}"/>
    <cellStyle name="40% - Accent4 2 16" xfId="12763" xr:uid="{A0BE61BD-80A3-4A81-B22D-688CE91F376B}"/>
    <cellStyle name="40% - Accent4 2 17" xfId="12764" xr:uid="{9C8E7EF4-1719-4C62-84CA-27151D38033D}"/>
    <cellStyle name="40% - Accent4 2 18" xfId="12765" xr:uid="{B0732CFF-EB36-461A-B78C-0174304AB616}"/>
    <cellStyle name="40% - Accent4 2 2" xfId="12766" xr:uid="{9A2E15BF-37CD-4B43-A11E-9D8CB1D1D381}"/>
    <cellStyle name="40% - Accent4 2 2 10" xfId="12767" xr:uid="{80D03412-D5D7-46A9-840E-6AB6F49A3FFD}"/>
    <cellStyle name="40% - Accent4 2 2 11" xfId="12768" xr:uid="{7A10B1FC-17ED-4726-8ED3-18DDDB297540}"/>
    <cellStyle name="40% - Accent4 2 2 12" xfId="12769" xr:uid="{7D6ADEBD-1FAF-45FF-B732-71CCB97BC027}"/>
    <cellStyle name="40% - Accent4 2 2 13" xfId="12770" xr:uid="{B080BB50-3426-4A10-9FD2-7AD8E344FECB}"/>
    <cellStyle name="40% - Accent4 2 2 2" xfId="12771" xr:uid="{D214DE66-8CBF-4026-8E77-F37E0C9E506C}"/>
    <cellStyle name="40% - Accent4 2 2 2 10" xfId="12772" xr:uid="{B0460F93-C8D3-4E30-83C7-D27F1BA53B5E}"/>
    <cellStyle name="40% - Accent4 2 2 2 11" xfId="12773" xr:uid="{78182432-7675-490F-A723-6B35810AED0F}"/>
    <cellStyle name="40% - Accent4 2 2 2 2" xfId="12774" xr:uid="{55671423-F4D3-4D16-AA87-D43B78135675}"/>
    <cellStyle name="40% - Accent4 2 2 2 2 2" xfId="12775" xr:uid="{7232C927-2718-4995-98FD-E31E529ACB21}"/>
    <cellStyle name="40% - Accent4 2 2 2 2 2 2" xfId="12776" xr:uid="{EC6F5201-303C-42E6-A9D6-310DD74D3647}"/>
    <cellStyle name="40% - Accent4 2 2 2 2 2 2 2" xfId="12777" xr:uid="{1FC6FB90-F250-4FA0-A4CB-30EFD4C618A1}"/>
    <cellStyle name="40% - Accent4 2 2 2 2 2 2 3" xfId="12778" xr:uid="{0FC302AE-BD6B-4126-88E3-6ADCA2C2DD01}"/>
    <cellStyle name="40% - Accent4 2 2 2 2 2 3" xfId="12779" xr:uid="{9AB79A3C-37DD-460E-A2B2-4CB95FBA05F7}"/>
    <cellStyle name="40% - Accent4 2 2 2 2 2 3 2" xfId="12780" xr:uid="{FB2DC557-8AC9-42EB-BDE0-CA4DD894459D}"/>
    <cellStyle name="40% - Accent4 2 2 2 2 2 4" xfId="12781" xr:uid="{91315D97-A47E-4707-AA1F-8C2FCB62593D}"/>
    <cellStyle name="40% - Accent4 2 2 2 2 3" xfId="12782" xr:uid="{2A4C9D69-47BC-4BDC-A586-662159A7CD97}"/>
    <cellStyle name="40% - Accent4 2 2 2 2 3 2" xfId="12783" xr:uid="{D4544292-D5EA-4262-A189-1661FD08294B}"/>
    <cellStyle name="40% - Accent4 2 2 2 2 3 3" xfId="12784" xr:uid="{6974CD05-5052-4466-B929-A37F9E789A92}"/>
    <cellStyle name="40% - Accent4 2 2 2 2 4" xfId="12785" xr:uid="{CA88E5B9-05BF-42EF-8D94-3A3E17002FE8}"/>
    <cellStyle name="40% - Accent4 2 2 2 2 4 2" xfId="12786" xr:uid="{DB0EE8E8-C9B5-4228-91B7-B38F5C188048}"/>
    <cellStyle name="40% - Accent4 2 2 2 2 5" xfId="12787" xr:uid="{2F62DCCD-2EE8-412D-943C-649116D777E0}"/>
    <cellStyle name="40% - Accent4 2 2 2 2 6" xfId="12788" xr:uid="{C9F72B2F-9D09-44E7-B9DF-2D41EB43C570}"/>
    <cellStyle name="40% - Accent4 2 2 2 2 7" xfId="12789" xr:uid="{B85B99D0-11E6-4434-AB51-49A372E38B2F}"/>
    <cellStyle name="40% - Accent4 2 2 2 3" xfId="12790" xr:uid="{780C39F7-1A9C-4164-937F-1B7DC06E8968}"/>
    <cellStyle name="40% - Accent4 2 2 2 3 2" xfId="12791" xr:uid="{2CB43C50-B7CE-4D5A-98F4-703AEB81BFD5}"/>
    <cellStyle name="40% - Accent4 2 2 2 3 2 2" xfId="12792" xr:uid="{99766100-8270-4A77-A86D-D9040DC8F4B8}"/>
    <cellStyle name="40% - Accent4 2 2 2 3 2 2 2" xfId="12793" xr:uid="{1AE313D4-70DC-44CA-8BD7-262949E21E16}"/>
    <cellStyle name="40% - Accent4 2 2 2 3 2 3" xfId="12794" xr:uid="{0949E8D3-0D44-4C61-B37C-7F709A24993E}"/>
    <cellStyle name="40% - Accent4 2 2 2 3 2 4" xfId="12795" xr:uid="{B86F28CA-E690-4791-9E3F-D2F19E52D7B8}"/>
    <cellStyle name="40% - Accent4 2 2 2 3 3" xfId="12796" xr:uid="{8D91146C-7D39-45E8-A18B-CDF6303793F0}"/>
    <cellStyle name="40% - Accent4 2 2 2 3 3 2" xfId="12797" xr:uid="{2C75AD54-99C3-4348-AC6D-75F6B4DDEF43}"/>
    <cellStyle name="40% - Accent4 2 2 2 3 4" xfId="12798" xr:uid="{D0501EF4-E358-46FD-AE27-656B9921974B}"/>
    <cellStyle name="40% - Accent4 2 2 2 3 5" xfId="12799" xr:uid="{BF14360C-41D4-4895-879C-9E5A2199E5ED}"/>
    <cellStyle name="40% - Accent4 2 2 2 3 6" xfId="12800" xr:uid="{90306F44-1EC6-4EB0-814E-083350245E1D}"/>
    <cellStyle name="40% - Accent4 2 2 2 4" xfId="12801" xr:uid="{DCF45A3E-09B1-41A2-A855-BDECED156DBD}"/>
    <cellStyle name="40% - Accent4 2 2 2 4 2" xfId="12802" xr:uid="{0BD1A6FB-FC19-4D84-A038-04456E922D4E}"/>
    <cellStyle name="40% - Accent4 2 2 2 4 2 2" xfId="12803" xr:uid="{3073EE91-16AA-47EC-9F31-E42E54E082CC}"/>
    <cellStyle name="40% - Accent4 2 2 2 4 3" xfId="12804" xr:uid="{0725D19C-7B78-4C84-B21C-B67BC4AA0158}"/>
    <cellStyle name="40% - Accent4 2 2 2 4 4" xfId="12805" xr:uid="{FAE5FAAF-84B3-4BB0-A321-7EA59085CC5D}"/>
    <cellStyle name="40% - Accent4 2 2 2 5" xfId="12806" xr:uid="{1EC49222-252B-4BE2-8A85-70AB2ECC44B6}"/>
    <cellStyle name="40% - Accent4 2 2 2 5 2" xfId="12807" xr:uid="{E9A8CA9A-3E73-4EAE-9064-5515E654A466}"/>
    <cellStyle name="40% - Accent4 2 2 2 6" xfId="12808" xr:uid="{D9B12D17-C748-46D2-A671-C22B8B3314C3}"/>
    <cellStyle name="40% - Accent4 2 2 2 7" xfId="12809" xr:uid="{8E13EC02-BED4-41EF-B26C-674F73669C28}"/>
    <cellStyle name="40% - Accent4 2 2 2 8" xfId="12810" xr:uid="{FBCA71CC-602A-4F07-9B9D-547C01733D81}"/>
    <cellStyle name="40% - Accent4 2 2 2 9" xfId="12811" xr:uid="{DA014241-E0F4-42F5-9B65-4EE9D625E1A2}"/>
    <cellStyle name="40% - Accent4 2 2 3" xfId="12812" xr:uid="{306C1CDA-2890-4AB8-86FD-14D4AEF4B2D6}"/>
    <cellStyle name="40% - Accent4 2 2 3 2" xfId="12813" xr:uid="{BE3C7477-3447-42CD-939B-045661A8E4DF}"/>
    <cellStyle name="40% - Accent4 2 2 3 2 2" xfId="12814" xr:uid="{DD5038B7-0D31-49AA-A426-3C5F0EF17027}"/>
    <cellStyle name="40% - Accent4 2 2 3 2 2 2" xfId="12815" xr:uid="{F6699BA7-82D5-4190-8F43-D4E5C544FBFC}"/>
    <cellStyle name="40% - Accent4 2 2 3 2 2 2 2" xfId="12816" xr:uid="{44FCF8D3-B9AB-4B9F-A75A-0A23F4D7E247}"/>
    <cellStyle name="40% - Accent4 2 2 3 2 2 3" xfId="12817" xr:uid="{84FFF949-679C-407B-BCF9-93575407C12B}"/>
    <cellStyle name="40% - Accent4 2 2 3 2 2 4" xfId="12818" xr:uid="{75854C99-5B20-40C1-A932-6CB85275B512}"/>
    <cellStyle name="40% - Accent4 2 2 3 2 3" xfId="12819" xr:uid="{0F5B22A5-0B43-483E-A631-1A3CF142728A}"/>
    <cellStyle name="40% - Accent4 2 2 3 2 3 2" xfId="12820" xr:uid="{5F0E64D5-3BD5-4D70-8AB7-5F6AD23B6A6C}"/>
    <cellStyle name="40% - Accent4 2 2 3 2 4" xfId="12821" xr:uid="{FDCE4766-FA54-44A3-A2B6-1956EC2B88A1}"/>
    <cellStyle name="40% - Accent4 2 2 3 2 5" xfId="12822" xr:uid="{25FA42A3-3E43-4392-8580-CF81C067F74C}"/>
    <cellStyle name="40% - Accent4 2 2 3 2 6" xfId="12823" xr:uid="{3CFB83EC-A719-4DD3-963C-188B1B89862E}"/>
    <cellStyle name="40% - Accent4 2 2 3 3" xfId="12824" xr:uid="{885AD3CC-1E42-4BFA-868D-6155E2DC1287}"/>
    <cellStyle name="40% - Accent4 2 2 3 3 2" xfId="12825" xr:uid="{74BFBA8A-8A01-404A-AE31-9456A432B9EC}"/>
    <cellStyle name="40% - Accent4 2 2 3 3 2 2" xfId="12826" xr:uid="{3D10ADE1-F946-4CC4-B6F4-A7354692E28D}"/>
    <cellStyle name="40% - Accent4 2 2 3 3 2 3" xfId="12827" xr:uid="{21F8547E-3E14-4E17-A33D-70B921897196}"/>
    <cellStyle name="40% - Accent4 2 2 3 3 2 4" xfId="12828" xr:uid="{3153BDCF-0730-4C96-BFAE-7041FFCC0A78}"/>
    <cellStyle name="40% - Accent4 2 2 3 3 3" xfId="12829" xr:uid="{02C0B458-0AFE-46C3-8C93-13BDEA5DFB71}"/>
    <cellStyle name="40% - Accent4 2 2 3 3 4" xfId="12830" xr:uid="{D0E162DC-C792-4399-8AFF-614E400CFE67}"/>
    <cellStyle name="40% - Accent4 2 2 3 3 5" xfId="12831" xr:uid="{3CE587F3-EAAD-4E7F-A550-CAADFD1DA46F}"/>
    <cellStyle name="40% - Accent4 2 2 3 3 6" xfId="12832" xr:uid="{DDFC68D2-FECF-47A0-87FD-BB32166D4532}"/>
    <cellStyle name="40% - Accent4 2 2 3 4" xfId="12833" xr:uid="{14AF9145-04A4-4E37-B039-1C3DC5E4B1C7}"/>
    <cellStyle name="40% - Accent4 2 2 3 4 2" xfId="12834" xr:uid="{D464BD2C-FE8E-4D29-8E19-78B774C6FA3D}"/>
    <cellStyle name="40% - Accent4 2 2 3 4 3" xfId="12835" xr:uid="{06A0EA29-D61E-4596-9911-3910A55A183E}"/>
    <cellStyle name="40% - Accent4 2 2 3 4 4" xfId="12836" xr:uid="{A89FB0AD-C226-4835-B070-FAEA4086B23F}"/>
    <cellStyle name="40% - Accent4 2 2 3 5" xfId="12837" xr:uid="{D193E604-D304-4181-A100-DC3E37647009}"/>
    <cellStyle name="40% - Accent4 2 2 3 6" xfId="12838" xr:uid="{110C864F-6AC0-48A5-BC47-C788027C42D4}"/>
    <cellStyle name="40% - Accent4 2 2 3 7" xfId="12839" xr:uid="{00F502A2-F2D7-47BD-A805-FDE830D5FDA1}"/>
    <cellStyle name="40% - Accent4 2 2 3 8" xfId="12840" xr:uid="{A8373E36-D861-49CB-824B-B6E6B805EC2B}"/>
    <cellStyle name="40% - Accent4 2 2 3 9" xfId="12841" xr:uid="{CB646B27-CF17-44E4-96CE-E6E02B8F8BA2}"/>
    <cellStyle name="40% - Accent4 2 2 4" xfId="12842" xr:uid="{0D4685F3-3877-402C-8C6C-F09C921C9735}"/>
    <cellStyle name="40% - Accent4 2 2 4 2" xfId="12843" xr:uid="{97E36E90-9A17-47F7-A9A3-7A082AC68E91}"/>
    <cellStyle name="40% - Accent4 2 2 4 2 2" xfId="12844" xr:uid="{6EFC0E83-67D3-48F9-AE80-31AE4541ABE4}"/>
    <cellStyle name="40% - Accent4 2 2 4 2 2 2" xfId="12845" xr:uid="{7A640A5A-8016-4CE7-9191-102059E1513D}"/>
    <cellStyle name="40% - Accent4 2 2 4 2 2 3" xfId="12846" xr:uid="{5511D79F-6EBB-48DA-9AF5-C088BF11042C}"/>
    <cellStyle name="40% - Accent4 2 2 4 2 3" xfId="12847" xr:uid="{BFE54844-F402-41DC-AE3E-A3F166A97B47}"/>
    <cellStyle name="40% - Accent4 2 2 4 2 3 2" xfId="12848" xr:uid="{4F6572BF-2988-4EE7-AC93-E92EA8CAFEB9}"/>
    <cellStyle name="40% - Accent4 2 2 4 2 4" xfId="12849" xr:uid="{DCC6A72C-FE2D-4A0B-9093-F51F7E63B73A}"/>
    <cellStyle name="40% - Accent4 2 2 4 3" xfId="12850" xr:uid="{8CADB221-1500-4BCE-91B4-F41F45135572}"/>
    <cellStyle name="40% - Accent4 2 2 4 3 2" xfId="12851" xr:uid="{56C9EB5F-B883-4283-A7CD-E1BF35F1BFB5}"/>
    <cellStyle name="40% - Accent4 2 2 4 3 3" xfId="12852" xr:uid="{B3388070-9AE9-4BA1-B2DF-7160E44670BE}"/>
    <cellStyle name="40% - Accent4 2 2 4 4" xfId="12853" xr:uid="{7723DA81-F2C9-46D6-9888-9FE7A8BDDEDA}"/>
    <cellStyle name="40% - Accent4 2 2 4 4 2" xfId="12854" xr:uid="{7347C12C-96E7-43C8-BF6C-F328ACF4286F}"/>
    <cellStyle name="40% - Accent4 2 2 4 5" xfId="12855" xr:uid="{6C6D448D-C296-44AD-B58E-2D8C8EA2460C}"/>
    <cellStyle name="40% - Accent4 2 2 4 6" xfId="12856" xr:uid="{75F2909E-2144-4C40-A27A-1ABD0C9C8700}"/>
    <cellStyle name="40% - Accent4 2 2 5" xfId="12857" xr:uid="{E320CE80-378C-4060-85D9-F649C47A8C12}"/>
    <cellStyle name="40% - Accent4 2 2 5 2" xfId="12858" xr:uid="{E35BA7E1-34DD-4448-A629-3FD01F89CF73}"/>
    <cellStyle name="40% - Accent4 2 2 5 2 2" xfId="12859" xr:uid="{059164BE-1070-42E6-A2C2-599ACAAD2754}"/>
    <cellStyle name="40% - Accent4 2 2 5 2 2 2" xfId="12860" xr:uid="{8EE7AD7D-ECE4-4EE7-B8D6-FDB9A832F0ED}"/>
    <cellStyle name="40% - Accent4 2 2 5 2 3" xfId="12861" xr:uid="{AB0F09B2-89C7-492E-8095-421237B9F107}"/>
    <cellStyle name="40% - Accent4 2 2 5 2 4" xfId="12862" xr:uid="{21FCF0E8-7360-4348-8434-30A3665E21F8}"/>
    <cellStyle name="40% - Accent4 2 2 5 3" xfId="12863" xr:uid="{7BE49E50-91E7-441D-B29C-E1B42C880EAE}"/>
    <cellStyle name="40% - Accent4 2 2 5 3 2" xfId="12864" xr:uid="{6D13CA46-1D9A-4A76-A7EC-B4A5ACE3617C}"/>
    <cellStyle name="40% - Accent4 2 2 5 4" xfId="12865" xr:uid="{D909A87A-1A83-4BEF-A24F-D90E9D631184}"/>
    <cellStyle name="40% - Accent4 2 2 5 5" xfId="12866" xr:uid="{F586B613-C483-4F75-A7BF-0DA724C0BDCB}"/>
    <cellStyle name="40% - Accent4 2 2 5 6" xfId="12867" xr:uid="{C193342B-E6F4-47CA-A876-10ECE9654AFE}"/>
    <cellStyle name="40% - Accent4 2 2 6" xfId="12868" xr:uid="{85DB7161-0D6E-4A46-A402-778C3BCF1025}"/>
    <cellStyle name="40% - Accent4 2 2 6 2" xfId="12869" xr:uid="{EA3D2A8D-6303-4D5C-82C0-B881A783D317}"/>
    <cellStyle name="40% - Accent4 2 2 6 2 2" xfId="12870" xr:uid="{5498AD5F-99AB-434A-9006-F30A9F4E614D}"/>
    <cellStyle name="40% - Accent4 2 2 6 3" xfId="12871" xr:uid="{3E791485-F852-4E5C-B03E-A4606C3BE9B5}"/>
    <cellStyle name="40% - Accent4 2 2 6 4" xfId="12872" xr:uid="{F3847FAD-A682-4E3A-ACD2-9F61DB2111E4}"/>
    <cellStyle name="40% - Accent4 2 2 7" xfId="12873" xr:uid="{15581363-2F81-4B81-B3AB-B9B5D1BE9101}"/>
    <cellStyle name="40% - Accent4 2 2 7 2" xfId="12874" xr:uid="{1D0B9F0C-4BBD-41B6-A4D8-87B94595A297}"/>
    <cellStyle name="40% - Accent4 2 2 8" xfId="12875" xr:uid="{CE74FFB0-B2E6-4F29-A576-C58319FDDF03}"/>
    <cellStyle name="40% - Accent4 2 2 8 2" xfId="12876" xr:uid="{4CC8D595-EBFC-404C-81DF-ABE23979203A}"/>
    <cellStyle name="40% - Accent4 2 2 9" xfId="12877" xr:uid="{B62FD08E-BA33-43D2-80AA-76FC6497A650}"/>
    <cellStyle name="40% - Accent4 2 2 9 2" xfId="12878" xr:uid="{4A1D3D31-96C5-46CB-8AE2-CC90F10EE0EF}"/>
    <cellStyle name="40% - Accent4 2 3" xfId="12879" xr:uid="{C3CDF346-D17F-402E-88D7-0AE0D2EB663C}"/>
    <cellStyle name="40% - Accent4 2 3 10" xfId="12880" xr:uid="{DA02F397-1E93-4914-A0F2-DE48332BF7C7}"/>
    <cellStyle name="40% - Accent4 2 3 11" xfId="12881" xr:uid="{B955C73F-F708-4C5C-85BC-0F0C4CB5513E}"/>
    <cellStyle name="40% - Accent4 2 3 12" xfId="12882" xr:uid="{232DE6F4-8CA4-4A7B-A167-7F360FFF6970}"/>
    <cellStyle name="40% - Accent4 2 3 2" xfId="12883" xr:uid="{6998A5E7-DF60-419D-A8E6-38C73A13F104}"/>
    <cellStyle name="40% - Accent4 2 3 2 2" xfId="12884" xr:uid="{C0193EB3-9BAF-4B38-80D1-271B8C1A0A01}"/>
    <cellStyle name="40% - Accent4 2 3 2 2 2" xfId="12885" xr:uid="{FF624611-087D-4E24-8E93-337BB7C480A4}"/>
    <cellStyle name="40% - Accent4 2 3 2 2 2 2" xfId="12886" xr:uid="{CEE03B58-C19A-4F70-B2D8-72B157E0B44D}"/>
    <cellStyle name="40% - Accent4 2 3 2 2 2 3" xfId="12887" xr:uid="{B31F6BE2-E82C-48FA-BCE6-CF66D95774F1}"/>
    <cellStyle name="40% - Accent4 2 3 2 2 3" xfId="12888" xr:uid="{E7EBD3BC-968D-40C4-BB91-C7EB51A73C70}"/>
    <cellStyle name="40% - Accent4 2 3 2 2 3 2" xfId="12889" xr:uid="{EB35026B-C527-4F33-9A3C-01CC3E2D94E0}"/>
    <cellStyle name="40% - Accent4 2 3 2 2 4" xfId="12890" xr:uid="{69E6801C-7490-449D-A45A-CEB69BABCCF9}"/>
    <cellStyle name="40% - Accent4 2 3 2 3" xfId="12891" xr:uid="{3EA2C969-97A1-4148-8818-61EF56AFCE4B}"/>
    <cellStyle name="40% - Accent4 2 3 2 3 2" xfId="12892" xr:uid="{F31C93A6-6728-4631-B5C0-1652C2CD7E81}"/>
    <cellStyle name="40% - Accent4 2 3 2 3 3" xfId="12893" xr:uid="{5CD4CB98-5510-4628-AD75-7BBC8AF5DA38}"/>
    <cellStyle name="40% - Accent4 2 3 2 4" xfId="12894" xr:uid="{8139E284-057E-4DA0-97FC-37C7EBC1F4DC}"/>
    <cellStyle name="40% - Accent4 2 3 2 4 2" xfId="12895" xr:uid="{BC7DED22-9C44-45DA-9CD9-F79431E0C4C3}"/>
    <cellStyle name="40% - Accent4 2 3 2 5" xfId="12896" xr:uid="{40758118-2CEA-4A0D-BE31-86C3AEB6CA1D}"/>
    <cellStyle name="40% - Accent4 2 3 2 6" xfId="12897" xr:uid="{80E6368A-55B9-41CE-BDF3-B0956DE7B67D}"/>
    <cellStyle name="40% - Accent4 2 3 2 7" xfId="12898" xr:uid="{112E69FF-2671-4831-8561-11E416EF0999}"/>
    <cellStyle name="40% - Accent4 2 3 2 8" xfId="12899" xr:uid="{3EA22EE6-B287-47FD-9A76-F6B078652145}"/>
    <cellStyle name="40% - Accent4 2 3 3" xfId="12900" xr:uid="{DB1252C8-8334-46A6-A36B-CBAADF995F0C}"/>
    <cellStyle name="40% - Accent4 2 3 3 2" xfId="12901" xr:uid="{C94C940C-EB13-4BFB-82ED-968D2652E628}"/>
    <cellStyle name="40% - Accent4 2 3 3 2 2" xfId="12902" xr:uid="{22A2B2E4-87CF-4A3E-BF32-A49681480A76}"/>
    <cellStyle name="40% - Accent4 2 3 3 2 2 2" xfId="12903" xr:uid="{5273BE15-EEE0-4DC4-8034-80129C4988E0}"/>
    <cellStyle name="40% - Accent4 2 3 3 2 3" xfId="12904" xr:uid="{BFC24E20-B86E-4875-8664-3D97A959A9EA}"/>
    <cellStyle name="40% - Accent4 2 3 3 2 4" xfId="12905" xr:uid="{A295307B-E678-41E0-8196-D558ECD1E17D}"/>
    <cellStyle name="40% - Accent4 2 3 3 3" xfId="12906" xr:uid="{88051F28-96AC-4B6D-898D-69D15382FF0D}"/>
    <cellStyle name="40% - Accent4 2 3 3 3 2" xfId="12907" xr:uid="{C2684D37-143A-4D8C-BCD1-9D704B735ACC}"/>
    <cellStyle name="40% - Accent4 2 3 3 4" xfId="12908" xr:uid="{542D43BF-9C9A-4D72-A68F-88CB753F6758}"/>
    <cellStyle name="40% - Accent4 2 3 3 5" xfId="12909" xr:uid="{4457D4F2-9BFA-40D8-8964-968369DA0049}"/>
    <cellStyle name="40% - Accent4 2 3 3 6" xfId="12910" xr:uid="{AF8E52DE-68AD-4493-89A3-F8448840DC2A}"/>
    <cellStyle name="40% - Accent4 2 3 3 7" xfId="12911" xr:uid="{3CAB3E58-EDC5-4B66-AD81-5BA64E46BFEB}"/>
    <cellStyle name="40% - Accent4 2 3 4" xfId="12912" xr:uid="{4D0116D3-F8C6-42CB-9B58-376D4F549E57}"/>
    <cellStyle name="40% - Accent4 2 3 4 2" xfId="12913" xr:uid="{DE519FEC-41F1-41EF-832C-41608C719332}"/>
    <cellStyle name="40% - Accent4 2 3 4 2 2" xfId="12914" xr:uid="{2A8CBBCB-BADD-4254-BD1E-F9CC18EA0BD2}"/>
    <cellStyle name="40% - Accent4 2 3 4 3" xfId="12915" xr:uid="{11DF9FCF-8759-49DC-96E6-9CFC29A1F672}"/>
    <cellStyle name="40% - Accent4 2 3 4 4" xfId="12916" xr:uid="{A15850A3-E7CF-4F6E-A573-A14B46AF6D89}"/>
    <cellStyle name="40% - Accent4 2 3 5" xfId="12917" xr:uid="{D1D07BE0-E4A3-4DB6-B7DD-26FDDA51704B}"/>
    <cellStyle name="40% - Accent4 2 3 5 2" xfId="12918" xr:uid="{80234F7D-2563-419D-9EA8-AD297266DBB6}"/>
    <cellStyle name="40% - Accent4 2 3 6" xfId="12919" xr:uid="{99486DCA-632E-412A-91E6-B5A135E5AAE8}"/>
    <cellStyle name="40% - Accent4 2 3 6 2" xfId="12920" xr:uid="{2EFD39E0-D3DB-4270-BF94-D47AB1C4AE31}"/>
    <cellStyle name="40% - Accent4 2 3 7" xfId="12921" xr:uid="{C6E73A0A-E5AA-43AE-BBDF-6812A525A7A4}"/>
    <cellStyle name="40% - Accent4 2 3 8" xfId="12922" xr:uid="{58D8CBEC-97FC-46E2-AF75-5E6B2DDBE3E1}"/>
    <cellStyle name="40% - Accent4 2 3 9" xfId="12923" xr:uid="{ABC05F74-0CD6-4181-8812-365C3CC99CD5}"/>
    <cellStyle name="40% - Accent4 2 4" xfId="12924" xr:uid="{020EE46C-D6A2-41C5-99BA-DBE21FFD5637}"/>
    <cellStyle name="40% - Accent4 2 4 2" xfId="12925" xr:uid="{750A6A90-9188-4995-9B95-2B930BD33D2C}"/>
    <cellStyle name="40% - Accent4 2 4 2 2" xfId="12926" xr:uid="{BA49BE9A-8CFA-4E17-A476-BE0E61E809F5}"/>
    <cellStyle name="40% - Accent4 2 4 2 2 2" xfId="12927" xr:uid="{9297D16A-B7D4-4E1C-B748-681CEDF48FB3}"/>
    <cellStyle name="40% - Accent4 2 4 2 2 2 2" xfId="12928" xr:uid="{F56252E2-A79D-448E-AECB-B9087F9C86FA}"/>
    <cellStyle name="40% - Accent4 2 4 2 2 3" xfId="12929" xr:uid="{92E6AA56-1CB2-4BD5-B6AC-83FAFD4E2A47}"/>
    <cellStyle name="40% - Accent4 2 4 2 2 4" xfId="12930" xr:uid="{E6C74636-EC69-45A7-B616-0B45BFC67BDD}"/>
    <cellStyle name="40% - Accent4 2 4 2 3" xfId="12931" xr:uid="{8ECC437F-9310-4455-A98E-310A10479C08}"/>
    <cellStyle name="40% - Accent4 2 4 2 3 2" xfId="12932" xr:uid="{8DFEC8D4-EA73-4D9B-9592-7CD9CEA96914}"/>
    <cellStyle name="40% - Accent4 2 4 2 4" xfId="12933" xr:uid="{140B0B10-095E-494A-8FC3-15DA89F2BC28}"/>
    <cellStyle name="40% - Accent4 2 4 2 5" xfId="12934" xr:uid="{0FCE2F1B-B2F6-4003-ABCD-E421FCB6E99D}"/>
    <cellStyle name="40% - Accent4 2 4 2 6" xfId="12935" xr:uid="{7621AC41-7AE8-4CA3-8428-E9C1BD7592F9}"/>
    <cellStyle name="40% - Accent4 2 4 3" xfId="12936" xr:uid="{BC02C5AF-B5B8-42BB-ADEA-1E74F13B470A}"/>
    <cellStyle name="40% - Accent4 2 4 3 2" xfId="12937" xr:uid="{22680EB6-83D5-4CB3-9931-1A103DCE2C47}"/>
    <cellStyle name="40% - Accent4 2 4 3 2 2" xfId="12938" xr:uid="{DDF558C9-7DE7-4B2B-925C-B0E9C0ABA9F6}"/>
    <cellStyle name="40% - Accent4 2 4 3 2 3" xfId="12939" xr:uid="{CB41033F-5200-4438-B392-1CF6D2069875}"/>
    <cellStyle name="40% - Accent4 2 4 3 2 4" xfId="12940" xr:uid="{841EBD08-CACB-44FB-B7AB-ACA537E38915}"/>
    <cellStyle name="40% - Accent4 2 4 3 3" xfId="12941" xr:uid="{D43D3D16-F5D0-4B71-B515-64C808864196}"/>
    <cellStyle name="40% - Accent4 2 4 3 4" xfId="12942" xr:uid="{EDE4F60E-31E3-4BDF-8582-E76B8ACB078F}"/>
    <cellStyle name="40% - Accent4 2 4 3 5" xfId="12943" xr:uid="{79EC61E9-2797-4A09-8366-F78788968436}"/>
    <cellStyle name="40% - Accent4 2 4 3 6" xfId="12944" xr:uid="{5C8061F8-1B8A-49DE-954A-E3FF485BCD69}"/>
    <cellStyle name="40% - Accent4 2 4 4" xfId="12945" xr:uid="{AD369AB2-AB30-4385-BB6C-DC3DBD941EFA}"/>
    <cellStyle name="40% - Accent4 2 4 4 2" xfId="12946" xr:uid="{32DFB191-A7AF-4D43-B356-E95A86A8F61A}"/>
    <cellStyle name="40% - Accent4 2 4 4 3" xfId="12947" xr:uid="{7EDD304D-35E4-4915-8C0E-DA60EA820A84}"/>
    <cellStyle name="40% - Accent4 2 4 4 4" xfId="12948" xr:uid="{3BEB896A-1398-4AD3-B6F6-F10D4D3F8A77}"/>
    <cellStyle name="40% - Accent4 2 4 5" xfId="12949" xr:uid="{ABF94E2F-DAB8-4C45-B660-F5E420EE3BAD}"/>
    <cellStyle name="40% - Accent4 2 4 6" xfId="12950" xr:uid="{9B191194-2C0E-480D-A49F-51AF69969EC4}"/>
    <cellStyle name="40% - Accent4 2 4 7" xfId="12951" xr:uid="{E76B6C92-79DD-4444-8E7D-3ED2676999BE}"/>
    <cellStyle name="40% - Accent4 2 4 8" xfId="12952" xr:uid="{F6A1C731-DF42-41C1-A446-84E2262827ED}"/>
    <cellStyle name="40% - Accent4 2 4 9" xfId="12953" xr:uid="{58144B91-A165-41B5-84A6-DA449BC2851C}"/>
    <cellStyle name="40% - Accent4 2 5" xfId="12954" xr:uid="{23EF249E-DF6C-4B8E-992E-610A4189AC15}"/>
    <cellStyle name="40% - Accent4 2 5 2" xfId="12955" xr:uid="{5507B07B-83A2-4671-8EA4-5A6FD9407F6E}"/>
    <cellStyle name="40% - Accent4 2 5 2 2" xfId="12956" xr:uid="{E54C3817-BC37-423C-A862-656C162637F1}"/>
    <cellStyle name="40% - Accent4 2 5 2 2 2" xfId="12957" xr:uid="{D97B1545-C827-40AB-A6DE-8DA148DC3625}"/>
    <cellStyle name="40% - Accent4 2 5 2 2 2 2" xfId="12958" xr:uid="{90F1E1FE-3EFA-47EF-B114-149561D319F1}"/>
    <cellStyle name="40% - Accent4 2 5 2 2 3" xfId="12959" xr:uid="{1CD4AB24-88E2-4445-9026-E584814D8378}"/>
    <cellStyle name="40% - Accent4 2 5 2 2 4" xfId="12960" xr:uid="{F5E96465-28B5-4E0F-A487-F1EABDFD4101}"/>
    <cellStyle name="40% - Accent4 2 5 2 3" xfId="12961" xr:uid="{F3F1FC32-6451-4338-A8D0-56AA52D513FD}"/>
    <cellStyle name="40% - Accent4 2 5 2 3 2" xfId="12962" xr:uid="{D06B37B1-FA07-4931-BA45-3F70717FE6D7}"/>
    <cellStyle name="40% - Accent4 2 5 2 4" xfId="12963" xr:uid="{8FAEDD70-A6F9-43DD-B9AA-B72E8DC12470}"/>
    <cellStyle name="40% - Accent4 2 5 2 5" xfId="12964" xr:uid="{FCB4F1E6-E28F-43A4-987E-90DC09099078}"/>
    <cellStyle name="40% - Accent4 2 5 2 6" xfId="12965" xr:uid="{8BA1E00B-335D-40B1-9C80-0D554C7618C3}"/>
    <cellStyle name="40% - Accent4 2 5 3" xfId="12966" xr:uid="{829A5BC6-6113-441A-819E-38CD31C5FDCA}"/>
    <cellStyle name="40% - Accent4 2 5 3 2" xfId="12967" xr:uid="{A7E1BA93-D14E-4681-82C4-3CD16F38135F}"/>
    <cellStyle name="40% - Accent4 2 5 3 2 2" xfId="12968" xr:uid="{2B32FA40-D617-4B9C-9661-396C61BCDD30}"/>
    <cellStyle name="40% - Accent4 2 5 3 2 3" xfId="12969" xr:uid="{51740FDF-D159-4F72-8EED-F25B339D50C8}"/>
    <cellStyle name="40% - Accent4 2 5 3 2 4" xfId="12970" xr:uid="{42B5FBD6-AE43-4756-94A8-7591E38B5B77}"/>
    <cellStyle name="40% - Accent4 2 5 3 3" xfId="12971" xr:uid="{0CEB330D-5F72-476D-8773-C1574C6E0CBC}"/>
    <cellStyle name="40% - Accent4 2 5 3 4" xfId="12972" xr:uid="{D20E7CA4-4E40-481A-A46B-5E9AFD5A967C}"/>
    <cellStyle name="40% - Accent4 2 5 3 5" xfId="12973" xr:uid="{881A8CCC-C42C-485F-B0FE-D9A1D652BA91}"/>
    <cellStyle name="40% - Accent4 2 5 3 6" xfId="12974" xr:uid="{E9B2C79C-B151-4053-BF3F-BD3781385479}"/>
    <cellStyle name="40% - Accent4 2 5 4" xfId="12975" xr:uid="{49C4517E-7421-4385-854C-4F6F4906F168}"/>
    <cellStyle name="40% - Accent4 2 5 4 2" xfId="12976" xr:uid="{AB8F2F26-7567-4C07-A33E-8E7C5A9C2643}"/>
    <cellStyle name="40% - Accent4 2 5 4 3" xfId="12977" xr:uid="{A46ACCA0-0D7B-45BC-B7D7-AA516D43D0AF}"/>
    <cellStyle name="40% - Accent4 2 5 4 4" xfId="12978" xr:uid="{364F79B4-0E7A-4E6C-A6BA-E682CE228769}"/>
    <cellStyle name="40% - Accent4 2 5 5" xfId="12979" xr:uid="{FAA06CED-8014-4DE3-B663-4844D9C2C58C}"/>
    <cellStyle name="40% - Accent4 2 5 6" xfId="12980" xr:uid="{3F24F369-DD09-4A3E-8704-6FA74648934D}"/>
    <cellStyle name="40% - Accent4 2 5 7" xfId="12981" xr:uid="{09DFF2A0-ED19-485F-AFB3-B118B3653790}"/>
    <cellStyle name="40% - Accent4 2 5 8" xfId="12982" xr:uid="{EEB0CB17-1C38-43A7-A745-D9666F8547A1}"/>
    <cellStyle name="40% - Accent4 2 6" xfId="12983" xr:uid="{0E98589D-5A51-4D2F-B437-A25FC38F8FF3}"/>
    <cellStyle name="40% - Accent4 2 6 2" xfId="12984" xr:uid="{110F0C83-5762-4D83-985D-711B6DBA04B3}"/>
    <cellStyle name="40% - Accent4 2 6 2 2" xfId="12985" xr:uid="{E5ED0A0D-0068-49FE-A55A-A3FA84CFFED8}"/>
    <cellStyle name="40% - Accent4 2 6 2 2 2" xfId="12986" xr:uid="{BFA5B820-DF35-4D4F-ADC9-2656B9352812}"/>
    <cellStyle name="40% - Accent4 2 6 2 3" xfId="12987" xr:uid="{F629DE89-4897-4E81-B7E4-A65CFF1B3BD5}"/>
    <cellStyle name="40% - Accent4 2 6 2 4" xfId="12988" xr:uid="{1EA53236-8381-4E81-B1C9-B29757566272}"/>
    <cellStyle name="40% - Accent4 2 6 3" xfId="12989" xr:uid="{E205D13F-626B-4D4E-98B2-8B06BB492C04}"/>
    <cellStyle name="40% - Accent4 2 6 3 2" xfId="12990" xr:uid="{02AF5383-6BCC-4889-BDE1-69262A0E67B1}"/>
    <cellStyle name="40% - Accent4 2 6 4" xfId="12991" xr:uid="{73261F6A-112D-4B90-AE84-A4F89D3C2105}"/>
    <cellStyle name="40% - Accent4 2 6 5" xfId="12992" xr:uid="{3D920A41-FC0C-4A8F-A77E-6182C02CE88E}"/>
    <cellStyle name="40% - Accent4 2 6 6" xfId="12993" xr:uid="{B63C9BF4-25FB-4E5E-982F-41ABCD81AF4C}"/>
    <cellStyle name="40% - Accent4 2 7" xfId="12994" xr:uid="{FE995105-A000-4D4F-AC75-A2840D406312}"/>
    <cellStyle name="40% - Accent4 2 7 2" xfId="12995" xr:uid="{4785FC60-1982-4F77-B875-ABFC38246D42}"/>
    <cellStyle name="40% - Accent4 2 7 2 2" xfId="12996" xr:uid="{1F2CFF38-EA7C-409E-A494-A98978261515}"/>
    <cellStyle name="40% - Accent4 2 7 2 3" xfId="12997" xr:uid="{0FEE8BF6-5C7A-4DB8-8355-DE0CF119F4A2}"/>
    <cellStyle name="40% - Accent4 2 7 2 4" xfId="12998" xr:uid="{9271A5E5-1FA5-40AE-843E-46223DBCDF3E}"/>
    <cellStyle name="40% - Accent4 2 7 3" xfId="12999" xr:uid="{C0EBEEEA-188A-4A21-AC40-3D97D3C7FE67}"/>
    <cellStyle name="40% - Accent4 2 7 4" xfId="13000" xr:uid="{D13E8E7B-2266-44AC-8C8D-1C5A9D8C9101}"/>
    <cellStyle name="40% - Accent4 2 7 5" xfId="13001" xr:uid="{B2578861-442F-4E88-BEFB-D0D776A87CD8}"/>
    <cellStyle name="40% - Accent4 2 7 6" xfId="13002" xr:uid="{6AD10A1B-0431-4A3F-9D01-27472C00A684}"/>
    <cellStyle name="40% - Accent4 2 8" xfId="13003" xr:uid="{76638818-95D1-4C38-854B-C6BB850463C4}"/>
    <cellStyle name="40% - Accent4 2 8 2" xfId="13004" xr:uid="{1B01DD8C-89AD-4638-A7A3-B7D432282D42}"/>
    <cellStyle name="40% - Accent4 2 8 3" xfId="13005" xr:uid="{80D363EB-98C1-4F68-B06C-2B20E071AA6A}"/>
    <cellStyle name="40% - Accent4 2 8 4" xfId="13006" xr:uid="{D4991D1F-22AB-418F-AA00-BB2A4AAAB66E}"/>
    <cellStyle name="40% - Accent4 2 9" xfId="13007" xr:uid="{6875DA84-4303-44B4-8C92-521822A4A492}"/>
    <cellStyle name="40% - Accent4 20" xfId="13008" xr:uid="{DB347F2D-A21A-4762-BDC8-5C8272BAB4CB}"/>
    <cellStyle name="40% - Accent4 20 2" xfId="13009" xr:uid="{AF519DC1-AFEC-47FD-B51D-71D617DEAA5F}"/>
    <cellStyle name="40% - Accent4 20 3" xfId="13010" xr:uid="{937B1E2B-2F2B-40DE-B24B-997DA9F9C2AA}"/>
    <cellStyle name="40% - Accent4 21" xfId="13011" xr:uid="{74981901-5019-4197-B5CF-F621E8E494F6}"/>
    <cellStyle name="40% - Accent4 21 2" xfId="13012" xr:uid="{CE514337-56B1-434C-B91D-AF984C61A0CC}"/>
    <cellStyle name="40% - Accent4 21 3" xfId="13013" xr:uid="{FB2A713D-815D-48A0-8BFC-4C4F29D17D13}"/>
    <cellStyle name="40% - Accent4 22" xfId="13014" xr:uid="{D89E8F15-B4D7-4B78-B7AE-E39A4B016CAA}"/>
    <cellStyle name="40% - Accent4 22 2" xfId="13015" xr:uid="{A0DF1AF6-9EAE-44D0-92B2-A13E988724BE}"/>
    <cellStyle name="40% - Accent4 22 3" xfId="13016" xr:uid="{2481273F-299E-4E92-9E7F-1C9ABC5A62A3}"/>
    <cellStyle name="40% - Accent4 23" xfId="13017" xr:uid="{B7A0D864-BE1B-4510-B19C-74685B68EFD3}"/>
    <cellStyle name="40% - Accent4 23 2" xfId="13018" xr:uid="{288BF8C2-AA5C-4CCD-B506-0A7B676EB5EC}"/>
    <cellStyle name="40% - Accent4 24" xfId="13019" xr:uid="{FB9BF112-121F-4DFC-96C9-F7101B6BBEB6}"/>
    <cellStyle name="40% - Accent4 25" xfId="13020" xr:uid="{259A2019-6813-4E70-8F01-FEAC9EAEC812}"/>
    <cellStyle name="40% - Accent4 26" xfId="13021" xr:uid="{86DE4E5A-B572-4290-8D96-C9EC30CBAED3}"/>
    <cellStyle name="40% - Accent4 27" xfId="13022" xr:uid="{D57C5B6A-518C-4808-8D23-54825CDF208C}"/>
    <cellStyle name="40% - Accent4 28" xfId="13023" xr:uid="{DCB13746-87CC-41A5-8238-5DE8F955E941}"/>
    <cellStyle name="40% - Accent4 29" xfId="13024" xr:uid="{FAB2E986-63D6-4EE6-85FC-E495193D3C01}"/>
    <cellStyle name="40% - Accent4 3" xfId="13025" xr:uid="{8C6BFDA7-A7DE-4B2B-9AB9-4F7702A3F665}"/>
    <cellStyle name="40% - Accent4 3 10" xfId="13026" xr:uid="{A7D9C2B1-B6F2-4910-A378-4B8CB6CDE886}"/>
    <cellStyle name="40% - Accent4 3 10 2" xfId="13027" xr:uid="{6A1468FB-D10E-45F0-998E-34CE3F80CCAF}"/>
    <cellStyle name="40% - Accent4 3 11" xfId="13028" xr:uid="{8D3D18C1-1518-4F48-AB9C-21C3F404F7B7}"/>
    <cellStyle name="40% - Accent4 3 12" xfId="13029" xr:uid="{39CEE857-D30E-454F-9C08-A281C6339863}"/>
    <cellStyle name="40% - Accent4 3 13" xfId="13030" xr:uid="{53BF43AE-8729-4F24-A1E7-2659A3EEA3F5}"/>
    <cellStyle name="40% - Accent4 3 14" xfId="13031" xr:uid="{BF83E7FF-512A-4766-AFD0-52F0C2AB1774}"/>
    <cellStyle name="40% - Accent4 3 15" xfId="13032" xr:uid="{AD8EB10D-52B2-49A0-88C5-3A5EA8B9EB66}"/>
    <cellStyle name="40% - Accent4 3 16" xfId="13033" xr:uid="{8A99533A-D668-4E9F-9E67-AD3690D891C4}"/>
    <cellStyle name="40% - Accent4 3 17" xfId="13034" xr:uid="{49ACFABB-B0F8-4FEB-9079-16432A770EC4}"/>
    <cellStyle name="40% - Accent4 3 2" xfId="13035" xr:uid="{974A9A91-71FC-484B-85FA-58A4C28F12CC}"/>
    <cellStyle name="40% - Accent4 3 2 10" xfId="13036" xr:uid="{B5FBB96F-FBF8-420C-B695-09B56A082C59}"/>
    <cellStyle name="40% - Accent4 3 2 11" xfId="13037" xr:uid="{EB498480-A832-4BD5-9E1D-9524664340B4}"/>
    <cellStyle name="40% - Accent4 3 2 12" xfId="13038" xr:uid="{199CCFDE-86F8-42DD-B52A-F4D15B01EDEA}"/>
    <cellStyle name="40% - Accent4 3 2 13" xfId="13039" xr:uid="{BEB8C7E3-F0C2-415F-A0DE-804F8E3AA6F0}"/>
    <cellStyle name="40% - Accent4 3 2 2" xfId="13040" xr:uid="{DED14252-4025-41D2-BFBC-F18F4DF64AAC}"/>
    <cellStyle name="40% - Accent4 3 2 2 10" xfId="13041" xr:uid="{3F2575DA-9401-41C3-A662-52F52286FA37}"/>
    <cellStyle name="40% - Accent4 3 2 2 2" xfId="13042" xr:uid="{4A36E9D2-D6DD-42AD-B92C-879CB7C8BA4E}"/>
    <cellStyle name="40% - Accent4 3 2 2 2 2" xfId="13043" xr:uid="{F6723B29-53D7-4E67-8B87-A5A234E24B62}"/>
    <cellStyle name="40% - Accent4 3 2 2 2 2 2" xfId="13044" xr:uid="{7C0B3D94-DBAC-46D4-882F-3CF55950C093}"/>
    <cellStyle name="40% - Accent4 3 2 2 2 2 2 2" xfId="13045" xr:uid="{84CCDED9-655E-486A-8A64-2436ED7D3165}"/>
    <cellStyle name="40% - Accent4 3 2 2 2 2 3" xfId="13046" xr:uid="{06370DCF-6DDA-4333-9296-2F27966E20E2}"/>
    <cellStyle name="40% - Accent4 3 2 2 2 2 4" xfId="13047" xr:uid="{E0442848-8B18-4CE8-A6FD-614AFC59AB6A}"/>
    <cellStyle name="40% - Accent4 3 2 2 2 2 5" xfId="13048" xr:uid="{29646C4D-FDD1-4ABF-913A-82CC8E5294E3}"/>
    <cellStyle name="40% - Accent4 3 2 2 2 3" xfId="13049" xr:uid="{C07B5E14-AA66-49F4-A948-4DDCA9407D93}"/>
    <cellStyle name="40% - Accent4 3 2 2 2 3 2" xfId="13050" xr:uid="{5809F6EF-B163-4B0F-991F-1B44045077BD}"/>
    <cellStyle name="40% - Accent4 3 2 2 2 4" xfId="13051" xr:uid="{156C70B5-C32D-47C4-A49C-292E03CAB6FC}"/>
    <cellStyle name="40% - Accent4 3 2 2 2 5" xfId="13052" xr:uid="{F7674198-CB7A-4AEF-8078-75E5B16C4ADB}"/>
    <cellStyle name="40% - Accent4 3 2 2 2 6" xfId="13053" xr:uid="{85A0883F-05E1-4199-9DAA-58DA1C39063F}"/>
    <cellStyle name="40% - Accent4 3 2 2 2 7" xfId="13054" xr:uid="{B4DEDE3D-453F-4383-BF7E-EA62F69E0C66}"/>
    <cellStyle name="40% - Accent4 3 2 2 3" xfId="13055" xr:uid="{ACC4A660-9C73-4350-8901-19D2E7D07BC9}"/>
    <cellStyle name="40% - Accent4 3 2 2 3 2" xfId="13056" xr:uid="{81EA8301-1CF6-4055-BF5A-08241CD36B71}"/>
    <cellStyle name="40% - Accent4 3 2 2 3 2 2" xfId="13057" xr:uid="{152D5DEE-83F8-4DA5-86A8-C61742B24961}"/>
    <cellStyle name="40% - Accent4 3 2 2 3 2 3" xfId="13058" xr:uid="{41DA6853-264A-4CA4-8C74-10D32BDDBD5A}"/>
    <cellStyle name="40% - Accent4 3 2 2 3 2 4" xfId="13059" xr:uid="{41E108F3-6C4B-46D6-8306-FFA5051AF60C}"/>
    <cellStyle name="40% - Accent4 3 2 2 3 3" xfId="13060" xr:uid="{2A15F392-EB00-4025-B6FB-3F3F0BE96A58}"/>
    <cellStyle name="40% - Accent4 3 2 2 3 4" xfId="13061" xr:uid="{8D403749-56C8-46A3-8CE4-BAC46636EB7E}"/>
    <cellStyle name="40% - Accent4 3 2 2 3 5" xfId="13062" xr:uid="{6D87118F-0378-4736-982E-EBBCCBB4CD85}"/>
    <cellStyle name="40% - Accent4 3 2 2 3 6" xfId="13063" xr:uid="{B6E8A160-3DC5-4FB3-A93B-2A8CA68BEC09}"/>
    <cellStyle name="40% - Accent4 3 2 2 3 7" xfId="13064" xr:uid="{84418447-45BB-4D95-AD69-11B14295C06E}"/>
    <cellStyle name="40% - Accent4 3 2 2 4" xfId="13065" xr:uid="{E694F801-3FE8-481F-8A72-E2985A3261FC}"/>
    <cellStyle name="40% - Accent4 3 2 2 4 2" xfId="13066" xr:uid="{F2278B3D-9149-43EB-B97B-520E9BAA8E13}"/>
    <cellStyle name="40% - Accent4 3 2 2 4 3" xfId="13067" xr:uid="{C193C1C4-33C1-4017-8878-ACB20913FB46}"/>
    <cellStyle name="40% - Accent4 3 2 2 4 4" xfId="13068" xr:uid="{6E7EEC0D-7B5F-4B02-8858-261356F9D40D}"/>
    <cellStyle name="40% - Accent4 3 2 2 4 5" xfId="13069" xr:uid="{D0620593-CAB2-4259-A606-EEE862975F0B}"/>
    <cellStyle name="40% - Accent4 3 2 2 5" xfId="13070" xr:uid="{D84497CE-3BA5-45CD-8A0B-416510146A2B}"/>
    <cellStyle name="40% - Accent4 3 2 2 6" xfId="13071" xr:uid="{E2E44F76-9647-4F82-AF99-69420DE0D88D}"/>
    <cellStyle name="40% - Accent4 3 2 2 7" xfId="13072" xr:uid="{31C2ED48-7D7B-44C1-B20D-C4BA493116D7}"/>
    <cellStyle name="40% - Accent4 3 2 2 8" xfId="13073" xr:uid="{4BB77ADD-DBEA-4FAB-9E76-F5895A108778}"/>
    <cellStyle name="40% - Accent4 3 2 2 9" xfId="13074" xr:uid="{FE72FEF5-CAC3-48BC-98F6-E1FA3065F54F}"/>
    <cellStyle name="40% - Accent4 3 2 3" xfId="13075" xr:uid="{5B0FB585-C617-4407-8B40-144589CF9FE2}"/>
    <cellStyle name="40% - Accent4 3 2 3 2" xfId="13076" xr:uid="{067C90C4-FE78-46C1-A659-CAAC90ECF4C5}"/>
    <cellStyle name="40% - Accent4 3 2 3 2 2" xfId="13077" xr:uid="{CB902DB9-F56C-418D-B48F-DBBD83AAE920}"/>
    <cellStyle name="40% - Accent4 3 2 3 2 2 2" xfId="13078" xr:uid="{1FC2FCDC-1C74-4CB4-B1FB-F62D2E3A71EE}"/>
    <cellStyle name="40% - Accent4 3 2 3 2 2 3" xfId="13079" xr:uid="{6FE0B438-94EB-469B-97C5-2B60746FFB11}"/>
    <cellStyle name="40% - Accent4 3 2 3 2 2 4" xfId="13080" xr:uid="{541239E7-4F77-4C78-9B9E-F4F25BC02338}"/>
    <cellStyle name="40% - Accent4 3 2 3 2 2 5" xfId="13081" xr:uid="{45C71DFE-D0CB-467D-99A2-FAF6BCFAFC21}"/>
    <cellStyle name="40% - Accent4 3 2 3 2 3" xfId="13082" xr:uid="{716D296B-2F17-4A39-915C-7ECECCAFB3E0}"/>
    <cellStyle name="40% - Accent4 3 2 3 2 4" xfId="13083" xr:uid="{5690AB48-AB27-4117-8812-150BF60EA242}"/>
    <cellStyle name="40% - Accent4 3 2 3 2 5" xfId="13084" xr:uid="{1CEEEF2F-E37A-4FD8-96C6-103D571BA015}"/>
    <cellStyle name="40% - Accent4 3 2 3 2 6" xfId="13085" xr:uid="{4D2AD5D3-5C99-48F5-A2D5-ED5A9EF501F3}"/>
    <cellStyle name="40% - Accent4 3 2 3 2 7" xfId="13086" xr:uid="{35C270E3-EEE9-4F42-BD7C-4A15B6A8C68F}"/>
    <cellStyle name="40% - Accent4 3 2 3 3" xfId="13087" xr:uid="{EDEFC56C-6F8A-4D29-887F-13AA709A43D0}"/>
    <cellStyle name="40% - Accent4 3 2 3 3 2" xfId="13088" xr:uid="{524C8D19-2994-4751-8E05-83F71324E7A5}"/>
    <cellStyle name="40% - Accent4 3 2 3 3 2 2" xfId="13089" xr:uid="{391F1CFA-CCA0-4E64-A41C-9AD0F73A236E}"/>
    <cellStyle name="40% - Accent4 3 2 3 3 2 3" xfId="13090" xr:uid="{4B9081FB-E1A1-4151-A0EE-3D0DBCF2922D}"/>
    <cellStyle name="40% - Accent4 3 2 3 3 3" xfId="13091" xr:uid="{10459BAE-E9D9-4E89-BEB0-39F40A7D48EE}"/>
    <cellStyle name="40% - Accent4 3 2 3 3 4" xfId="13092" xr:uid="{4B36AA19-CCC8-4BDF-8201-FCE35124EBCA}"/>
    <cellStyle name="40% - Accent4 3 2 3 3 5" xfId="13093" xr:uid="{B0B55F4C-A1D4-447A-969F-C1DB837B87A5}"/>
    <cellStyle name="40% - Accent4 3 2 3 3 6" xfId="13094" xr:uid="{9E72FEA7-DD47-4268-8AE1-133AF3C4BAE4}"/>
    <cellStyle name="40% - Accent4 3 2 3 3 7" xfId="13095" xr:uid="{952C4C17-3369-47E6-BCEF-3A243BE59086}"/>
    <cellStyle name="40% - Accent4 3 2 3 4" xfId="13096" xr:uid="{9002634C-8D46-4D8B-870F-62CFA928B423}"/>
    <cellStyle name="40% - Accent4 3 2 3 4 2" xfId="13097" xr:uid="{9EA3786F-9E9F-430F-98D7-AF7B289E7891}"/>
    <cellStyle name="40% - Accent4 3 2 3 4 3" xfId="13098" xr:uid="{A9B23797-9930-48D5-976F-3D7EA7C7D66F}"/>
    <cellStyle name="40% - Accent4 3 2 3 4 4" xfId="13099" xr:uid="{77B6ABE2-B675-4ED2-A05C-542510B2E758}"/>
    <cellStyle name="40% - Accent4 3 2 3 5" xfId="13100" xr:uid="{98B5AB7A-ECC8-43B3-B3B5-5FDC81CE4CCD}"/>
    <cellStyle name="40% - Accent4 3 2 3 6" xfId="13101" xr:uid="{61746840-AC90-4744-B7A5-7C88B96DC6E0}"/>
    <cellStyle name="40% - Accent4 3 2 3 7" xfId="13102" xr:uid="{78A66913-3CAB-45E0-95C1-DC47C0EE03D9}"/>
    <cellStyle name="40% - Accent4 3 2 3 8" xfId="13103" xr:uid="{561487D2-F3A0-463E-90FF-BE017C3B2337}"/>
    <cellStyle name="40% - Accent4 3 2 3 9" xfId="13104" xr:uid="{E42006D0-1E9C-4F70-A848-3D105451FBCA}"/>
    <cellStyle name="40% - Accent4 3 2 4" xfId="13105" xr:uid="{7083ED59-58B3-482C-85CF-92FCE7C4429D}"/>
    <cellStyle name="40% - Accent4 3 2 4 2" xfId="13106" xr:uid="{1273ABC6-B807-4F00-A3CF-235208A0E122}"/>
    <cellStyle name="40% - Accent4 3 2 4 2 2" xfId="13107" xr:uid="{319C68CB-5D9E-4760-8F17-66E71C71A63C}"/>
    <cellStyle name="40% - Accent4 3 2 4 2 2 2" xfId="13108" xr:uid="{DF6B5947-B19D-4956-B1D9-B4E7C78E8E63}"/>
    <cellStyle name="40% - Accent4 3 2 4 2 3" xfId="13109" xr:uid="{ADA278DB-F2A8-44E9-995F-B425911BA8CC}"/>
    <cellStyle name="40% - Accent4 3 2 4 2 4" xfId="13110" xr:uid="{E20DC472-5C30-463D-989A-27E5050836A9}"/>
    <cellStyle name="40% - Accent4 3 2 4 2 5" xfId="13111" xr:uid="{373156A6-87E2-41E5-B86D-4097ABA909D6}"/>
    <cellStyle name="40% - Accent4 3 2 4 3" xfId="13112" xr:uid="{73DD5828-2874-415A-BA0D-8F199C5B9417}"/>
    <cellStyle name="40% - Accent4 3 2 4 3 2" xfId="13113" xr:uid="{5C23AA0A-6DC7-4A9F-8108-A597F7D3897D}"/>
    <cellStyle name="40% - Accent4 3 2 4 4" xfId="13114" xr:uid="{16BDB386-C8B6-44A2-88BB-04C457D49516}"/>
    <cellStyle name="40% - Accent4 3 2 4 4 2" xfId="13115" xr:uid="{936E2BED-B213-4E59-BD97-08E5EB6EA0A6}"/>
    <cellStyle name="40% - Accent4 3 2 4 5" xfId="13116" xr:uid="{C5F4A35D-EFB8-4113-9B58-C3B9C2E4100B}"/>
    <cellStyle name="40% - Accent4 3 2 4 6" xfId="13117" xr:uid="{6A3DD6DB-9C08-4679-8375-CF8056B82947}"/>
    <cellStyle name="40% - Accent4 3 2 4 7" xfId="13118" xr:uid="{2B15D20C-719D-4438-9E99-45238AB2AFAB}"/>
    <cellStyle name="40% - Accent4 3 2 5" xfId="13119" xr:uid="{69B2C028-990F-41A0-BC3E-9340FF29C98A}"/>
    <cellStyle name="40% - Accent4 3 2 5 2" xfId="13120" xr:uid="{CD41E922-ABA5-4082-AA9D-503AA980D58F}"/>
    <cellStyle name="40% - Accent4 3 2 5 2 2" xfId="13121" xr:uid="{F96EC899-526B-4A71-9DC0-E253ADF524CD}"/>
    <cellStyle name="40% - Accent4 3 2 5 2 2 2" xfId="13122" xr:uid="{270F9C15-BA40-4CAB-9240-6709CB348933}"/>
    <cellStyle name="40% - Accent4 3 2 5 2 3" xfId="13123" xr:uid="{A6D83292-E824-484D-95D5-164B81DF960D}"/>
    <cellStyle name="40% - Accent4 3 2 5 2 4" xfId="13124" xr:uid="{B1F01D1C-C57F-4568-9C8A-3CC3E6FBCA01}"/>
    <cellStyle name="40% - Accent4 3 2 5 3" xfId="13125" xr:uid="{A5D1A018-5C64-4191-B7C4-7CAC6865BBF0}"/>
    <cellStyle name="40% - Accent4 3 2 5 3 2" xfId="13126" xr:uid="{893B00A9-7E34-43AD-87C3-697F1840FDE6}"/>
    <cellStyle name="40% - Accent4 3 2 5 4" xfId="13127" xr:uid="{A87F8E2E-E2FF-4E55-AE23-5CEF8431869A}"/>
    <cellStyle name="40% - Accent4 3 2 5 4 2" xfId="13128" xr:uid="{904DEF29-16B8-4962-A191-9CD9840C0A96}"/>
    <cellStyle name="40% - Accent4 3 2 5 5" xfId="13129" xr:uid="{B071927C-164B-41F3-9C61-806229DDC5DF}"/>
    <cellStyle name="40% - Accent4 3 2 5 6" xfId="13130" xr:uid="{D8045D4C-11F2-4B1F-A4CA-9E9BEB3B4496}"/>
    <cellStyle name="40% - Accent4 3 2 5 7" xfId="13131" xr:uid="{A185D505-3D05-4C85-9386-5351CD486B41}"/>
    <cellStyle name="40% - Accent4 3 2 6" xfId="13132" xr:uid="{C9A5EA61-87E3-4475-858D-90AAB304629C}"/>
    <cellStyle name="40% - Accent4 3 2 6 2" xfId="13133" xr:uid="{45515549-94D3-42D0-9494-CB1EFF969B1B}"/>
    <cellStyle name="40% - Accent4 3 2 6 2 2" xfId="13134" xr:uid="{EE423825-F35B-46D2-9AD9-6519F81464B0}"/>
    <cellStyle name="40% - Accent4 3 2 6 3" xfId="13135" xr:uid="{92C12C26-F247-493B-BA8B-E9326B442254}"/>
    <cellStyle name="40% - Accent4 3 2 6 4" xfId="13136" xr:uid="{2FBD5E1D-29A2-4CB0-8560-55335656836D}"/>
    <cellStyle name="40% - Accent4 3 2 7" xfId="13137" xr:uid="{15A9B4E1-8F29-4DBC-B285-D0739B2436D5}"/>
    <cellStyle name="40% - Accent4 3 2 7 2" xfId="13138" xr:uid="{A8D1F94D-A7AF-447E-AF7C-1485A7031B0C}"/>
    <cellStyle name="40% - Accent4 3 2 8" xfId="13139" xr:uid="{DAB89385-19E2-4980-9FD5-CD38BD8411D3}"/>
    <cellStyle name="40% - Accent4 3 2 8 2" xfId="13140" xr:uid="{7DD29D6E-47B0-4DC9-B931-8D454BBC2AB0}"/>
    <cellStyle name="40% - Accent4 3 2 9" xfId="13141" xr:uid="{15C92618-4D89-4346-8C7B-18C33E9BB310}"/>
    <cellStyle name="40% - Accent4 3 3" xfId="13142" xr:uid="{9BF951B8-7EE1-4C7C-AE57-4FCCC795AA19}"/>
    <cellStyle name="40% - Accent4 3 3 10" xfId="13143" xr:uid="{E72574EF-ECCF-4C99-B529-D29C87FDD3C8}"/>
    <cellStyle name="40% - Accent4 3 3 2" xfId="13144" xr:uid="{90EBA328-502D-448F-8491-AB8276B3B037}"/>
    <cellStyle name="40% - Accent4 3 3 2 2" xfId="13145" xr:uid="{9A3A5106-F737-4ABB-9CD5-47171E6C9F54}"/>
    <cellStyle name="40% - Accent4 3 3 2 2 2" xfId="13146" xr:uid="{AAE9D775-6D8F-462E-99E3-421073C5E5C4}"/>
    <cellStyle name="40% - Accent4 3 3 2 2 2 2" xfId="13147" xr:uid="{E1798AA2-835B-41E6-BF1F-003A97E20C6A}"/>
    <cellStyle name="40% - Accent4 3 3 2 2 3" xfId="13148" xr:uid="{12F38D66-06AB-41DE-8CAE-9A0556D8EE14}"/>
    <cellStyle name="40% - Accent4 3 3 2 2 4" xfId="13149" xr:uid="{5E677E87-725D-4191-90E1-47CA629566B5}"/>
    <cellStyle name="40% - Accent4 3 3 2 3" xfId="13150" xr:uid="{6B7FB260-4C6B-47E7-A9C5-D082C4DF8074}"/>
    <cellStyle name="40% - Accent4 3 3 2 3 2" xfId="13151" xr:uid="{C521F79A-48C1-41E6-95B8-F3656C5CBB80}"/>
    <cellStyle name="40% - Accent4 3 3 2 4" xfId="13152" xr:uid="{59484925-ED0D-42D8-A42E-7CE8ADCBD5C6}"/>
    <cellStyle name="40% - Accent4 3 3 2 5" xfId="13153" xr:uid="{2058CF7E-6294-4F33-9E0F-944831DCDE16}"/>
    <cellStyle name="40% - Accent4 3 3 2 6" xfId="13154" xr:uid="{21FAE98E-E0AA-447E-B61F-7C8EF58FDC99}"/>
    <cellStyle name="40% - Accent4 3 3 2 7" xfId="13155" xr:uid="{218EB1CD-10B2-4F89-A4D5-310B3EA022BF}"/>
    <cellStyle name="40% - Accent4 3 3 2 8" xfId="13156" xr:uid="{BA87F1CB-538E-41C7-A05B-F5A699702949}"/>
    <cellStyle name="40% - Accent4 3 3 3" xfId="13157" xr:uid="{0F191BB8-8E85-4DDB-8099-0D97053EB479}"/>
    <cellStyle name="40% - Accent4 3 3 3 2" xfId="13158" xr:uid="{91A460B7-4ECD-4B60-8426-001963CD9EB6}"/>
    <cellStyle name="40% - Accent4 3 3 3 2 2" xfId="13159" xr:uid="{7AEBE767-A125-40FB-8A35-C3644FEE9A9D}"/>
    <cellStyle name="40% - Accent4 3 3 3 2 3" xfId="13160" xr:uid="{C18E13A0-D1D0-4D25-ABE4-A7D2A4FA3D40}"/>
    <cellStyle name="40% - Accent4 3 3 3 2 4" xfId="13161" xr:uid="{E569D809-1AD3-4214-8FB8-C8C20F35B7B9}"/>
    <cellStyle name="40% - Accent4 3 3 3 3" xfId="13162" xr:uid="{08B4E68C-3900-442B-9574-37054A686367}"/>
    <cellStyle name="40% - Accent4 3 3 3 4" xfId="13163" xr:uid="{293C73BB-300A-4F9A-A6DA-0D7E4CD8CCAE}"/>
    <cellStyle name="40% - Accent4 3 3 3 5" xfId="13164" xr:uid="{02FC7C02-B10F-4900-B6B8-CF3059B747E5}"/>
    <cellStyle name="40% - Accent4 3 3 3 6" xfId="13165" xr:uid="{E8C78B10-223E-427F-90C9-8385A630476C}"/>
    <cellStyle name="40% - Accent4 3 3 3 7" xfId="13166" xr:uid="{C2C5FDB5-556B-4378-837C-C7451812248F}"/>
    <cellStyle name="40% - Accent4 3 3 4" xfId="13167" xr:uid="{11FA8B88-2947-4E86-B30A-686383F77BFB}"/>
    <cellStyle name="40% - Accent4 3 3 4 2" xfId="13168" xr:uid="{59379311-1A7D-4C8D-8862-5B0C15E064D7}"/>
    <cellStyle name="40% - Accent4 3 3 4 3" xfId="13169" xr:uid="{BAF41AA6-DFD2-449D-85F5-9BE2A3E0C0E2}"/>
    <cellStyle name="40% - Accent4 3 3 4 4" xfId="13170" xr:uid="{4A1A7AA2-418F-44AE-B1A2-893E7B2637C7}"/>
    <cellStyle name="40% - Accent4 3 3 5" xfId="13171" xr:uid="{7FE1619E-7AFF-4C4D-BC30-4D1D8B2D3DAB}"/>
    <cellStyle name="40% - Accent4 3 3 6" xfId="13172" xr:uid="{2416BD5B-76D8-4723-9B1E-C1BF1ADCD816}"/>
    <cellStyle name="40% - Accent4 3 3 7" xfId="13173" xr:uid="{9A90991F-8482-488E-A2D1-7F27238A1EFF}"/>
    <cellStyle name="40% - Accent4 3 3 8" xfId="13174" xr:uid="{7EAF081D-BAFD-473E-9A26-C7CF912BBFC9}"/>
    <cellStyle name="40% - Accent4 3 3 9" xfId="13175" xr:uid="{545DB914-E328-46E3-9803-640C3095A531}"/>
    <cellStyle name="40% - Accent4 3 4" xfId="13176" xr:uid="{914FCCD9-07B8-4A6D-B6EB-158917AE1DB9}"/>
    <cellStyle name="40% - Accent4 3 4 10" xfId="13177" xr:uid="{DCEE78F5-8D88-4AE1-B2EC-7B063AD5EE0B}"/>
    <cellStyle name="40% - Accent4 3 4 2" xfId="13178" xr:uid="{98E7E01E-A1D4-4948-99C9-CF0801B66B64}"/>
    <cellStyle name="40% - Accent4 3 4 2 2" xfId="13179" xr:uid="{A2E94906-DC5F-40D7-9F32-A4DDCEA72B01}"/>
    <cellStyle name="40% - Accent4 3 4 2 2 2" xfId="13180" xr:uid="{E4F9966B-9D7B-4A71-A4D3-AFB4752DED05}"/>
    <cellStyle name="40% - Accent4 3 4 2 2 2 2" xfId="13181" xr:uid="{B2967BAD-389B-4F33-A2BF-72573325F82C}"/>
    <cellStyle name="40% - Accent4 3 4 2 2 3" xfId="13182" xr:uid="{871811A7-6CBA-4A65-88FC-2D837A526775}"/>
    <cellStyle name="40% - Accent4 3 4 2 2 4" xfId="13183" xr:uid="{4A3D3319-FAFC-4B8F-8FD3-A939C99A403F}"/>
    <cellStyle name="40% - Accent4 3 4 2 2 5" xfId="13184" xr:uid="{DF596770-E7AA-4CEC-AB7B-72E83D0BF36D}"/>
    <cellStyle name="40% - Accent4 3 4 2 3" xfId="13185" xr:uid="{A9A38DEB-8BAB-4F4B-A7C5-DEC920CC5E9C}"/>
    <cellStyle name="40% - Accent4 3 4 2 3 2" xfId="13186" xr:uid="{D260AB27-92C4-4445-B1B2-93F1CBE55B65}"/>
    <cellStyle name="40% - Accent4 3 4 2 4" xfId="13187" xr:uid="{7651E700-8541-407B-9190-375699E71DE5}"/>
    <cellStyle name="40% - Accent4 3 4 2 5" xfId="13188" xr:uid="{C4F566F5-6994-4204-A2CC-9685714B2C9C}"/>
    <cellStyle name="40% - Accent4 3 4 2 6" xfId="13189" xr:uid="{CB443EF1-4C98-4E0B-B356-3DB895C9B166}"/>
    <cellStyle name="40% - Accent4 3 4 2 7" xfId="13190" xr:uid="{137BBEEF-44AE-41EE-8C7B-37F184D24FD7}"/>
    <cellStyle name="40% - Accent4 3 4 3" xfId="13191" xr:uid="{9916FCCC-17B9-43FD-92F4-CD3A9C0239C8}"/>
    <cellStyle name="40% - Accent4 3 4 3 2" xfId="13192" xr:uid="{79718A61-3569-442E-8B03-CDEEE9B216DF}"/>
    <cellStyle name="40% - Accent4 3 4 3 2 2" xfId="13193" xr:uid="{4FB2583E-972D-4D87-9FC3-17381A40DC42}"/>
    <cellStyle name="40% - Accent4 3 4 3 2 3" xfId="13194" xr:uid="{616FFBB9-751B-472F-A422-E56DB0F28C76}"/>
    <cellStyle name="40% - Accent4 3 4 3 2 4" xfId="13195" xr:uid="{3F68163E-F3CE-4B5D-93F7-E36387039A89}"/>
    <cellStyle name="40% - Accent4 3 4 3 3" xfId="13196" xr:uid="{A09C627A-DB1A-4F56-8626-5A84BFD54854}"/>
    <cellStyle name="40% - Accent4 3 4 3 4" xfId="13197" xr:uid="{4DD8B120-0084-4AEC-94EE-27FD4B0CBAC5}"/>
    <cellStyle name="40% - Accent4 3 4 3 5" xfId="13198" xr:uid="{263EBFD8-3D06-4E0E-8607-3BD048E27D04}"/>
    <cellStyle name="40% - Accent4 3 4 3 6" xfId="13199" xr:uid="{4A4E9B3E-D3CF-4BA1-94C8-CD7DDEFB929E}"/>
    <cellStyle name="40% - Accent4 3 4 3 7" xfId="13200" xr:uid="{AAAC7C1C-D12E-4973-AA59-20B7BFD3F120}"/>
    <cellStyle name="40% - Accent4 3 4 4" xfId="13201" xr:uid="{988963B6-05DB-4845-9138-D17F189E64B8}"/>
    <cellStyle name="40% - Accent4 3 4 4 2" xfId="13202" xr:uid="{7A89A312-52EC-4C5B-89F9-C2BE99264AF5}"/>
    <cellStyle name="40% - Accent4 3 4 4 3" xfId="13203" xr:uid="{9B68A0D5-B0E6-4771-ABB5-875CE7FE91A2}"/>
    <cellStyle name="40% - Accent4 3 4 4 4" xfId="13204" xr:uid="{696C9F3D-2DC5-42D3-8CC9-F65EF0F6B166}"/>
    <cellStyle name="40% - Accent4 3 4 4 5" xfId="13205" xr:uid="{301557D4-FA76-4D25-B518-3F48ECA6A3A4}"/>
    <cellStyle name="40% - Accent4 3 4 5" xfId="13206" xr:uid="{B67370F8-37E7-41D9-93AC-BA5235F2F867}"/>
    <cellStyle name="40% - Accent4 3 4 6" xfId="13207" xr:uid="{B3C4DC7C-2F96-4860-940B-B6A8197A4642}"/>
    <cellStyle name="40% - Accent4 3 4 7" xfId="13208" xr:uid="{FCA79D5F-9706-4DC0-91A3-5EE7D8EA5C0D}"/>
    <cellStyle name="40% - Accent4 3 4 8" xfId="13209" xr:uid="{355C2F64-D4E9-491D-8A17-D15A165A000A}"/>
    <cellStyle name="40% - Accent4 3 4 9" xfId="13210" xr:uid="{E4986AE2-1C4B-43A1-B56F-6FB87D1AAB8A}"/>
    <cellStyle name="40% - Accent4 3 5" xfId="13211" xr:uid="{44844EEA-3C8F-4EF9-91DF-A8D47D57C18D}"/>
    <cellStyle name="40% - Accent4 3 5 2" xfId="13212" xr:uid="{E2D3BF0D-F2E0-4CAB-BC4B-FFF2A7E258BA}"/>
    <cellStyle name="40% - Accent4 3 5 2 2" xfId="13213" xr:uid="{D4A49F6F-9682-4D88-98BC-CF9D5B726D76}"/>
    <cellStyle name="40% - Accent4 3 5 2 2 2" xfId="13214" xr:uid="{BADB4E77-A40B-4A5E-A476-8A14DBE43D69}"/>
    <cellStyle name="40% - Accent4 3 5 2 2 3" xfId="13215" xr:uid="{E41B2C08-BDB5-46C0-A5C9-3BE909D5A036}"/>
    <cellStyle name="40% - Accent4 3 5 2 2 4" xfId="13216" xr:uid="{F52389B5-5142-41E4-A7B4-0403299AA320}"/>
    <cellStyle name="40% - Accent4 3 5 2 2 5" xfId="13217" xr:uid="{EDA59AC3-942E-4687-BA41-448E0D9392A3}"/>
    <cellStyle name="40% - Accent4 3 5 2 3" xfId="13218" xr:uid="{19ECB98C-559C-402F-851F-7DF7846DCFA8}"/>
    <cellStyle name="40% - Accent4 3 5 2 4" xfId="13219" xr:uid="{E3E2FED6-33B7-41CA-A944-FD5B43085FFE}"/>
    <cellStyle name="40% - Accent4 3 5 2 5" xfId="13220" xr:uid="{135A9F66-9BBF-4FC1-B0D4-B811E5970888}"/>
    <cellStyle name="40% - Accent4 3 5 2 6" xfId="13221" xr:uid="{C6A4F3F5-CB83-487B-BD6B-56478561504C}"/>
    <cellStyle name="40% - Accent4 3 5 2 7" xfId="13222" xr:uid="{C78EA996-4311-4973-9EDF-CC5E2C8EA958}"/>
    <cellStyle name="40% - Accent4 3 5 3" xfId="13223" xr:uid="{B38F01A6-4937-463D-B61E-7DF5217B3775}"/>
    <cellStyle name="40% - Accent4 3 5 3 2" xfId="13224" xr:uid="{686186DA-1B81-4A45-B190-A0B7DEF3ECC0}"/>
    <cellStyle name="40% - Accent4 3 5 3 2 2" xfId="13225" xr:uid="{31A9F623-E0E0-4303-A9AA-C25974262A5B}"/>
    <cellStyle name="40% - Accent4 3 5 3 2 3" xfId="13226" xr:uid="{3DEFC0E6-826C-4CE6-BC42-48597D0BFDA6}"/>
    <cellStyle name="40% - Accent4 3 5 3 3" xfId="13227" xr:uid="{7FC88241-2200-46BE-A954-5D78873B796D}"/>
    <cellStyle name="40% - Accent4 3 5 3 4" xfId="13228" xr:uid="{0730EEDF-533C-40F6-AD8E-DC210084DE4F}"/>
    <cellStyle name="40% - Accent4 3 5 3 5" xfId="13229" xr:uid="{2B4B9DB2-96E2-4C86-AD4B-3E6A5B7C22C6}"/>
    <cellStyle name="40% - Accent4 3 5 3 6" xfId="13230" xr:uid="{974B96F3-1374-4155-8135-277346762FDC}"/>
    <cellStyle name="40% - Accent4 3 5 3 7" xfId="13231" xr:uid="{0134D907-BA36-434B-9131-EA1D221DFCB2}"/>
    <cellStyle name="40% - Accent4 3 5 4" xfId="13232" xr:uid="{A5EF0B47-9C6D-4E80-9264-E2314F292166}"/>
    <cellStyle name="40% - Accent4 3 5 4 2" xfId="13233" xr:uid="{B941A4E3-B54C-4675-9692-C76F59C0CADE}"/>
    <cellStyle name="40% - Accent4 3 5 4 3" xfId="13234" xr:uid="{55928161-612B-4EBC-BE3E-B68FA1696117}"/>
    <cellStyle name="40% - Accent4 3 5 4 4" xfId="13235" xr:uid="{CA05CBE2-F4CF-498A-BB33-B76DF8ACDF03}"/>
    <cellStyle name="40% - Accent4 3 5 5" xfId="13236" xr:uid="{3E199951-BC71-4E2D-BE40-582AB77ED31F}"/>
    <cellStyle name="40% - Accent4 3 5 6" xfId="13237" xr:uid="{50857850-8B56-42CB-968C-E616AF65B189}"/>
    <cellStyle name="40% - Accent4 3 5 7" xfId="13238" xr:uid="{CF07C5EF-6BAF-44C8-B0F5-D00E463A76CB}"/>
    <cellStyle name="40% - Accent4 3 5 8" xfId="13239" xr:uid="{644D94B7-FB86-4500-B6E5-9F8B0F6F7B28}"/>
    <cellStyle name="40% - Accent4 3 5 9" xfId="13240" xr:uid="{7C5C123C-C9B4-4D4F-9F46-8506DBCCA1F4}"/>
    <cellStyle name="40% - Accent4 3 6" xfId="13241" xr:uid="{3BE21F07-57C6-44FB-8381-81DE6C225700}"/>
    <cellStyle name="40% - Accent4 3 6 2" xfId="13242" xr:uid="{04492B51-4AC7-4915-921F-52ADA158B700}"/>
    <cellStyle name="40% - Accent4 3 6 2 2" xfId="13243" xr:uid="{C1BB7722-2D4B-430D-BF9D-4586D1A54B69}"/>
    <cellStyle name="40% - Accent4 3 6 2 2 2" xfId="13244" xr:uid="{31D57FDC-8C2B-42D3-9A4C-5993DF5E5FED}"/>
    <cellStyle name="40% - Accent4 3 6 2 3" xfId="13245" xr:uid="{E4DF0EEC-3D48-496C-A63C-2F1370FB120B}"/>
    <cellStyle name="40% - Accent4 3 6 2 4" xfId="13246" xr:uid="{D70BD47A-22BB-4A5E-95C1-33A03057385C}"/>
    <cellStyle name="40% - Accent4 3 6 2 5" xfId="13247" xr:uid="{65755259-5589-4B2C-95AD-495D116992BF}"/>
    <cellStyle name="40% - Accent4 3 6 3" xfId="13248" xr:uid="{459FCCB2-0B11-44AF-A270-4D8E50061119}"/>
    <cellStyle name="40% - Accent4 3 6 3 2" xfId="13249" xr:uid="{643CA1DD-D75E-4CBD-8A5C-50FD15415026}"/>
    <cellStyle name="40% - Accent4 3 6 4" xfId="13250" xr:uid="{012593E0-4F4D-4141-B909-BAF2A114174C}"/>
    <cellStyle name="40% - Accent4 3 6 4 2" xfId="13251" xr:uid="{2B490BCD-9C77-4103-9A1C-BF2DA6D9B2AE}"/>
    <cellStyle name="40% - Accent4 3 6 5" xfId="13252" xr:uid="{093105D3-5ACD-40B0-ABE7-BABB6369856E}"/>
    <cellStyle name="40% - Accent4 3 6 6" xfId="13253" xr:uid="{02064C23-8A47-4FD2-8134-80D0F356396A}"/>
    <cellStyle name="40% - Accent4 3 6 7" xfId="13254" xr:uid="{068966A6-ABBA-4A76-A510-481272BD77EC}"/>
    <cellStyle name="40% - Accent4 3 6 8" xfId="13255" xr:uid="{AAAFBA62-6E5D-4030-839E-8127CB2042C7}"/>
    <cellStyle name="40% - Accent4 3 7" xfId="13256" xr:uid="{DA7593B3-6E41-4C9D-93C6-B9C07429542C}"/>
    <cellStyle name="40% - Accent4 3 7 2" xfId="13257" xr:uid="{5D8DAE69-A488-4A55-B29F-B8230AE66753}"/>
    <cellStyle name="40% - Accent4 3 7 2 2" xfId="13258" xr:uid="{CA1926D4-233B-45E4-B888-50D42A1ED443}"/>
    <cellStyle name="40% - Accent4 3 7 2 2 2" xfId="13259" xr:uid="{D194118A-EBB5-4D5F-AA47-65F53D56047F}"/>
    <cellStyle name="40% - Accent4 3 7 2 3" xfId="13260" xr:uid="{C2EA6636-B129-4A7E-90B9-A3CAE33C5BE9}"/>
    <cellStyle name="40% - Accent4 3 7 2 4" xfId="13261" xr:uid="{A193FFA0-5C0A-4625-B81B-F545977381CB}"/>
    <cellStyle name="40% - Accent4 3 7 3" xfId="13262" xr:uid="{07A2DB56-3ACE-4E27-ABF4-8AAAC33ABA01}"/>
    <cellStyle name="40% - Accent4 3 7 3 2" xfId="13263" xr:uid="{D7014A33-9469-4CC9-88A1-730508C60FCA}"/>
    <cellStyle name="40% - Accent4 3 7 4" xfId="13264" xr:uid="{A2D2A371-E8AE-4ED5-BE7E-1F3D8B179A1C}"/>
    <cellStyle name="40% - Accent4 3 7 4 2" xfId="13265" xr:uid="{D054E8DD-995D-410B-8526-077D11061045}"/>
    <cellStyle name="40% - Accent4 3 7 5" xfId="13266" xr:uid="{D5D524CA-5B6E-4D6B-A986-E6BFE3813BD4}"/>
    <cellStyle name="40% - Accent4 3 7 6" xfId="13267" xr:uid="{A63FD445-A8CB-4EAD-9910-AAF8AD8C7716}"/>
    <cellStyle name="40% - Accent4 3 7 7" xfId="13268" xr:uid="{55359266-EA6B-4FD7-92B0-235BBF0A7412}"/>
    <cellStyle name="40% - Accent4 3 8" xfId="13269" xr:uid="{312F44CF-DE9D-4FBD-AFC5-E8926F456D39}"/>
    <cellStyle name="40% - Accent4 3 8 2" xfId="13270" xr:uid="{D464F7AC-E288-4DED-A979-AE1910CF3204}"/>
    <cellStyle name="40% - Accent4 3 8 2 2" xfId="13271" xr:uid="{8161B5B0-37AD-498C-9DBF-70F8655A1734}"/>
    <cellStyle name="40% - Accent4 3 8 3" xfId="13272" xr:uid="{AE8FD12C-DD53-4583-A0DF-E5D8F8A51A9B}"/>
    <cellStyle name="40% - Accent4 3 8 4" xfId="13273" xr:uid="{E0B19148-CB77-4F80-8C8F-CEF850A8969B}"/>
    <cellStyle name="40% - Accent4 3 9" xfId="13274" xr:uid="{2C68D699-CF79-4C90-8AB0-DB8D0E641942}"/>
    <cellStyle name="40% - Accent4 3 9 2" xfId="13275" xr:uid="{11A79393-BE86-4289-B840-EF373D965557}"/>
    <cellStyle name="40% - Accent4 30" xfId="13276" xr:uid="{A00B7B08-1439-47EA-B484-7C7BB2E398ED}"/>
    <cellStyle name="40% - Accent4 31" xfId="13277" xr:uid="{C8333CAB-3F2B-4D88-A934-5552E3664064}"/>
    <cellStyle name="40% - Accent4 32" xfId="13278" xr:uid="{376EC3FC-8F21-4239-9376-8B8C55116ACC}"/>
    <cellStyle name="40% - Accent4 33" xfId="13279" xr:uid="{4BB22CD2-9F71-4ED2-AC7F-115CA448022C}"/>
    <cellStyle name="40% - Accent4 34" xfId="13280" xr:uid="{4D687D8E-D9BF-432E-BDB7-5FA3B66542D1}"/>
    <cellStyle name="40% - Accent4 35" xfId="13281" xr:uid="{57EF6D68-4778-4CB8-B426-801D3B03F2A5}"/>
    <cellStyle name="40% - Accent4 36" xfId="13282" xr:uid="{1832551A-E9C8-44C5-B5A0-F06F03ADCCB5}"/>
    <cellStyle name="40% - Accent4 37" xfId="13283" xr:uid="{0E52ADB4-C183-4B15-904A-73D34575F037}"/>
    <cellStyle name="40% - Accent4 38" xfId="13284" xr:uid="{328C4D6D-4877-418B-82A7-1C627E9643F1}"/>
    <cellStyle name="40% - Accent4 39" xfId="13285" xr:uid="{10E0567A-15A6-45B7-8DD5-FFDA25BDECFE}"/>
    <cellStyle name="40% - Accent4 4" xfId="13286" xr:uid="{44CEBA01-32EF-482F-B8E1-555D70F7E249}"/>
    <cellStyle name="40% - Accent4 4 10" xfId="13287" xr:uid="{2A8BD497-713C-40CC-85E9-82833BB05486}"/>
    <cellStyle name="40% - Accent4 4 11" xfId="13288" xr:uid="{A67C823C-D25D-47FB-AC6D-D99E22BD608C}"/>
    <cellStyle name="40% - Accent4 4 12" xfId="13289" xr:uid="{B366D967-40FC-44D7-888C-78E3CDE50A01}"/>
    <cellStyle name="40% - Accent4 4 13" xfId="13290" xr:uid="{1DF3E4A2-EA4F-4653-A9CF-9F557710835D}"/>
    <cellStyle name="40% - Accent4 4 14" xfId="13291" xr:uid="{F08C74EF-1E1C-499B-8448-926B195B5D5A}"/>
    <cellStyle name="40% - Accent4 4 15" xfId="13292" xr:uid="{D02FFCAB-65E0-4C72-B2FD-B8F78A3AFF3C}"/>
    <cellStyle name="40% - Accent4 4 2" xfId="13293" xr:uid="{997E56D5-1485-4153-95B9-3D3FD73C31ED}"/>
    <cellStyle name="40% - Accent4 4 2 10" xfId="13294" xr:uid="{477C34F7-5762-487B-8B04-751C8920578B}"/>
    <cellStyle name="40% - Accent4 4 2 11" xfId="13295" xr:uid="{39A1026E-D3BE-4B34-859B-BB4E927A2D13}"/>
    <cellStyle name="40% - Accent4 4 2 12" xfId="13296" xr:uid="{8087EA5B-40B0-4EFC-9716-4883EE14D9F7}"/>
    <cellStyle name="40% - Accent4 4 2 13" xfId="13297" xr:uid="{CC2EE748-0390-4937-8F3D-24BBB23AEBA2}"/>
    <cellStyle name="40% - Accent4 4 2 2" xfId="13298" xr:uid="{A16018D8-E558-40B0-86D2-F560CAD0A034}"/>
    <cellStyle name="40% - Accent4 4 2 2 10" xfId="13299" xr:uid="{F5695DE7-7FBF-491F-A27F-282ABF8465E5}"/>
    <cellStyle name="40% - Accent4 4 2 2 2" xfId="13300" xr:uid="{02CA6440-5835-4600-88BF-591969E93711}"/>
    <cellStyle name="40% - Accent4 4 2 2 2 2" xfId="13301" xr:uid="{CD8F5157-48F0-4E20-98DA-1D6EADBA0756}"/>
    <cellStyle name="40% - Accent4 4 2 2 2 2 2" xfId="13302" xr:uid="{89287083-7EE5-4D6D-B759-C152EE9567E1}"/>
    <cellStyle name="40% - Accent4 4 2 2 2 2 3" xfId="13303" xr:uid="{FB2D819A-62D9-4C74-BEAC-0E707A4A8990}"/>
    <cellStyle name="40% - Accent4 4 2 2 2 2 4" xfId="13304" xr:uid="{9BB4B2FB-7C45-4AED-BE52-E88B56070B02}"/>
    <cellStyle name="40% - Accent4 4 2 2 2 3" xfId="13305" xr:uid="{16682D11-4083-4EFC-97EC-759845A3D017}"/>
    <cellStyle name="40% - Accent4 4 2 2 2 4" xfId="13306" xr:uid="{897BABA4-24C3-4451-9F41-F8C46391F6AD}"/>
    <cellStyle name="40% - Accent4 4 2 2 2 5" xfId="13307" xr:uid="{00CE89F1-BE58-4637-92C1-AB2643A87BDD}"/>
    <cellStyle name="40% - Accent4 4 2 2 2 6" xfId="13308" xr:uid="{04D3DDCB-B432-4069-A360-761A2474C3DB}"/>
    <cellStyle name="40% - Accent4 4 2 2 2 7" xfId="13309" xr:uid="{5A264F01-EC31-421D-80B6-03A0B161A96F}"/>
    <cellStyle name="40% - Accent4 4 2 2 3" xfId="13310" xr:uid="{B3FB7374-97FC-4EF5-996A-D0FF42D21B3A}"/>
    <cellStyle name="40% - Accent4 4 2 2 3 2" xfId="13311" xr:uid="{4FD07228-FC3A-43B6-AA7D-43C68400130C}"/>
    <cellStyle name="40% - Accent4 4 2 2 3 2 2" xfId="13312" xr:uid="{51AEA9CC-0D59-4891-A555-E3D500D54099}"/>
    <cellStyle name="40% - Accent4 4 2 2 3 2 3" xfId="13313" xr:uid="{D79D1831-D208-419B-A45A-D8E6C09ABF49}"/>
    <cellStyle name="40% - Accent4 4 2 2 3 3" xfId="13314" xr:uid="{A9E062F4-D0FD-4935-9964-9DA5E93315D3}"/>
    <cellStyle name="40% - Accent4 4 2 2 3 4" xfId="13315" xr:uid="{D9692006-F65B-4553-BA59-F2C96C36A877}"/>
    <cellStyle name="40% - Accent4 4 2 2 3 5" xfId="13316" xr:uid="{D70E29A3-AA19-43D0-8E9B-A94A150CB640}"/>
    <cellStyle name="40% - Accent4 4 2 2 3 6" xfId="13317" xr:uid="{E081E9FF-F861-4017-A396-98D402359582}"/>
    <cellStyle name="40% - Accent4 4 2 2 4" xfId="13318" xr:uid="{3B641C80-8199-425E-9822-7D8B7A6E143A}"/>
    <cellStyle name="40% - Accent4 4 2 2 4 2" xfId="13319" xr:uid="{BF5E9AFF-96E1-475B-8849-C9782B3C6182}"/>
    <cellStyle name="40% - Accent4 4 2 2 4 3" xfId="13320" xr:uid="{050E4625-BBB7-405E-869F-9917322D090C}"/>
    <cellStyle name="40% - Accent4 4 2 2 5" xfId="13321" xr:uid="{E401107F-3829-456A-BF1F-BF4B629DAD94}"/>
    <cellStyle name="40% - Accent4 4 2 2 6" xfId="13322" xr:uid="{4D701F55-6FE7-4E2E-8985-17C23BB36A89}"/>
    <cellStyle name="40% - Accent4 4 2 2 7" xfId="13323" xr:uid="{0E18C64C-EA11-43CD-92B2-6E4EFD5BF7EE}"/>
    <cellStyle name="40% - Accent4 4 2 2 8" xfId="13324" xr:uid="{BD899BC8-7BA0-454E-AB87-DAAD24C13B9C}"/>
    <cellStyle name="40% - Accent4 4 2 2 9" xfId="13325" xr:uid="{473DBAEE-4508-4364-A605-E4513F31F5B4}"/>
    <cellStyle name="40% - Accent4 4 2 3" xfId="13326" xr:uid="{6AB150F3-64A4-4F05-901A-E207C43330B3}"/>
    <cellStyle name="40% - Accent4 4 2 3 2" xfId="13327" xr:uid="{4BE6BDE8-B262-43F5-B0D5-2751E42F4586}"/>
    <cellStyle name="40% - Accent4 4 2 3 2 2" xfId="13328" xr:uid="{9989ECD4-3438-4A6D-AA2A-041448B1C2C3}"/>
    <cellStyle name="40% - Accent4 4 2 3 2 2 2" xfId="13329" xr:uid="{01DB23C1-F264-4C06-B6D7-3175917CC033}"/>
    <cellStyle name="40% - Accent4 4 2 3 2 2 3" xfId="13330" xr:uid="{8913EF0A-9C96-4A3D-BDF9-26AD6069832E}"/>
    <cellStyle name="40% - Accent4 4 2 3 2 3" xfId="13331" xr:uid="{73CFD9DB-EEED-4FB6-9F8E-672D44C8AF73}"/>
    <cellStyle name="40% - Accent4 4 2 3 2 4" xfId="13332" xr:uid="{099B1D3D-8262-49E4-8916-7D2C1E0C43A8}"/>
    <cellStyle name="40% - Accent4 4 2 3 2 5" xfId="13333" xr:uid="{C734FAE9-D501-4B57-9A61-97C624462493}"/>
    <cellStyle name="40% - Accent4 4 2 3 2 6" xfId="13334" xr:uid="{A2335AB7-C77C-42CC-B584-375ACEE65E98}"/>
    <cellStyle name="40% - Accent4 4 2 3 3" xfId="13335" xr:uid="{2CA3F595-E650-4D98-B84D-EE973C1A50E7}"/>
    <cellStyle name="40% - Accent4 4 2 3 3 2" xfId="13336" xr:uid="{E381D24A-8088-4840-9F58-006FBFD70343}"/>
    <cellStyle name="40% - Accent4 4 2 3 3 2 2" xfId="13337" xr:uid="{2A24414F-D931-4C11-8C17-C7C672E5A164}"/>
    <cellStyle name="40% - Accent4 4 2 3 3 2 3" xfId="13338" xr:uid="{26342878-7CC0-491D-8C79-720C9F84A250}"/>
    <cellStyle name="40% - Accent4 4 2 3 3 3" xfId="13339" xr:uid="{6738CE74-5CC5-4BD7-928B-C32FDBE31B4C}"/>
    <cellStyle name="40% - Accent4 4 2 3 3 4" xfId="13340" xr:uid="{F51C6874-3755-424B-9F8C-1F5BC4DCFF85}"/>
    <cellStyle name="40% - Accent4 4 2 3 3 5" xfId="13341" xr:uid="{16A6D284-F824-43FB-BF9E-8B6A9537170F}"/>
    <cellStyle name="40% - Accent4 4 2 3 4" xfId="13342" xr:uid="{E8285060-F412-4AB8-997C-823E9032FB76}"/>
    <cellStyle name="40% - Accent4 4 2 3 4 2" xfId="13343" xr:uid="{F865787A-7204-4CF6-9B5F-B070848CF761}"/>
    <cellStyle name="40% - Accent4 4 2 3 4 3" xfId="13344" xr:uid="{C2EFA12C-D7F8-4F25-8D69-355F6051E840}"/>
    <cellStyle name="40% - Accent4 4 2 3 5" xfId="13345" xr:uid="{07D0A2CD-195A-46DE-AA86-77C887F9ABA4}"/>
    <cellStyle name="40% - Accent4 4 2 3 6" xfId="13346" xr:uid="{62984189-99A4-4086-BE97-07537592E258}"/>
    <cellStyle name="40% - Accent4 4 2 3 7" xfId="13347" xr:uid="{65A0B55C-4BA4-42D4-9CE3-BA887A73E206}"/>
    <cellStyle name="40% - Accent4 4 2 3 8" xfId="13348" xr:uid="{DFA2F75E-F348-4618-A7A4-AF4665EA5DD7}"/>
    <cellStyle name="40% - Accent4 4 2 3 9" xfId="13349" xr:uid="{3A316D8B-DD32-4998-851D-CDC899EB06BC}"/>
    <cellStyle name="40% - Accent4 4 2 4" xfId="13350" xr:uid="{41540E2C-971B-4668-9F69-407C58B9E3C3}"/>
    <cellStyle name="40% - Accent4 4 2 4 2" xfId="13351" xr:uid="{ABE4EE3E-1A0A-4C41-8989-C7B0623ED095}"/>
    <cellStyle name="40% - Accent4 4 2 4 2 2" xfId="13352" xr:uid="{E2CA3B9C-C9EB-42A2-B897-8A2D8382A9BF}"/>
    <cellStyle name="40% - Accent4 4 2 4 2 3" xfId="13353" xr:uid="{1C42967B-7A96-47EE-9015-FBD8BC3110F5}"/>
    <cellStyle name="40% - Accent4 4 2 4 3" xfId="13354" xr:uid="{A7C4719E-3217-4170-AB05-B2741CC99BF8}"/>
    <cellStyle name="40% - Accent4 4 2 4 4" xfId="13355" xr:uid="{8FCBC9FA-146A-43D7-860C-CAE15E6F885F}"/>
    <cellStyle name="40% - Accent4 4 2 4 5" xfId="13356" xr:uid="{C799A06C-A1C9-44F4-B6F4-AA1F59495449}"/>
    <cellStyle name="40% - Accent4 4 2 4 6" xfId="13357" xr:uid="{5323E51A-0491-4033-88C9-FBFCD5464695}"/>
    <cellStyle name="40% - Accent4 4 2 4 7" xfId="13358" xr:uid="{C49B71ED-505D-4373-AA80-E45C49294AD0}"/>
    <cellStyle name="40% - Accent4 4 2 5" xfId="13359" xr:uid="{A8A2DFA2-BD9D-4EEF-9DAC-B5B8362F3634}"/>
    <cellStyle name="40% - Accent4 4 2 5 2" xfId="13360" xr:uid="{4F34E28D-C90A-4679-B700-5C67F03842B6}"/>
    <cellStyle name="40% - Accent4 4 2 5 2 2" xfId="13361" xr:uid="{4B7ECD5A-6688-43BE-A623-6AF4D50B385A}"/>
    <cellStyle name="40% - Accent4 4 2 5 2 3" xfId="13362" xr:uid="{BEE74A11-BD0F-4CAC-8CC6-F86AE360F1A1}"/>
    <cellStyle name="40% - Accent4 4 2 5 3" xfId="13363" xr:uid="{7C317A48-9129-4187-9ED9-B4B5ACD8EF00}"/>
    <cellStyle name="40% - Accent4 4 2 5 4" xfId="13364" xr:uid="{E8A4DD73-489A-4D6C-A182-12953EC4D8A5}"/>
    <cellStyle name="40% - Accent4 4 2 5 5" xfId="13365" xr:uid="{FE4F3013-96E4-49F0-AEE3-B2A8E00AD5F7}"/>
    <cellStyle name="40% - Accent4 4 2 6" xfId="13366" xr:uid="{AD46A43F-ABAB-463B-BC6D-3BC678D0251A}"/>
    <cellStyle name="40% - Accent4 4 2 6 2" xfId="13367" xr:uid="{52185262-4130-4617-925B-4B2A10D25FB8}"/>
    <cellStyle name="40% - Accent4 4 2 6 3" xfId="13368" xr:uid="{8D55293D-5189-43A3-A7C8-E1255FD6BED7}"/>
    <cellStyle name="40% - Accent4 4 2 7" xfId="13369" xr:uid="{78D91902-785C-495A-B148-766CC60F2845}"/>
    <cellStyle name="40% - Accent4 4 2 8" xfId="13370" xr:uid="{0A9515A2-7BD7-4704-8E56-BBC27623B68F}"/>
    <cellStyle name="40% - Accent4 4 2 9" xfId="13371" xr:uid="{D0A48FAF-FB36-405A-9393-09478AEAB18B}"/>
    <cellStyle name="40% - Accent4 4 3" xfId="13372" xr:uid="{709E21C8-3CE2-4100-B19C-092FAADA31D6}"/>
    <cellStyle name="40% - Accent4 4 3 10" xfId="13373" xr:uid="{63F966C7-68C2-4366-9E0C-E3A77E3051E9}"/>
    <cellStyle name="40% - Accent4 4 3 2" xfId="13374" xr:uid="{FD392198-9C15-418A-AB57-6BB07FA65182}"/>
    <cellStyle name="40% - Accent4 4 3 2 2" xfId="13375" xr:uid="{F4C1D00D-5A45-4E7B-AC2D-B6CE6394E934}"/>
    <cellStyle name="40% - Accent4 4 3 2 2 2" xfId="13376" xr:uid="{1948F7F6-54C9-4D95-BFD8-E8104947E904}"/>
    <cellStyle name="40% - Accent4 4 3 2 2 3" xfId="13377" xr:uid="{150E3DE5-339C-41D4-8CDF-E57646DFB7C2}"/>
    <cellStyle name="40% - Accent4 4 3 2 2 4" xfId="13378" xr:uid="{D6957F7A-C8C3-43A0-8AB1-7BA69C18530B}"/>
    <cellStyle name="40% - Accent4 4 3 2 2 5" xfId="13379" xr:uid="{D05CDFE7-A43E-4F83-91C0-7910628A6B9B}"/>
    <cellStyle name="40% - Accent4 4 3 2 3" xfId="13380" xr:uid="{8B57B495-6FB6-44DE-A2F3-CE4782E71709}"/>
    <cellStyle name="40% - Accent4 4 3 2 4" xfId="13381" xr:uid="{1696A7B4-3258-40E8-9116-0B87E60B0CFC}"/>
    <cellStyle name="40% - Accent4 4 3 2 5" xfId="13382" xr:uid="{B025BEDC-0E93-40CE-B13D-9CBC705ED352}"/>
    <cellStyle name="40% - Accent4 4 3 2 6" xfId="13383" xr:uid="{9CC41317-7D32-43F4-A8CF-ED69EBA56539}"/>
    <cellStyle name="40% - Accent4 4 3 2 7" xfId="13384" xr:uid="{A05D2E1D-1D9A-4810-AE91-003914D0FBDB}"/>
    <cellStyle name="40% - Accent4 4 3 2 8" xfId="13385" xr:uid="{9AAB88B6-CD06-4862-B373-BFCD59B5FEE3}"/>
    <cellStyle name="40% - Accent4 4 3 3" xfId="13386" xr:uid="{1D49DB8E-D0A1-4D17-9431-692F77C4E071}"/>
    <cellStyle name="40% - Accent4 4 3 3 2" xfId="13387" xr:uid="{2BCE4FA7-0DD4-425A-8F67-C526EDD1833A}"/>
    <cellStyle name="40% - Accent4 4 3 3 2 2" xfId="13388" xr:uid="{C7D74C8E-6072-44DD-A5BA-FA86DD977DE3}"/>
    <cellStyle name="40% - Accent4 4 3 3 2 3" xfId="13389" xr:uid="{A316A59E-BE5A-43AC-8FF1-4B0B67FE051B}"/>
    <cellStyle name="40% - Accent4 4 3 3 3" xfId="13390" xr:uid="{29A564F5-6352-434A-B039-D4E79221018C}"/>
    <cellStyle name="40% - Accent4 4 3 3 4" xfId="13391" xr:uid="{7255A6E3-39D9-4A2F-8226-418AACD26A78}"/>
    <cellStyle name="40% - Accent4 4 3 3 5" xfId="13392" xr:uid="{27953710-3FFB-4C6C-922A-198A131522E8}"/>
    <cellStyle name="40% - Accent4 4 3 3 6" xfId="13393" xr:uid="{C2FF08F2-A2D0-48EA-A5B6-B2C9D183D3E5}"/>
    <cellStyle name="40% - Accent4 4 3 3 7" xfId="13394" xr:uid="{6A730918-24A4-43A6-BEA1-B8D986247D30}"/>
    <cellStyle name="40% - Accent4 4 3 4" xfId="13395" xr:uid="{D27C534C-C99F-48EB-9E90-60F27AFE0242}"/>
    <cellStyle name="40% - Accent4 4 3 4 2" xfId="13396" xr:uid="{3021A587-62BE-4F9D-B3BB-1EF9A71BA34E}"/>
    <cellStyle name="40% - Accent4 4 3 4 3" xfId="13397" xr:uid="{2E39E326-6DC2-47F1-B8F4-260CDE3C95BB}"/>
    <cellStyle name="40% - Accent4 4 3 4 4" xfId="13398" xr:uid="{8A156DA5-7599-4941-8751-E095D2B4F236}"/>
    <cellStyle name="40% - Accent4 4 3 5" xfId="13399" xr:uid="{C0FBE71E-AC3C-4877-8788-E88C98ADD358}"/>
    <cellStyle name="40% - Accent4 4 3 6" xfId="13400" xr:uid="{3C6B659C-B436-4B02-A5CC-988CF04A9507}"/>
    <cellStyle name="40% - Accent4 4 3 7" xfId="13401" xr:uid="{DDAC1A28-78BB-43C8-BE78-964CAE634AED}"/>
    <cellStyle name="40% - Accent4 4 3 8" xfId="13402" xr:uid="{1A11F68B-B459-4D9A-ABBD-85A2B9070EFA}"/>
    <cellStyle name="40% - Accent4 4 3 9" xfId="13403" xr:uid="{8D522687-EB94-4438-8E52-547742ABAADD}"/>
    <cellStyle name="40% - Accent4 4 4" xfId="13404" xr:uid="{D808CD33-9CB9-46BD-B0ED-97008EEDB5B7}"/>
    <cellStyle name="40% - Accent4 4 4 10" xfId="13405" xr:uid="{F3773ECA-9457-4C88-9D77-1921B0FDA361}"/>
    <cellStyle name="40% - Accent4 4 4 2" xfId="13406" xr:uid="{9A0121AE-35DC-4777-ABD8-A83C9E5C58C4}"/>
    <cellStyle name="40% - Accent4 4 4 2 2" xfId="13407" xr:uid="{DA5AFECE-4FB1-439B-83CC-6FB784FC22B7}"/>
    <cellStyle name="40% - Accent4 4 4 2 2 2" xfId="13408" xr:uid="{EAB5B6DD-6406-4CBB-B44B-EE793DF1F07C}"/>
    <cellStyle name="40% - Accent4 4 4 2 2 3" xfId="13409" xr:uid="{3BF2F9F7-E033-4803-AA71-3C3B30D9A7E0}"/>
    <cellStyle name="40% - Accent4 4 4 2 2 4" xfId="13410" xr:uid="{6805A02C-7F7D-4820-B840-4134C3588068}"/>
    <cellStyle name="40% - Accent4 4 4 2 3" xfId="13411" xr:uid="{2DBE4164-555D-4F66-A037-3A95530770ED}"/>
    <cellStyle name="40% - Accent4 4 4 2 4" xfId="13412" xr:uid="{EE32E8E9-03A8-4D6C-B390-6FA86E2596C2}"/>
    <cellStyle name="40% - Accent4 4 4 2 5" xfId="13413" xr:uid="{29F99876-50B1-4748-987B-0A4D71DF2AA9}"/>
    <cellStyle name="40% - Accent4 4 4 2 6" xfId="13414" xr:uid="{1EB077A4-E8DF-403B-AA53-F327D15F9EA7}"/>
    <cellStyle name="40% - Accent4 4 4 2 7" xfId="13415" xr:uid="{080A1B38-2A8B-4EC0-86F7-2049FDDFB524}"/>
    <cellStyle name="40% - Accent4 4 4 3" xfId="13416" xr:uid="{9BD590DF-743B-44B3-809A-7DB8A12552A0}"/>
    <cellStyle name="40% - Accent4 4 4 3 2" xfId="13417" xr:uid="{4211568C-0890-46F7-ACB2-64251C5E2D05}"/>
    <cellStyle name="40% - Accent4 4 4 3 2 2" xfId="13418" xr:uid="{7299BFA4-1E2A-4F86-9ACE-91F6D420146B}"/>
    <cellStyle name="40% - Accent4 4 4 3 2 3" xfId="13419" xr:uid="{FA334F61-4775-4ADC-8A32-924E18B0B37A}"/>
    <cellStyle name="40% - Accent4 4 4 3 3" xfId="13420" xr:uid="{142EDE8B-1A46-4E04-8D91-58D92BD47A05}"/>
    <cellStyle name="40% - Accent4 4 4 3 4" xfId="13421" xr:uid="{C34A46D7-081D-4937-860D-7B9B4D72B1A0}"/>
    <cellStyle name="40% - Accent4 4 4 3 5" xfId="13422" xr:uid="{182D6FD6-841F-4172-8F6C-54F5794E1E88}"/>
    <cellStyle name="40% - Accent4 4 4 3 6" xfId="13423" xr:uid="{6E8A4556-1D64-41DD-9136-C9B9B154D46E}"/>
    <cellStyle name="40% - Accent4 4 4 4" xfId="13424" xr:uid="{2FF36911-B853-4E76-A800-626C734DF4A0}"/>
    <cellStyle name="40% - Accent4 4 4 4 2" xfId="13425" xr:uid="{C24F82EA-07CB-4F75-84CC-FFAA8356A091}"/>
    <cellStyle name="40% - Accent4 4 4 4 3" xfId="13426" xr:uid="{A29215B8-FD1A-4DD7-8E5F-4BCFC123FB7D}"/>
    <cellStyle name="40% - Accent4 4 4 4 4" xfId="13427" xr:uid="{81FE5BE3-B7B7-407D-8BF4-D5B0B3970281}"/>
    <cellStyle name="40% - Accent4 4 4 5" xfId="13428" xr:uid="{5987365C-D1CD-47FB-A40E-313839C96B63}"/>
    <cellStyle name="40% - Accent4 4 4 6" xfId="13429" xr:uid="{C13273B0-E478-4FED-A92F-FF23C5306464}"/>
    <cellStyle name="40% - Accent4 4 4 7" xfId="13430" xr:uid="{40125ED6-09C3-47AF-9701-910CBD5BFDC2}"/>
    <cellStyle name="40% - Accent4 4 4 8" xfId="13431" xr:uid="{F38FB8D9-727D-4244-A347-B8516968290E}"/>
    <cellStyle name="40% - Accent4 4 4 9" xfId="13432" xr:uid="{8A2D2573-FB25-447A-B984-AE3330A1EC20}"/>
    <cellStyle name="40% - Accent4 4 5" xfId="13433" xr:uid="{AB4A121E-2FCF-4EAD-876B-43633BB987D6}"/>
    <cellStyle name="40% - Accent4 4 5 2" xfId="13434" xr:uid="{AD10308C-AD24-4B2A-8BA0-B6A48CB01B9A}"/>
    <cellStyle name="40% - Accent4 4 5 2 2" xfId="13435" xr:uid="{133A44F7-19CA-4CF3-9CF0-A775B8257214}"/>
    <cellStyle name="40% - Accent4 4 5 2 2 2" xfId="13436" xr:uid="{F188B1AC-163F-44C6-8C91-A18C4099E818}"/>
    <cellStyle name="40% - Accent4 4 5 2 2 3" xfId="13437" xr:uid="{10038B01-C540-4739-AA6F-BE3E218FE8FD}"/>
    <cellStyle name="40% - Accent4 4 5 2 2 4" xfId="13438" xr:uid="{94B73246-D819-464B-B3F3-57E9BC443863}"/>
    <cellStyle name="40% - Accent4 4 5 2 3" xfId="13439" xr:uid="{79F71CD0-ADA8-48DC-A8F2-21A7284801BB}"/>
    <cellStyle name="40% - Accent4 4 5 2 4" xfId="13440" xr:uid="{C4CC5E4D-A7C8-4AAA-B97E-6121C7637049}"/>
    <cellStyle name="40% - Accent4 4 5 2 5" xfId="13441" xr:uid="{22EFC5E4-F097-4680-9D96-C7A64E680DB3}"/>
    <cellStyle name="40% - Accent4 4 5 2 6" xfId="13442" xr:uid="{1F1C7D51-3C90-464C-AC75-92611BF34C45}"/>
    <cellStyle name="40% - Accent4 4 5 3" xfId="13443" xr:uid="{0BCCB465-D4C7-49E3-8FA6-EE8B0A0835B1}"/>
    <cellStyle name="40% - Accent4 4 5 3 2" xfId="13444" xr:uid="{8C5C9941-DEA6-4CDA-801A-50C2716160BC}"/>
    <cellStyle name="40% - Accent4 4 5 3 2 2" xfId="13445" xr:uid="{D32CDED4-9EE1-4AE3-8424-425DBED89888}"/>
    <cellStyle name="40% - Accent4 4 5 3 2 3" xfId="13446" xr:uid="{9BD4C8EA-A304-462F-9E2F-0FF0A39723BD}"/>
    <cellStyle name="40% - Accent4 4 5 3 3" xfId="13447" xr:uid="{CC609836-1F4B-4789-84C9-58EEDD7BBAF6}"/>
    <cellStyle name="40% - Accent4 4 5 3 4" xfId="13448" xr:uid="{D6E30829-869E-4A09-A36D-984821CCE270}"/>
    <cellStyle name="40% - Accent4 4 5 3 5" xfId="13449" xr:uid="{5C9F7AD0-7DAC-4431-81EF-7A816F38AEBF}"/>
    <cellStyle name="40% - Accent4 4 5 3 6" xfId="13450" xr:uid="{77653783-E843-4094-BEF0-0495FA7CA136}"/>
    <cellStyle name="40% - Accent4 4 5 4" xfId="13451" xr:uid="{41A7DD10-BD81-4825-A4DD-1F65BB6D328B}"/>
    <cellStyle name="40% - Accent4 4 5 4 2" xfId="13452" xr:uid="{293064F1-3E57-48BA-A6FB-F4E20F324BEA}"/>
    <cellStyle name="40% - Accent4 4 5 4 3" xfId="13453" xr:uid="{EC99964B-6AAC-48D3-8D00-F4EFE7C40553}"/>
    <cellStyle name="40% - Accent4 4 5 4 4" xfId="13454" xr:uid="{C3225A59-7023-4074-A392-3EA46601690C}"/>
    <cellStyle name="40% - Accent4 4 5 5" xfId="13455" xr:uid="{44B0880A-8289-4FFD-9F49-BDBA3D9E425C}"/>
    <cellStyle name="40% - Accent4 4 5 6" xfId="13456" xr:uid="{FAEC55F5-5FCF-4486-8B2C-ED54A4C7C01F}"/>
    <cellStyle name="40% - Accent4 4 5 7" xfId="13457" xr:uid="{00D1C88C-2112-4752-9802-7F73C13013DF}"/>
    <cellStyle name="40% - Accent4 4 5 8" xfId="13458" xr:uid="{DFF6A153-564B-4584-869B-DEBD598E20C3}"/>
    <cellStyle name="40% - Accent4 4 5 9" xfId="13459" xr:uid="{81EEAF9A-0097-47A3-9DE7-5A835B2C1AFB}"/>
    <cellStyle name="40% - Accent4 4 6" xfId="13460" xr:uid="{7DF74186-091B-4D32-ACE1-0FE6535DB6C6}"/>
    <cellStyle name="40% - Accent4 4 6 2" xfId="13461" xr:uid="{662B71EE-EC44-4119-B977-EC423ADDB9E4}"/>
    <cellStyle name="40% - Accent4 4 6 2 2" xfId="13462" xr:uid="{BEA8CD8C-1313-4E17-A1A1-E104E9571D95}"/>
    <cellStyle name="40% - Accent4 4 6 2 3" xfId="13463" xr:uid="{0F303D53-C97E-437D-90BB-6CBC65D6FAD0}"/>
    <cellStyle name="40% - Accent4 4 6 2 4" xfId="13464" xr:uid="{5AB36455-719B-4477-A529-6DB8F050AC8E}"/>
    <cellStyle name="40% - Accent4 4 6 3" xfId="13465" xr:uid="{32F3AAB8-6E18-4B67-859C-0F2CB88DC6E2}"/>
    <cellStyle name="40% - Accent4 4 6 4" xfId="13466" xr:uid="{62E889C1-2936-4895-9F5B-E76ED96F2A80}"/>
    <cellStyle name="40% - Accent4 4 6 5" xfId="13467" xr:uid="{A88B5020-35BD-4258-B232-A2AD97E6088C}"/>
    <cellStyle name="40% - Accent4 4 6 6" xfId="13468" xr:uid="{D18134FE-F567-4AFD-B8D3-C94A942AC14D}"/>
    <cellStyle name="40% - Accent4 4 7" xfId="13469" xr:uid="{3F12CE97-FDA7-4E79-AF42-82DE81DEC899}"/>
    <cellStyle name="40% - Accent4 4 7 2" xfId="13470" xr:uid="{9E5F13DB-AF31-40DA-BFD8-22224FBD48F5}"/>
    <cellStyle name="40% - Accent4 4 7 2 2" xfId="13471" xr:uid="{5E8D7BAB-1CBC-451E-8C0D-DADCB7757B17}"/>
    <cellStyle name="40% - Accent4 4 7 2 3" xfId="13472" xr:uid="{2902DB83-5054-4CB0-9740-04D0EC9F0DB7}"/>
    <cellStyle name="40% - Accent4 4 7 3" xfId="13473" xr:uid="{19CC1529-5BFD-4961-B614-DDBA3383050F}"/>
    <cellStyle name="40% - Accent4 4 7 4" xfId="13474" xr:uid="{6208D893-AF95-4AFA-8115-DF7B1823CD75}"/>
    <cellStyle name="40% - Accent4 4 7 5" xfId="13475" xr:uid="{949BC5B1-9E17-4935-B270-E474A0959112}"/>
    <cellStyle name="40% - Accent4 4 7 6" xfId="13476" xr:uid="{B5D98EDD-BBE1-4031-A1C6-F7603B5842DC}"/>
    <cellStyle name="40% - Accent4 4 8" xfId="13477" xr:uid="{EF2CB5B2-0BA7-4F13-81CD-B13061F037EE}"/>
    <cellStyle name="40% - Accent4 4 8 2" xfId="13478" xr:uid="{4078DF9A-1068-4A50-A2AB-27E951428F06}"/>
    <cellStyle name="40% - Accent4 4 8 3" xfId="13479" xr:uid="{E337B0E9-E7CE-430F-82EC-1E3A21129F70}"/>
    <cellStyle name="40% - Accent4 4 8 4" xfId="13480" xr:uid="{85F4EF54-1218-4187-9B94-A9A98F84F5FF}"/>
    <cellStyle name="40% - Accent4 4 9" xfId="13481" xr:uid="{0FDB66DB-8F96-48A7-87C2-4F440A125164}"/>
    <cellStyle name="40% - Accent4 40" xfId="13482" xr:uid="{23F97D2D-F777-4BDC-9120-1EE4B67F7E50}"/>
    <cellStyle name="40% - Accent4 41" xfId="13483" xr:uid="{BE690416-2EC6-43C3-BF03-AFDAAAE58959}"/>
    <cellStyle name="40% - Accent4 5" xfId="13484" xr:uid="{26800B20-DC20-4D9C-BE70-CF363376234D}"/>
    <cellStyle name="40% - Accent4 5 10" xfId="13485" xr:uid="{2D50FB9F-91E3-4434-A46F-E67C1F9399B8}"/>
    <cellStyle name="40% - Accent4 5 11" xfId="13486" xr:uid="{56FE34DD-EC3F-47DC-A1C3-FA2839282263}"/>
    <cellStyle name="40% - Accent4 5 12" xfId="13487" xr:uid="{459D6042-C780-409B-B049-A474A0400F7F}"/>
    <cellStyle name="40% - Accent4 5 13" xfId="13488" xr:uid="{162B649E-03EC-4FE0-A674-1D03D1837156}"/>
    <cellStyle name="40% - Accent4 5 14" xfId="13489" xr:uid="{FF6B873E-758A-475C-8160-11F0BF5EAB3A}"/>
    <cellStyle name="40% - Accent4 5 15" xfId="13490" xr:uid="{C9A87536-9D21-4D5E-9B01-9E9FCCA6158E}"/>
    <cellStyle name="40% - Accent4 5 2" xfId="13491" xr:uid="{0341B090-944C-41FF-A6D1-A9A1AD2FFCEE}"/>
    <cellStyle name="40% - Accent4 5 2 10" xfId="13492" xr:uid="{9990D662-8ED4-41F3-A0A2-9452E666F9BD}"/>
    <cellStyle name="40% - Accent4 5 2 11" xfId="13493" xr:uid="{2E848ACF-0ECD-4616-A275-0F2F1F26CF79}"/>
    <cellStyle name="40% - Accent4 5 2 12" xfId="13494" xr:uid="{0AE279DC-33EA-4DDF-8FB3-B0F57010B8F7}"/>
    <cellStyle name="40% - Accent4 5 2 13" xfId="13495" xr:uid="{7056C62C-35D5-483C-99E4-5554FFA0D3E0}"/>
    <cellStyle name="40% - Accent4 5 2 2" xfId="13496" xr:uid="{8425F4A0-AC7F-462C-AFF3-8C60EE52C5E9}"/>
    <cellStyle name="40% - Accent4 5 2 2 10" xfId="13497" xr:uid="{FFD28154-EE11-474C-AF31-C7E25AE25138}"/>
    <cellStyle name="40% - Accent4 5 2 2 2" xfId="13498" xr:uid="{E61340AC-9D9C-4553-B3CF-B0D0B22FBD38}"/>
    <cellStyle name="40% - Accent4 5 2 2 2 2" xfId="13499" xr:uid="{5E64E266-CE8B-4E42-AA87-895BE93B7A87}"/>
    <cellStyle name="40% - Accent4 5 2 2 2 2 2" xfId="13500" xr:uid="{F4DBE346-7D75-4E59-858F-69ED0E2F4EDA}"/>
    <cellStyle name="40% - Accent4 5 2 2 2 2 3" xfId="13501" xr:uid="{5CEE76B6-DA88-4F9B-B29D-33053DE148AF}"/>
    <cellStyle name="40% - Accent4 5 2 2 2 2 4" xfId="13502" xr:uid="{B1F2C120-0C1E-4C6B-9D1C-65DD0DF0969A}"/>
    <cellStyle name="40% - Accent4 5 2 2 2 3" xfId="13503" xr:uid="{537F047C-13F1-4134-B862-2A0752B16E75}"/>
    <cellStyle name="40% - Accent4 5 2 2 2 4" xfId="13504" xr:uid="{7A4F8F93-07D7-4F2C-91AC-3DAB0A3344FF}"/>
    <cellStyle name="40% - Accent4 5 2 2 2 5" xfId="13505" xr:uid="{CD665874-BF2E-4C16-A7AD-3B4BA663E902}"/>
    <cellStyle name="40% - Accent4 5 2 2 2 6" xfId="13506" xr:uid="{3515EA32-6F31-431D-879C-560493417B89}"/>
    <cellStyle name="40% - Accent4 5 2 2 2 7" xfId="13507" xr:uid="{57B79EB0-A27E-4998-A16A-9037EC5FA1EC}"/>
    <cellStyle name="40% - Accent4 5 2 2 3" xfId="13508" xr:uid="{54DDA204-3E43-4B4F-950A-7CB28CCC9F12}"/>
    <cellStyle name="40% - Accent4 5 2 2 3 2" xfId="13509" xr:uid="{50344411-BA43-4C43-8DE8-F8CD60D5621C}"/>
    <cellStyle name="40% - Accent4 5 2 2 3 2 2" xfId="13510" xr:uid="{A4EF2F34-3C23-49E7-B7D8-0A15B375C990}"/>
    <cellStyle name="40% - Accent4 5 2 2 3 2 3" xfId="13511" xr:uid="{76A26EE8-DA8E-433A-9CF9-A6B22C02D82A}"/>
    <cellStyle name="40% - Accent4 5 2 2 3 3" xfId="13512" xr:uid="{8789467A-C6CE-44A6-A138-B5F051EE857B}"/>
    <cellStyle name="40% - Accent4 5 2 2 3 4" xfId="13513" xr:uid="{34888A5C-E262-4D87-98B0-5153A97EEB2A}"/>
    <cellStyle name="40% - Accent4 5 2 2 3 5" xfId="13514" xr:uid="{DB6118CC-3399-4DE7-AB4E-7BD95BEE4C88}"/>
    <cellStyle name="40% - Accent4 5 2 2 3 6" xfId="13515" xr:uid="{1E1576C8-5EED-420E-BC86-567CB43B0474}"/>
    <cellStyle name="40% - Accent4 5 2 2 4" xfId="13516" xr:uid="{154EAC41-A0C4-4DDE-AF4D-442BFA773F3F}"/>
    <cellStyle name="40% - Accent4 5 2 2 4 2" xfId="13517" xr:uid="{E4EE386F-E31B-4C13-B5A9-CFE1DBC69075}"/>
    <cellStyle name="40% - Accent4 5 2 2 4 3" xfId="13518" xr:uid="{5EF5F427-1E9D-4377-A12B-984C70676062}"/>
    <cellStyle name="40% - Accent4 5 2 2 5" xfId="13519" xr:uid="{B55D0992-2EAD-46C7-8E5C-9F6D3843B68F}"/>
    <cellStyle name="40% - Accent4 5 2 2 6" xfId="13520" xr:uid="{F696883C-2DB5-4CB5-B4EB-2D730F28E7A9}"/>
    <cellStyle name="40% - Accent4 5 2 2 7" xfId="13521" xr:uid="{8A383BB9-7C0F-4F6F-9CD8-E9DFCB976461}"/>
    <cellStyle name="40% - Accent4 5 2 2 8" xfId="13522" xr:uid="{90CE0C97-31CF-4D30-9B55-1271E76F4DD8}"/>
    <cellStyle name="40% - Accent4 5 2 2 9" xfId="13523" xr:uid="{B2332B46-E163-4377-ADE6-22B296C781BF}"/>
    <cellStyle name="40% - Accent4 5 2 3" xfId="13524" xr:uid="{D7E941FD-1B03-4D75-A18D-73B7559FE85A}"/>
    <cellStyle name="40% - Accent4 5 2 3 2" xfId="13525" xr:uid="{9478849D-4865-4E75-A96C-BD33EF717BF3}"/>
    <cellStyle name="40% - Accent4 5 2 3 2 2" xfId="13526" xr:uid="{D840D1E3-46A0-42EF-9415-9E6A40A25C22}"/>
    <cellStyle name="40% - Accent4 5 2 3 2 2 2" xfId="13527" xr:uid="{045D559E-F8E7-4D7E-B84B-DC9B43B89BB8}"/>
    <cellStyle name="40% - Accent4 5 2 3 2 2 3" xfId="13528" xr:uid="{5ACCF2C5-4882-4117-A389-6B8CAD132644}"/>
    <cellStyle name="40% - Accent4 5 2 3 2 3" xfId="13529" xr:uid="{5BDD8885-6538-4354-9449-26850AB17F3B}"/>
    <cellStyle name="40% - Accent4 5 2 3 2 4" xfId="13530" xr:uid="{3D6342DC-27FC-480D-B7B4-1DC784071585}"/>
    <cellStyle name="40% - Accent4 5 2 3 2 5" xfId="13531" xr:uid="{4CD9A2BF-54D2-4F9B-B898-9215B355CB11}"/>
    <cellStyle name="40% - Accent4 5 2 3 2 6" xfId="13532" xr:uid="{06C7C7CA-1F3E-414D-B6C1-ECFE3774F23A}"/>
    <cellStyle name="40% - Accent4 5 2 3 3" xfId="13533" xr:uid="{C1F0FEC3-FAA2-4581-A720-3654EE235B60}"/>
    <cellStyle name="40% - Accent4 5 2 3 3 2" xfId="13534" xr:uid="{CF61155F-6AF1-4387-ADEC-FBEDF1DE0025}"/>
    <cellStyle name="40% - Accent4 5 2 3 3 2 2" xfId="13535" xr:uid="{987C1847-214A-4CC5-BDC6-516AB93526B7}"/>
    <cellStyle name="40% - Accent4 5 2 3 3 2 3" xfId="13536" xr:uid="{860FF3FB-0B13-49BC-9AEC-A212A9BCF1C3}"/>
    <cellStyle name="40% - Accent4 5 2 3 3 3" xfId="13537" xr:uid="{8321987E-C688-41A6-9976-621BFE33DE1B}"/>
    <cellStyle name="40% - Accent4 5 2 3 3 4" xfId="13538" xr:uid="{0357B0E9-A06B-4251-B097-406B0F239A0E}"/>
    <cellStyle name="40% - Accent4 5 2 3 3 5" xfId="13539" xr:uid="{8AC17F08-F316-4752-B0A4-91364ACD2A1A}"/>
    <cellStyle name="40% - Accent4 5 2 3 4" xfId="13540" xr:uid="{DB7100D1-3374-491F-AD4B-46981A033162}"/>
    <cellStyle name="40% - Accent4 5 2 3 4 2" xfId="13541" xr:uid="{40D7F94C-FE31-4059-A19F-4CE87A6AF899}"/>
    <cellStyle name="40% - Accent4 5 2 3 4 3" xfId="13542" xr:uid="{42C7659F-AFCA-4EFF-926D-57DBB4952EE1}"/>
    <cellStyle name="40% - Accent4 5 2 3 5" xfId="13543" xr:uid="{86E234CA-2B2A-414A-ACA0-ED11D1957C85}"/>
    <cellStyle name="40% - Accent4 5 2 3 6" xfId="13544" xr:uid="{B9EA6524-681B-4353-977A-0BC467F143BF}"/>
    <cellStyle name="40% - Accent4 5 2 3 7" xfId="13545" xr:uid="{CDC078EC-CFBA-4E14-95B7-62119CA81C26}"/>
    <cellStyle name="40% - Accent4 5 2 3 8" xfId="13546" xr:uid="{51E95857-840D-45A6-B3C1-2995160609A2}"/>
    <cellStyle name="40% - Accent4 5 2 3 9" xfId="13547" xr:uid="{B9D96F31-5C8F-4E8A-B557-6BEDB9F0CEB5}"/>
    <cellStyle name="40% - Accent4 5 2 4" xfId="13548" xr:uid="{2F9DC1BF-C66D-43D3-A23E-1F9A26E58FF7}"/>
    <cellStyle name="40% - Accent4 5 2 4 2" xfId="13549" xr:uid="{00F6B399-E7CC-4931-B25A-EF63D274A778}"/>
    <cellStyle name="40% - Accent4 5 2 4 2 2" xfId="13550" xr:uid="{705B62D9-C735-4C7F-85E3-AFED5F891FC4}"/>
    <cellStyle name="40% - Accent4 5 2 4 2 3" xfId="13551" xr:uid="{30A18E80-69FB-4802-B6D3-0F86D5BCD1B8}"/>
    <cellStyle name="40% - Accent4 5 2 4 3" xfId="13552" xr:uid="{28D10E68-2CEA-446B-B291-2107CC8D6AFB}"/>
    <cellStyle name="40% - Accent4 5 2 4 4" xfId="13553" xr:uid="{E635F2C4-4CC9-48C4-B50F-D70F448F43ED}"/>
    <cellStyle name="40% - Accent4 5 2 4 5" xfId="13554" xr:uid="{E39FAE03-FCB1-4A4D-9B76-4DDF32CA1513}"/>
    <cellStyle name="40% - Accent4 5 2 4 6" xfId="13555" xr:uid="{A82A87C0-B91D-4D3E-958C-1DD4622CB7C8}"/>
    <cellStyle name="40% - Accent4 5 2 4 7" xfId="13556" xr:uid="{C55747E2-6800-49CC-873F-087663A51CD6}"/>
    <cellStyle name="40% - Accent4 5 2 5" xfId="13557" xr:uid="{3443EE57-4228-42E1-B7BC-418D7BC8E18B}"/>
    <cellStyle name="40% - Accent4 5 2 5 2" xfId="13558" xr:uid="{59E4301A-A16F-4565-A1EC-8E250E0DD0E8}"/>
    <cellStyle name="40% - Accent4 5 2 5 2 2" xfId="13559" xr:uid="{8CF1325E-BFFE-4648-B21D-3352ADEAD981}"/>
    <cellStyle name="40% - Accent4 5 2 5 2 3" xfId="13560" xr:uid="{C27AF913-DC72-4F7F-9635-6F31D20BACE2}"/>
    <cellStyle name="40% - Accent4 5 2 5 3" xfId="13561" xr:uid="{7DA6473E-C4A0-4283-9DF9-082716A3DE2E}"/>
    <cellStyle name="40% - Accent4 5 2 5 4" xfId="13562" xr:uid="{D0A44CB4-0B5D-42EE-BC66-4288E1DFF6AD}"/>
    <cellStyle name="40% - Accent4 5 2 5 5" xfId="13563" xr:uid="{5FFC2BDC-F5DB-4CEC-9F0E-E6837FDA982C}"/>
    <cellStyle name="40% - Accent4 5 2 6" xfId="13564" xr:uid="{437722EE-EB69-4268-A258-535B23BABB7C}"/>
    <cellStyle name="40% - Accent4 5 2 6 2" xfId="13565" xr:uid="{B6566B98-BF8F-4E81-989D-AFDCE466CD2D}"/>
    <cellStyle name="40% - Accent4 5 2 6 3" xfId="13566" xr:uid="{548E9FD5-4903-43A1-BD50-3864A8AC7DDF}"/>
    <cellStyle name="40% - Accent4 5 2 7" xfId="13567" xr:uid="{3A189756-0CB8-47A1-A096-12E21D9F9118}"/>
    <cellStyle name="40% - Accent4 5 2 8" xfId="13568" xr:uid="{D19E479C-C48D-4F1A-93BB-DA8E7A8B6DAA}"/>
    <cellStyle name="40% - Accent4 5 2 9" xfId="13569" xr:uid="{EACBA3F3-59D5-4637-A387-F916826B71D9}"/>
    <cellStyle name="40% - Accent4 5 3" xfId="13570" xr:uid="{FF996E87-0C9A-4935-B8A1-E2D970A8DBC2}"/>
    <cellStyle name="40% - Accent4 5 3 10" xfId="13571" xr:uid="{81185B31-CEDD-4808-A31D-A6CD22866A20}"/>
    <cellStyle name="40% - Accent4 5 3 2" xfId="13572" xr:uid="{E22C5D10-8AFC-4C9B-A08D-1FF64B79B514}"/>
    <cellStyle name="40% - Accent4 5 3 2 2" xfId="13573" xr:uid="{3A0A60B5-B16D-4005-8BFB-D8C3740520B0}"/>
    <cellStyle name="40% - Accent4 5 3 2 2 2" xfId="13574" xr:uid="{9A6837EB-F992-4BE7-BDF0-D2D0A6640983}"/>
    <cellStyle name="40% - Accent4 5 3 2 2 3" xfId="13575" xr:uid="{F7794887-2A7A-4CC5-9268-B46BFC406720}"/>
    <cellStyle name="40% - Accent4 5 3 2 2 4" xfId="13576" xr:uid="{FBC6A63B-9AFD-4015-A2E1-689D6055D8E5}"/>
    <cellStyle name="40% - Accent4 5 3 2 2 5" xfId="13577" xr:uid="{481FF862-563B-4A77-B076-B409C82CCB4B}"/>
    <cellStyle name="40% - Accent4 5 3 2 3" xfId="13578" xr:uid="{B6A08416-D305-43DF-A108-822C9275A986}"/>
    <cellStyle name="40% - Accent4 5 3 2 4" xfId="13579" xr:uid="{3062482E-35A1-4F6D-B1A9-F698350D9D8A}"/>
    <cellStyle name="40% - Accent4 5 3 2 5" xfId="13580" xr:uid="{189EED2E-D181-4F83-8B91-C1271987871F}"/>
    <cellStyle name="40% - Accent4 5 3 2 6" xfId="13581" xr:uid="{6C78771B-F6B6-4584-910C-9DBBF3114653}"/>
    <cellStyle name="40% - Accent4 5 3 2 7" xfId="13582" xr:uid="{A5AA089B-3301-4132-B7BF-42A49963123B}"/>
    <cellStyle name="40% - Accent4 5 3 2 8" xfId="13583" xr:uid="{6A651EF8-1736-4409-92D6-33E14D331E8E}"/>
    <cellStyle name="40% - Accent4 5 3 3" xfId="13584" xr:uid="{449F1181-CB62-4E49-B902-028FACF8A0F5}"/>
    <cellStyle name="40% - Accent4 5 3 3 2" xfId="13585" xr:uid="{C6B20DAF-FB48-4CD4-8525-40B98FE7D5B3}"/>
    <cellStyle name="40% - Accent4 5 3 3 2 2" xfId="13586" xr:uid="{22E6770B-7500-42C5-9464-8BA741487ECE}"/>
    <cellStyle name="40% - Accent4 5 3 3 2 3" xfId="13587" xr:uid="{4E1DD39A-49F4-42BD-9003-4B012360DBD5}"/>
    <cellStyle name="40% - Accent4 5 3 3 3" xfId="13588" xr:uid="{9678021D-3CCC-42B8-A19C-EBCFC4EDA454}"/>
    <cellStyle name="40% - Accent4 5 3 3 4" xfId="13589" xr:uid="{BAD21B6A-1B04-4FA9-B932-4E1B53ADCD2A}"/>
    <cellStyle name="40% - Accent4 5 3 3 5" xfId="13590" xr:uid="{252E2421-5DE4-464E-92AD-4DD81B3F59DD}"/>
    <cellStyle name="40% - Accent4 5 3 3 6" xfId="13591" xr:uid="{BC97BB95-2EE6-4221-A506-2FB8E3C7C38F}"/>
    <cellStyle name="40% - Accent4 5 3 3 7" xfId="13592" xr:uid="{007DF60E-5E5E-4615-AFC4-73A6BE2366E9}"/>
    <cellStyle name="40% - Accent4 5 3 4" xfId="13593" xr:uid="{D1BD4FB8-C96C-460B-B6FC-2F8D4E22B5F2}"/>
    <cellStyle name="40% - Accent4 5 3 4 2" xfId="13594" xr:uid="{20232675-A96B-4BB9-B4C9-3FE396BE48F6}"/>
    <cellStyle name="40% - Accent4 5 3 4 3" xfId="13595" xr:uid="{402D1310-E6BD-4231-B78E-49A731117502}"/>
    <cellStyle name="40% - Accent4 5 3 4 4" xfId="13596" xr:uid="{DF99E9A1-A519-423F-99A2-7D89A9EEF984}"/>
    <cellStyle name="40% - Accent4 5 3 5" xfId="13597" xr:uid="{8AAB512D-0649-4F76-B62F-BC18FD1CD525}"/>
    <cellStyle name="40% - Accent4 5 3 6" xfId="13598" xr:uid="{1F0709A6-D063-428F-9B72-B28FF1D8C3B3}"/>
    <cellStyle name="40% - Accent4 5 3 7" xfId="13599" xr:uid="{BA1BA152-0973-473A-8524-EC73CB254D11}"/>
    <cellStyle name="40% - Accent4 5 3 8" xfId="13600" xr:uid="{665DC917-0CEE-4F9F-89E9-C1E0D4633EA1}"/>
    <cellStyle name="40% - Accent4 5 3 9" xfId="13601" xr:uid="{92572D30-DBCB-4B85-9E50-94615C5316F9}"/>
    <cellStyle name="40% - Accent4 5 4" xfId="13602" xr:uid="{E6DCA1AC-DD2A-4E6D-9F30-D2EA025B1A8E}"/>
    <cellStyle name="40% - Accent4 5 4 10" xfId="13603" xr:uid="{88B80696-F8E1-4623-9DBD-C9AA02470A67}"/>
    <cellStyle name="40% - Accent4 5 4 2" xfId="13604" xr:uid="{7BCFC087-D801-44ED-9B78-16D1F6AE05D4}"/>
    <cellStyle name="40% - Accent4 5 4 2 2" xfId="13605" xr:uid="{28C4E5CE-EAA7-4D09-BDFB-2CB92CEA155D}"/>
    <cellStyle name="40% - Accent4 5 4 2 2 2" xfId="13606" xr:uid="{F075C02F-D0DD-4010-A39C-83C163257646}"/>
    <cellStyle name="40% - Accent4 5 4 2 2 3" xfId="13607" xr:uid="{4CAA80E6-7A0F-42DB-BA80-13F14B621140}"/>
    <cellStyle name="40% - Accent4 5 4 2 2 4" xfId="13608" xr:uid="{3FD5FEB5-438A-4FAA-83CA-6925701A6034}"/>
    <cellStyle name="40% - Accent4 5 4 2 3" xfId="13609" xr:uid="{335D75BD-01C8-4363-9E86-0DE2AEEEFCFD}"/>
    <cellStyle name="40% - Accent4 5 4 2 4" xfId="13610" xr:uid="{22721875-70F0-4C78-AA96-94B56CBA19FC}"/>
    <cellStyle name="40% - Accent4 5 4 2 5" xfId="13611" xr:uid="{1DC96FC3-8EBB-4B9D-BE1A-CDA242FD9506}"/>
    <cellStyle name="40% - Accent4 5 4 2 6" xfId="13612" xr:uid="{45C77AE8-0F20-47FA-9D43-6D75F6FDF40C}"/>
    <cellStyle name="40% - Accent4 5 4 2 7" xfId="13613" xr:uid="{E7C0919E-0190-448C-AFBE-21E3CDA07D44}"/>
    <cellStyle name="40% - Accent4 5 4 3" xfId="13614" xr:uid="{A3D518ED-DD8E-4091-B9AA-73D50308FB17}"/>
    <cellStyle name="40% - Accent4 5 4 3 2" xfId="13615" xr:uid="{A36EA33A-C059-42A9-A50E-91F58A00023F}"/>
    <cellStyle name="40% - Accent4 5 4 3 2 2" xfId="13616" xr:uid="{3D63BCB3-5C75-4CE6-A9C1-45102EF18CB5}"/>
    <cellStyle name="40% - Accent4 5 4 3 2 3" xfId="13617" xr:uid="{9A3EDE68-0529-40B1-812E-F34AC6C37509}"/>
    <cellStyle name="40% - Accent4 5 4 3 3" xfId="13618" xr:uid="{DE16F722-50E2-4F4B-9A05-04231DF129C4}"/>
    <cellStyle name="40% - Accent4 5 4 3 4" xfId="13619" xr:uid="{5EE02040-2CDC-459E-82A8-4BEDF5061BC9}"/>
    <cellStyle name="40% - Accent4 5 4 3 5" xfId="13620" xr:uid="{812BACF8-C198-419A-8BF5-746DAE9DFC82}"/>
    <cellStyle name="40% - Accent4 5 4 3 6" xfId="13621" xr:uid="{F860FC80-D729-4283-AF97-89173278BD83}"/>
    <cellStyle name="40% - Accent4 5 4 4" xfId="13622" xr:uid="{748F8B16-CF38-492E-A929-8403CDF99486}"/>
    <cellStyle name="40% - Accent4 5 4 4 2" xfId="13623" xr:uid="{35F3EC2C-312B-466B-ACCB-D7E5AAEBF5A1}"/>
    <cellStyle name="40% - Accent4 5 4 4 3" xfId="13624" xr:uid="{92340259-F268-4ADA-8FB7-45E9742737ED}"/>
    <cellStyle name="40% - Accent4 5 4 4 4" xfId="13625" xr:uid="{18E2DB16-B7F7-468E-BC89-8723C189F09D}"/>
    <cellStyle name="40% - Accent4 5 4 5" xfId="13626" xr:uid="{1C387BF6-03E9-4E93-95AD-27ACA4BB4F3B}"/>
    <cellStyle name="40% - Accent4 5 4 6" xfId="13627" xr:uid="{53C4DB9F-072F-4C31-B961-21611C8B81C0}"/>
    <cellStyle name="40% - Accent4 5 4 7" xfId="13628" xr:uid="{88034ADB-3FD7-48E7-89FD-15D3878F77F0}"/>
    <cellStyle name="40% - Accent4 5 4 8" xfId="13629" xr:uid="{D6D9337E-7930-4FCA-8ABF-2E0DDC85C711}"/>
    <cellStyle name="40% - Accent4 5 4 9" xfId="13630" xr:uid="{EAB73A65-D6CD-406C-8AFF-D74976DBF800}"/>
    <cellStyle name="40% - Accent4 5 5" xfId="13631" xr:uid="{F02B6030-8565-45BC-8D1F-1DCE052E9E72}"/>
    <cellStyle name="40% - Accent4 5 5 2" xfId="13632" xr:uid="{8A8EBE5A-C243-4CAA-A2EB-A92C2B9C53C8}"/>
    <cellStyle name="40% - Accent4 5 5 2 2" xfId="13633" xr:uid="{17A84838-9A93-480A-8F22-4BC801BCF748}"/>
    <cellStyle name="40% - Accent4 5 5 2 2 2" xfId="13634" xr:uid="{A4421B1B-B9FB-418E-AF49-FC04A76C8473}"/>
    <cellStyle name="40% - Accent4 5 5 2 2 3" xfId="13635" xr:uid="{32653AD2-8552-48FC-95B9-44D569231DAB}"/>
    <cellStyle name="40% - Accent4 5 5 2 2 4" xfId="13636" xr:uid="{01FB5FA0-F332-426A-8F2E-8328A7E92DFF}"/>
    <cellStyle name="40% - Accent4 5 5 2 3" xfId="13637" xr:uid="{89794DA1-7481-47B4-98B5-A7817B48DC51}"/>
    <cellStyle name="40% - Accent4 5 5 2 4" xfId="13638" xr:uid="{D36706DE-7C29-4C80-AD26-79AB928C3E3B}"/>
    <cellStyle name="40% - Accent4 5 5 2 5" xfId="13639" xr:uid="{32ADA66B-7AA7-42A3-8280-E3AEF07CC065}"/>
    <cellStyle name="40% - Accent4 5 5 2 6" xfId="13640" xr:uid="{467BA4D3-2C0D-48FC-A71F-7640FFED695C}"/>
    <cellStyle name="40% - Accent4 5 5 3" xfId="13641" xr:uid="{63E85209-6B2E-4AEA-839D-A720DF975112}"/>
    <cellStyle name="40% - Accent4 5 5 3 2" xfId="13642" xr:uid="{7D512E6E-B49B-4700-A678-A9BEC7FAD05B}"/>
    <cellStyle name="40% - Accent4 5 5 3 2 2" xfId="13643" xr:uid="{6E59D2F2-F7D3-49D9-8B88-2453329712EB}"/>
    <cellStyle name="40% - Accent4 5 5 3 2 3" xfId="13644" xr:uid="{E5279848-9220-4FBE-AA3A-67BB291560D4}"/>
    <cellStyle name="40% - Accent4 5 5 3 3" xfId="13645" xr:uid="{6B627344-BFB2-41A8-9332-8B7A52B52578}"/>
    <cellStyle name="40% - Accent4 5 5 3 4" xfId="13646" xr:uid="{F6605095-593E-407D-8D97-D5794708AC0E}"/>
    <cellStyle name="40% - Accent4 5 5 3 5" xfId="13647" xr:uid="{66096F5D-4B3A-4DAE-94EB-E22868367FC7}"/>
    <cellStyle name="40% - Accent4 5 5 3 6" xfId="13648" xr:uid="{B2E2B91F-80F7-4126-A50E-1B8E71604213}"/>
    <cellStyle name="40% - Accent4 5 5 4" xfId="13649" xr:uid="{5EDA130F-EFFC-4A01-ADF0-B9C1142B5350}"/>
    <cellStyle name="40% - Accent4 5 5 4 2" xfId="13650" xr:uid="{9A32AEA4-0D8A-45F1-A094-9450AABF127B}"/>
    <cellStyle name="40% - Accent4 5 5 4 3" xfId="13651" xr:uid="{F1464457-F10E-408F-B178-DDDE400EEFAA}"/>
    <cellStyle name="40% - Accent4 5 5 4 4" xfId="13652" xr:uid="{345FA906-B3E3-4927-9D65-725341281695}"/>
    <cellStyle name="40% - Accent4 5 5 5" xfId="13653" xr:uid="{ED88EAAE-6462-4E2B-B24D-6773298DA3A0}"/>
    <cellStyle name="40% - Accent4 5 5 6" xfId="13654" xr:uid="{7446F5E0-B526-4C13-BAA0-E0E150491D39}"/>
    <cellStyle name="40% - Accent4 5 5 7" xfId="13655" xr:uid="{7DF58C63-99B9-4CF0-9541-8B778F6A43E7}"/>
    <cellStyle name="40% - Accent4 5 5 8" xfId="13656" xr:uid="{06480F3A-6413-48D0-9FA1-4C57D75FAD00}"/>
    <cellStyle name="40% - Accent4 5 5 9" xfId="13657" xr:uid="{478FDED1-B61F-4981-B87E-D2F59E06A05F}"/>
    <cellStyle name="40% - Accent4 5 6" xfId="13658" xr:uid="{0D270462-CF10-4D22-992D-FD20ACD76CB2}"/>
    <cellStyle name="40% - Accent4 5 6 2" xfId="13659" xr:uid="{7CFCDD19-3E6A-426B-8DE0-8D0285DA4320}"/>
    <cellStyle name="40% - Accent4 5 6 2 2" xfId="13660" xr:uid="{B10E5D9C-AC36-4D12-9B80-97F1069A66AF}"/>
    <cellStyle name="40% - Accent4 5 6 2 3" xfId="13661" xr:uid="{B68E3C36-524F-4DE0-9F0B-4A114738DFA0}"/>
    <cellStyle name="40% - Accent4 5 6 2 4" xfId="13662" xr:uid="{907B1432-D1FB-4988-A1F5-97FD08916C59}"/>
    <cellStyle name="40% - Accent4 5 6 3" xfId="13663" xr:uid="{E74DF296-88C7-48EA-965B-94E9FDF1160B}"/>
    <cellStyle name="40% - Accent4 5 6 4" xfId="13664" xr:uid="{C83771CC-68BD-45F2-A201-0E063B8DE5C8}"/>
    <cellStyle name="40% - Accent4 5 6 5" xfId="13665" xr:uid="{5F872583-8D4A-4EDC-874A-C2CFD94E2793}"/>
    <cellStyle name="40% - Accent4 5 6 6" xfId="13666" xr:uid="{018692C4-AF03-4DE9-A228-EA5DD6BC2031}"/>
    <cellStyle name="40% - Accent4 5 7" xfId="13667" xr:uid="{8311BE9D-37DD-4ED2-949E-8E90605CA8D5}"/>
    <cellStyle name="40% - Accent4 5 7 2" xfId="13668" xr:uid="{0E558829-88B6-4599-AC91-AB52ADD8AF79}"/>
    <cellStyle name="40% - Accent4 5 7 2 2" xfId="13669" xr:uid="{BCFDD51B-2FA5-4F5D-851D-6F7342DA8CD4}"/>
    <cellStyle name="40% - Accent4 5 7 2 3" xfId="13670" xr:uid="{5B4D0386-BE14-40F7-8DFC-0028BB627109}"/>
    <cellStyle name="40% - Accent4 5 7 3" xfId="13671" xr:uid="{8F7016E4-9628-40F4-8759-9A10A26A69F7}"/>
    <cellStyle name="40% - Accent4 5 7 4" xfId="13672" xr:uid="{A726CA0A-5774-4D46-B956-198F1006B929}"/>
    <cellStyle name="40% - Accent4 5 7 5" xfId="13673" xr:uid="{EC9CFEC9-A31B-496A-AD8B-4C3813141FC5}"/>
    <cellStyle name="40% - Accent4 5 7 6" xfId="13674" xr:uid="{3C3808C2-9234-463A-A265-F57D88295B24}"/>
    <cellStyle name="40% - Accent4 5 8" xfId="13675" xr:uid="{80F360DA-8557-437A-A692-F5AE831B8062}"/>
    <cellStyle name="40% - Accent4 5 8 2" xfId="13676" xr:uid="{B62EE893-6C85-435E-8B3C-54BF8E0056CF}"/>
    <cellStyle name="40% - Accent4 5 8 3" xfId="13677" xr:uid="{84181E73-589A-4692-92DD-C1AA74BFC49B}"/>
    <cellStyle name="40% - Accent4 5 8 4" xfId="13678" xr:uid="{CB137345-3F71-412B-A57F-406450C0CFB4}"/>
    <cellStyle name="40% - Accent4 5 9" xfId="13679" xr:uid="{DBEEB198-2492-449E-8302-3E474A336DAF}"/>
    <cellStyle name="40% - Accent4 6" xfId="13680" xr:uid="{3B1D8304-54D7-42CE-8545-E2AC42D9872E}"/>
    <cellStyle name="40% - Accent4 6 10" xfId="13681" xr:uid="{2B87D4D2-B178-4DC0-89DB-327B3C516720}"/>
    <cellStyle name="40% - Accent4 6 11" xfId="13682" xr:uid="{6F40B05C-98EE-451E-8303-5EDDB9D71CB7}"/>
    <cellStyle name="40% - Accent4 6 12" xfId="13683" xr:uid="{69A6AE84-5A64-4790-BAB1-EA54E14FB563}"/>
    <cellStyle name="40% - Accent4 6 13" xfId="13684" xr:uid="{A3C89C94-498B-4C00-8AA2-1B52C5A86EF2}"/>
    <cellStyle name="40% - Accent4 6 14" xfId="13685" xr:uid="{8CCDF4F9-DD51-4275-ABA4-4C903FB2B6C0}"/>
    <cellStyle name="40% - Accent4 6 2" xfId="13686" xr:uid="{15A0B3D9-E426-440B-8316-B707B0DE3C1C}"/>
    <cellStyle name="40% - Accent4 6 2 10" xfId="13687" xr:uid="{0289253A-628B-4CB3-B548-45A3ECF7FE54}"/>
    <cellStyle name="40% - Accent4 6 2 11" xfId="13688" xr:uid="{FDF6E9D0-EC1C-4952-BEF6-31E2CB3B6108}"/>
    <cellStyle name="40% - Accent4 6 2 2" xfId="13689" xr:uid="{984E39BE-A510-447F-8B85-301696CF0A6C}"/>
    <cellStyle name="40% - Accent4 6 2 2 2" xfId="13690" xr:uid="{FA4B6A56-047B-4D00-B1D7-031362403175}"/>
    <cellStyle name="40% - Accent4 6 2 2 2 2" xfId="13691" xr:uid="{0C53E8FA-22E0-494D-930B-6DD99C5EB78D}"/>
    <cellStyle name="40% - Accent4 6 2 2 2 3" xfId="13692" xr:uid="{224519D2-BB8F-4E42-A43A-5136A6E8F73F}"/>
    <cellStyle name="40% - Accent4 6 2 2 2 4" xfId="13693" xr:uid="{3194D631-146F-403F-B53F-CDFAF4FA2983}"/>
    <cellStyle name="40% - Accent4 6 2 2 3" xfId="13694" xr:uid="{9936C1AE-D9D9-425F-A3D3-04ABE886ADA1}"/>
    <cellStyle name="40% - Accent4 6 2 2 4" xfId="13695" xr:uid="{DB78946E-6058-4C98-8356-6067DCEB5005}"/>
    <cellStyle name="40% - Accent4 6 2 2 5" xfId="13696" xr:uid="{1E25D707-BA20-46AC-9385-A1AA90B091CF}"/>
    <cellStyle name="40% - Accent4 6 2 2 6" xfId="13697" xr:uid="{A4EE9E8C-1F57-42F0-B9AA-5152EABBDC72}"/>
    <cellStyle name="40% - Accent4 6 2 2 7" xfId="13698" xr:uid="{D19ACE98-B0D5-4E3E-BDA7-0717E25DE56B}"/>
    <cellStyle name="40% - Accent4 6 2 2 8" xfId="13699" xr:uid="{1244792C-E4A6-40D7-A274-18C45BD1ED89}"/>
    <cellStyle name="40% - Accent4 6 2 3" xfId="13700" xr:uid="{A505AC04-52BA-49A7-99B3-9F0B424390AE}"/>
    <cellStyle name="40% - Accent4 6 2 3 2" xfId="13701" xr:uid="{F104515A-EEC0-42D6-99C3-0C0E03A60173}"/>
    <cellStyle name="40% - Accent4 6 2 3 2 2" xfId="13702" xr:uid="{81C4DB68-E8F7-41C2-A203-E493E520CB88}"/>
    <cellStyle name="40% - Accent4 6 2 3 2 3" xfId="13703" xr:uid="{67C7DAF3-8273-4DC2-ABFC-D35BC6965CD6}"/>
    <cellStyle name="40% - Accent4 6 2 3 3" xfId="13704" xr:uid="{55E39FF3-CD55-402C-AAD8-ED1783429E79}"/>
    <cellStyle name="40% - Accent4 6 2 3 4" xfId="13705" xr:uid="{23E4DF26-B67B-4E8B-B2CE-E9D6DBE06F51}"/>
    <cellStyle name="40% - Accent4 6 2 3 5" xfId="13706" xr:uid="{87ECA433-7A20-4D54-9FB9-EF696ACD8658}"/>
    <cellStyle name="40% - Accent4 6 2 3 6" xfId="13707" xr:uid="{E8011BCF-9900-4997-81E5-3C69FA4863AD}"/>
    <cellStyle name="40% - Accent4 6 2 4" xfId="13708" xr:uid="{E1E1126D-709E-4270-8F5B-DF00A14F7988}"/>
    <cellStyle name="40% - Accent4 6 2 4 2" xfId="13709" xr:uid="{3DF4B0AB-8D3E-4883-9C70-AEB6201172A3}"/>
    <cellStyle name="40% - Accent4 6 2 4 3" xfId="13710" xr:uid="{8CC5587B-E29C-428D-9492-C5E6B5CF64CF}"/>
    <cellStyle name="40% - Accent4 6 2 5" xfId="13711" xr:uid="{B231B2E1-151D-4E6E-8E9F-727449D98721}"/>
    <cellStyle name="40% - Accent4 6 2 6" xfId="13712" xr:uid="{10E769BE-CD92-4836-92D2-2D1F7C641172}"/>
    <cellStyle name="40% - Accent4 6 2 7" xfId="13713" xr:uid="{0E7770AA-634D-4196-99A2-27A0136AC07D}"/>
    <cellStyle name="40% - Accent4 6 2 8" xfId="13714" xr:uid="{EBEB982E-4FA3-4B9D-B312-3C1CF1E94802}"/>
    <cellStyle name="40% - Accent4 6 2 9" xfId="13715" xr:uid="{542962AD-00D4-410A-B20C-D33CF8444023}"/>
    <cellStyle name="40% - Accent4 6 3" xfId="13716" xr:uid="{A37C9501-E4E1-43EB-82DA-908E94314ABA}"/>
    <cellStyle name="40% - Accent4 6 3 10" xfId="13717" xr:uid="{8C7D4DFF-0ECF-474D-BE05-72BF2106D8E9}"/>
    <cellStyle name="40% - Accent4 6 3 2" xfId="13718" xr:uid="{7F70CF20-E680-445E-B37D-7EDB8DBEF15D}"/>
    <cellStyle name="40% - Accent4 6 3 2 2" xfId="13719" xr:uid="{2E78C07E-E94B-49F6-8495-C921EB24C845}"/>
    <cellStyle name="40% - Accent4 6 3 2 2 2" xfId="13720" xr:uid="{9B41F395-AC99-4458-AD23-4A73B3F4CC95}"/>
    <cellStyle name="40% - Accent4 6 3 2 2 3" xfId="13721" xr:uid="{24AFDF68-3F33-4CCE-BB8E-C1F1F83BCEAD}"/>
    <cellStyle name="40% - Accent4 6 3 2 3" xfId="13722" xr:uid="{7747BACD-391C-4810-B37A-E8B4100C957A}"/>
    <cellStyle name="40% - Accent4 6 3 2 4" xfId="13723" xr:uid="{2691D5AC-1045-4032-BCBA-24A9969CFF9F}"/>
    <cellStyle name="40% - Accent4 6 3 2 5" xfId="13724" xr:uid="{DCA25984-443A-4F7A-97E4-3D48BCA73A6C}"/>
    <cellStyle name="40% - Accent4 6 3 2 6" xfId="13725" xr:uid="{4600F30F-1F87-4911-ACA0-56F2DA551406}"/>
    <cellStyle name="40% - Accent4 6 3 2 7" xfId="13726" xr:uid="{D7857B9E-1188-4E7C-8B97-3A9F1F578B28}"/>
    <cellStyle name="40% - Accent4 6 3 3" xfId="13727" xr:uid="{8F95E1ED-52B9-4F02-8654-D55A4AE21DCD}"/>
    <cellStyle name="40% - Accent4 6 3 3 2" xfId="13728" xr:uid="{884052D2-D6DB-47FE-B6B5-62D97AA6710C}"/>
    <cellStyle name="40% - Accent4 6 3 3 2 2" xfId="13729" xr:uid="{A991B236-48CF-4A79-8C19-B2D708E46AEA}"/>
    <cellStyle name="40% - Accent4 6 3 3 2 3" xfId="13730" xr:uid="{360267AA-DF55-4746-8868-945B42D4D053}"/>
    <cellStyle name="40% - Accent4 6 3 3 3" xfId="13731" xr:uid="{D036E063-FD42-4EFE-A809-9A7A4F5C8A24}"/>
    <cellStyle name="40% - Accent4 6 3 3 4" xfId="13732" xr:uid="{61879C64-EFDB-409C-ABD1-2CB3632CD356}"/>
    <cellStyle name="40% - Accent4 6 3 3 5" xfId="13733" xr:uid="{D93BBB04-E64A-4441-9069-278FA86A6C85}"/>
    <cellStyle name="40% - Accent4 6 3 4" xfId="13734" xr:uid="{29994916-400E-455E-9FA3-511E9B3BE2AC}"/>
    <cellStyle name="40% - Accent4 6 3 4 2" xfId="13735" xr:uid="{760FCBD8-67D8-4624-89E2-3399018287CC}"/>
    <cellStyle name="40% - Accent4 6 3 4 3" xfId="13736" xr:uid="{4E914877-78B3-4B29-B4D1-4E6EDDD873A5}"/>
    <cellStyle name="40% - Accent4 6 3 5" xfId="13737" xr:uid="{36854D09-EA15-4B49-9994-071508072ECF}"/>
    <cellStyle name="40% - Accent4 6 3 6" xfId="13738" xr:uid="{467BBA99-A076-428F-947C-F5CF92262BD8}"/>
    <cellStyle name="40% - Accent4 6 3 7" xfId="13739" xr:uid="{70EB9976-663F-49E2-A2C1-08E11B3F599A}"/>
    <cellStyle name="40% - Accent4 6 3 8" xfId="13740" xr:uid="{3465649F-8957-4102-8F19-5506B365F6F9}"/>
    <cellStyle name="40% - Accent4 6 3 9" xfId="13741" xr:uid="{535CC742-5A3B-442C-A4C1-DB673A4832EB}"/>
    <cellStyle name="40% - Accent4 6 4" xfId="13742" xr:uid="{54065805-B782-4753-AB08-BDD4E8FF1701}"/>
    <cellStyle name="40% - Accent4 6 4 10" xfId="13743" xr:uid="{4DC12602-327D-48B6-9A2A-6FB0BDAD5A0F}"/>
    <cellStyle name="40% - Accent4 6 4 2" xfId="13744" xr:uid="{0C997B7D-5A0A-455F-9ECF-FF5398D092AD}"/>
    <cellStyle name="40% - Accent4 6 4 2 2" xfId="13745" xr:uid="{68995DA9-0A8F-434A-8C81-E65F2B233E7A}"/>
    <cellStyle name="40% - Accent4 6 4 2 2 2" xfId="13746" xr:uid="{E499FA62-14C1-4A00-84F1-8AC41E186ACE}"/>
    <cellStyle name="40% - Accent4 6 4 2 2 3" xfId="13747" xr:uid="{F3BA623A-5290-489B-AB47-B50FE8FB1DD9}"/>
    <cellStyle name="40% - Accent4 6 4 2 3" xfId="13748" xr:uid="{C1980358-28AE-469D-ACB3-F7D6B7846062}"/>
    <cellStyle name="40% - Accent4 6 4 2 4" xfId="13749" xr:uid="{58BB6412-E67D-4592-8DCB-A5C0E0D361C2}"/>
    <cellStyle name="40% - Accent4 6 4 2 5" xfId="13750" xr:uid="{3FAB4C95-3851-4483-8986-6281A5BF41E4}"/>
    <cellStyle name="40% - Accent4 6 4 3" xfId="13751" xr:uid="{A7404FA3-8146-4A87-9143-3449A20F4400}"/>
    <cellStyle name="40% - Accent4 6 4 3 2" xfId="13752" xr:uid="{A7402970-206E-49F8-BB15-9C26502930E9}"/>
    <cellStyle name="40% - Accent4 6 4 3 2 2" xfId="13753" xr:uid="{CDC8A848-9CD9-4D5A-8E71-7000DDC57033}"/>
    <cellStyle name="40% - Accent4 6 4 3 2 3" xfId="13754" xr:uid="{25A145A5-2442-4578-B725-AEF27A4C753F}"/>
    <cellStyle name="40% - Accent4 6 4 3 3" xfId="13755" xr:uid="{7156F31D-4339-429C-A618-AE5F08FDA198}"/>
    <cellStyle name="40% - Accent4 6 4 3 4" xfId="13756" xr:uid="{19EDFF0C-9E3C-4FE3-88F0-D8DFE414C80B}"/>
    <cellStyle name="40% - Accent4 6 4 3 5" xfId="13757" xr:uid="{4496A2C0-D2AC-4856-A196-BBAA830A4DAF}"/>
    <cellStyle name="40% - Accent4 6 4 4" xfId="13758" xr:uid="{C508FA93-214B-4F22-A3FE-F2CCC568B355}"/>
    <cellStyle name="40% - Accent4 6 4 4 2" xfId="13759" xr:uid="{AB5AD12B-DFAE-405E-9C41-BD225AEEBBF3}"/>
    <cellStyle name="40% - Accent4 6 4 4 3" xfId="13760" xr:uid="{B2B48058-BB52-4DAE-9A94-45CEB658A8BB}"/>
    <cellStyle name="40% - Accent4 6 4 5" xfId="13761" xr:uid="{DF2D1A06-760F-4B06-9E30-F0837A49F370}"/>
    <cellStyle name="40% - Accent4 6 4 6" xfId="13762" xr:uid="{B8343D70-A041-43A7-BF87-BC7107BCF948}"/>
    <cellStyle name="40% - Accent4 6 4 7" xfId="13763" xr:uid="{E01BA0F0-2996-4C0C-9014-BAEF0127245A}"/>
    <cellStyle name="40% - Accent4 6 4 8" xfId="13764" xr:uid="{5E3A8975-AE8B-4E63-9CC3-3C70416B5E08}"/>
    <cellStyle name="40% - Accent4 6 4 9" xfId="13765" xr:uid="{36472742-0626-4D0B-97E5-908C5DB642B5}"/>
    <cellStyle name="40% - Accent4 6 5" xfId="13766" xr:uid="{34661390-A048-4A5D-9CA5-68E372E38D3F}"/>
    <cellStyle name="40% - Accent4 6 5 2" xfId="13767" xr:uid="{3E231175-7125-48CF-9D0B-95467B51853D}"/>
    <cellStyle name="40% - Accent4 6 5 2 2" xfId="13768" xr:uid="{346A669A-A0EF-4E40-8688-74939335D6F0}"/>
    <cellStyle name="40% - Accent4 6 5 2 3" xfId="13769" xr:uid="{26B7FA24-C425-48D9-9075-755188772753}"/>
    <cellStyle name="40% - Accent4 6 5 3" xfId="13770" xr:uid="{286F12C1-25FD-4BC0-B7A2-11B13D8037EA}"/>
    <cellStyle name="40% - Accent4 6 5 4" xfId="13771" xr:uid="{D5EA3E05-3B25-4C68-980C-E111B5DF4555}"/>
    <cellStyle name="40% - Accent4 6 5 5" xfId="13772" xr:uid="{FC5DE500-1717-44AE-923F-8F295047F459}"/>
    <cellStyle name="40% - Accent4 6 6" xfId="13773" xr:uid="{4ABA6585-2372-4A09-A306-F0242388F4CB}"/>
    <cellStyle name="40% - Accent4 6 6 2" xfId="13774" xr:uid="{2310F365-B72B-479B-B6C9-3927C0C9E29C}"/>
    <cellStyle name="40% - Accent4 6 6 2 2" xfId="13775" xr:uid="{DD120403-AE78-4CF2-B8E7-5771B3317BDB}"/>
    <cellStyle name="40% - Accent4 6 6 2 3" xfId="13776" xr:uid="{29900FA9-BFFE-4EFB-B33D-9104C238F47B}"/>
    <cellStyle name="40% - Accent4 6 6 3" xfId="13777" xr:uid="{2622381A-1416-4363-84D0-4F3085BDD0F4}"/>
    <cellStyle name="40% - Accent4 6 6 4" xfId="13778" xr:uid="{B597610D-CC44-492C-83F9-18E4DE619141}"/>
    <cellStyle name="40% - Accent4 6 6 5" xfId="13779" xr:uid="{99AB3DB3-11CB-43D7-9983-8E86939C2BCB}"/>
    <cellStyle name="40% - Accent4 6 7" xfId="13780" xr:uid="{901907F3-7C34-4750-920E-EE827C82CB90}"/>
    <cellStyle name="40% - Accent4 6 7 2" xfId="13781" xr:uid="{D394017D-2212-461C-A430-63C538F8217B}"/>
    <cellStyle name="40% - Accent4 6 7 3" xfId="13782" xr:uid="{A3F50E83-BAB7-483F-A096-DF9D1AA4A4D3}"/>
    <cellStyle name="40% - Accent4 6 8" xfId="13783" xr:uid="{390C65D4-B882-4FD8-9E21-CF521F024151}"/>
    <cellStyle name="40% - Accent4 6 9" xfId="13784" xr:uid="{2F2A78E4-F2C7-404C-8ADE-7347D12D6D5D}"/>
    <cellStyle name="40% - Accent4 7" xfId="13785" xr:uid="{3A8774B9-937A-4F9C-AA0A-C2EE8829ADD1}"/>
    <cellStyle name="40% - Accent4 7 10" xfId="13786" xr:uid="{5B42A589-9FA3-4541-A7F1-E747D5F8E3C2}"/>
    <cellStyle name="40% - Accent4 7 11" xfId="13787" xr:uid="{8CB8E074-B541-4A17-B5BC-602A84484F56}"/>
    <cellStyle name="40% - Accent4 7 12" xfId="13788" xr:uid="{273AF45A-22BD-477B-8AD8-3241D3FADE6B}"/>
    <cellStyle name="40% - Accent4 7 13" xfId="13789" xr:uid="{C32E8102-87A9-41E5-B73A-5135BA3908D8}"/>
    <cellStyle name="40% - Accent4 7 2" xfId="13790" xr:uid="{815725CC-65A0-408E-BD2D-87BF9DE959FC}"/>
    <cellStyle name="40% - Accent4 7 2 10" xfId="13791" xr:uid="{837B18E3-D67B-47DB-8A59-3761012B5BB8}"/>
    <cellStyle name="40% - Accent4 7 2 2" xfId="13792" xr:uid="{68375ECB-443C-4784-AAEA-D8E01FEFD68A}"/>
    <cellStyle name="40% - Accent4 7 2 2 2" xfId="13793" xr:uid="{4FEF6FE8-6870-4E84-BF28-F225024D2E8A}"/>
    <cellStyle name="40% - Accent4 7 2 2 2 2" xfId="13794" xr:uid="{D716ABAA-75D4-4531-BD41-0B7D9113786A}"/>
    <cellStyle name="40% - Accent4 7 2 2 2 3" xfId="13795" xr:uid="{0787A92F-40AF-4598-BCF2-9F8BA27630E5}"/>
    <cellStyle name="40% - Accent4 7 2 2 3" xfId="13796" xr:uid="{CAA2212E-A650-45D1-8EE2-74D26A339448}"/>
    <cellStyle name="40% - Accent4 7 2 2 4" xfId="13797" xr:uid="{4C49B58C-ED7F-4CD3-B4A8-79A321996E2C}"/>
    <cellStyle name="40% - Accent4 7 2 2 5" xfId="13798" xr:uid="{4FE0D942-C948-4CE8-BD83-D04682FD1937}"/>
    <cellStyle name="40% - Accent4 7 2 2 6" xfId="13799" xr:uid="{49F32EAC-62EE-4868-94DE-8D1F435FC59F}"/>
    <cellStyle name="40% - Accent4 7 2 2 7" xfId="13800" xr:uid="{E9DA0D7E-FAA5-42EC-B656-1D831171F0C6}"/>
    <cellStyle name="40% - Accent4 7 2 2 8" xfId="13801" xr:uid="{14AA0677-CD59-468C-B552-0DA107DC5139}"/>
    <cellStyle name="40% - Accent4 7 2 3" xfId="13802" xr:uid="{1132F765-C400-4BC7-9254-696069FA7E16}"/>
    <cellStyle name="40% - Accent4 7 2 3 2" xfId="13803" xr:uid="{D12FE824-92C0-40FD-AE3C-921B0C955B32}"/>
    <cellStyle name="40% - Accent4 7 2 3 2 2" xfId="13804" xr:uid="{636A9AFA-DDC6-4626-97A0-ADFF9A08BCE0}"/>
    <cellStyle name="40% - Accent4 7 2 3 2 3" xfId="13805" xr:uid="{44498E29-0080-4BFF-B65E-6FC7AD1A722A}"/>
    <cellStyle name="40% - Accent4 7 2 3 3" xfId="13806" xr:uid="{387B8308-B081-4425-841E-06D070B9D1E2}"/>
    <cellStyle name="40% - Accent4 7 2 3 4" xfId="13807" xr:uid="{C32C86A8-D75A-4167-975C-33A28EAD79D6}"/>
    <cellStyle name="40% - Accent4 7 2 3 5" xfId="13808" xr:uid="{45818E3B-B761-4997-9241-7B182C3FFE6F}"/>
    <cellStyle name="40% - Accent4 7 2 4" xfId="13809" xr:uid="{01DF716B-2963-4C6D-8178-F40DD67EB040}"/>
    <cellStyle name="40% - Accent4 7 2 4 2" xfId="13810" xr:uid="{55F6F4A5-F2E3-45E6-8E5D-ADE1D1A030AD}"/>
    <cellStyle name="40% - Accent4 7 2 4 3" xfId="13811" xr:uid="{CC0DBDBE-C461-4384-93AF-8C13332534B1}"/>
    <cellStyle name="40% - Accent4 7 2 5" xfId="13812" xr:uid="{DF9F6321-D165-4C4A-A7F2-611064279939}"/>
    <cellStyle name="40% - Accent4 7 2 6" xfId="13813" xr:uid="{78CCA613-E4A5-4086-9D43-4B41E67A6919}"/>
    <cellStyle name="40% - Accent4 7 2 7" xfId="13814" xr:uid="{4E3AE00B-D19D-49EE-BB41-B69D4BCEB562}"/>
    <cellStyle name="40% - Accent4 7 2 8" xfId="13815" xr:uid="{603DBE11-E286-485A-AADB-A96F4931C5C2}"/>
    <cellStyle name="40% - Accent4 7 2 9" xfId="13816" xr:uid="{EDFE1AC5-11BC-4E0D-95EA-11D45E2A087E}"/>
    <cellStyle name="40% - Accent4 7 3" xfId="13817" xr:uid="{2FADAA3C-942F-4490-911F-0E31FC0803E7}"/>
    <cellStyle name="40% - Accent4 7 3 10" xfId="13818" xr:uid="{B86CB558-D51B-4DB8-911F-E1D46FF2ABAF}"/>
    <cellStyle name="40% - Accent4 7 3 2" xfId="13819" xr:uid="{7AEAF17A-36FA-4AAA-9BAF-43B2AE65D83B}"/>
    <cellStyle name="40% - Accent4 7 3 2 2" xfId="13820" xr:uid="{3D64FDA0-6596-4AC5-8DFB-C7526E903857}"/>
    <cellStyle name="40% - Accent4 7 3 2 2 2" xfId="13821" xr:uid="{0E42BEDF-B1BC-4184-853B-09A3FFD0E8C0}"/>
    <cellStyle name="40% - Accent4 7 3 2 2 3" xfId="13822" xr:uid="{DCE2AEDB-5EBD-4A48-9A5F-DA4EADA8FA38}"/>
    <cellStyle name="40% - Accent4 7 3 2 3" xfId="13823" xr:uid="{24C95A58-3895-4913-929F-E69599B0A26D}"/>
    <cellStyle name="40% - Accent4 7 3 2 4" xfId="13824" xr:uid="{F20194C4-16C9-4A0A-8667-C1DA9B0A9600}"/>
    <cellStyle name="40% - Accent4 7 3 2 5" xfId="13825" xr:uid="{5DB87289-1DC0-4FF3-AA8A-10FE1B7A0CC7}"/>
    <cellStyle name="40% - Accent4 7 3 2 6" xfId="13826" xr:uid="{347CE669-3CEE-49E0-A73A-EEDCD4866F7B}"/>
    <cellStyle name="40% - Accent4 7 3 2 7" xfId="13827" xr:uid="{3B8A0B02-6E55-4F61-B3DE-2C4E4E5A138C}"/>
    <cellStyle name="40% - Accent4 7 3 3" xfId="13828" xr:uid="{60E7DBE7-A8B7-4853-B877-C54799EEBFB9}"/>
    <cellStyle name="40% - Accent4 7 3 3 2" xfId="13829" xr:uid="{3B8F027F-70BE-423E-A1ED-E76421C7FFCA}"/>
    <cellStyle name="40% - Accent4 7 3 3 2 2" xfId="13830" xr:uid="{FAACCAFD-9107-4187-BAED-9FFA20489D34}"/>
    <cellStyle name="40% - Accent4 7 3 3 2 3" xfId="13831" xr:uid="{55C3479C-389D-4232-8B53-7F18413F33D7}"/>
    <cellStyle name="40% - Accent4 7 3 3 3" xfId="13832" xr:uid="{F971FD12-3F0E-4CE5-BAE1-BBC841717D31}"/>
    <cellStyle name="40% - Accent4 7 3 3 4" xfId="13833" xr:uid="{883A4C09-85B0-4E8E-93C8-450839E25C72}"/>
    <cellStyle name="40% - Accent4 7 3 3 5" xfId="13834" xr:uid="{0B4B7AE7-8A18-4178-A229-DC306E1180B2}"/>
    <cellStyle name="40% - Accent4 7 3 4" xfId="13835" xr:uid="{9DF8E37D-6B85-449F-BE94-230045F19474}"/>
    <cellStyle name="40% - Accent4 7 3 4 2" xfId="13836" xr:uid="{942E9812-60A1-4408-8E14-D43168C597EC}"/>
    <cellStyle name="40% - Accent4 7 3 4 3" xfId="13837" xr:uid="{E8B87C51-B448-4AB0-B29E-899BA66C46BF}"/>
    <cellStyle name="40% - Accent4 7 3 5" xfId="13838" xr:uid="{C29EEA31-8BDD-40A5-AF85-8979FD703D8E}"/>
    <cellStyle name="40% - Accent4 7 3 6" xfId="13839" xr:uid="{CC6C739C-BFC6-4CFB-8F78-5E7AF970A10C}"/>
    <cellStyle name="40% - Accent4 7 3 7" xfId="13840" xr:uid="{9056C6A5-7BBE-4386-B814-F64A115F4B77}"/>
    <cellStyle name="40% - Accent4 7 3 8" xfId="13841" xr:uid="{A416ADCC-83AF-4F5B-92E6-5DAC2A1906A5}"/>
    <cellStyle name="40% - Accent4 7 3 9" xfId="13842" xr:uid="{1CB9241F-30B5-499A-BB7A-CBA79ADDFF30}"/>
    <cellStyle name="40% - Accent4 7 4" xfId="13843" xr:uid="{9935E15C-456D-40CF-99C0-775337166BD9}"/>
    <cellStyle name="40% - Accent4 7 4 2" xfId="13844" xr:uid="{94083DBF-F9B5-43BC-BC7E-635DFC7B657F}"/>
    <cellStyle name="40% - Accent4 7 4 2 2" xfId="13845" xr:uid="{CC33378A-3816-4273-9E1B-D1EC6EE4C6DC}"/>
    <cellStyle name="40% - Accent4 7 4 2 3" xfId="13846" xr:uid="{68608915-47D9-499F-860A-1B6EC29B80C9}"/>
    <cellStyle name="40% - Accent4 7 4 3" xfId="13847" xr:uid="{35458E3C-C11D-41F1-8F7B-3292CE8F0F64}"/>
    <cellStyle name="40% - Accent4 7 4 4" xfId="13848" xr:uid="{39998FA4-86C1-4D67-A222-87475A0CF780}"/>
    <cellStyle name="40% - Accent4 7 4 5" xfId="13849" xr:uid="{294AC1BE-7F38-4A85-B3DA-ED834B8A7A90}"/>
    <cellStyle name="40% - Accent4 7 4 6" xfId="13850" xr:uid="{A8FAFBB9-0E5E-407C-BC66-92800C33E5C1}"/>
    <cellStyle name="40% - Accent4 7 4 7" xfId="13851" xr:uid="{F8D524D3-11AD-41E8-A327-3F6CBE87572E}"/>
    <cellStyle name="40% - Accent4 7 4 8" xfId="13852" xr:uid="{067E0C45-70CC-4F43-937B-6620236F1FFD}"/>
    <cellStyle name="40% - Accent4 7 5" xfId="13853" xr:uid="{59B9AAB6-B955-47C8-86FB-8C8E7F028528}"/>
    <cellStyle name="40% - Accent4 7 5 2" xfId="13854" xr:uid="{F89684D0-433B-460E-A532-64BF8B361F8D}"/>
    <cellStyle name="40% - Accent4 7 5 2 2" xfId="13855" xr:uid="{D3B36C40-E63F-4A90-8715-0407BEE7AE97}"/>
    <cellStyle name="40% - Accent4 7 5 2 3" xfId="13856" xr:uid="{2064CE20-8712-4D52-9171-D500EBF70C98}"/>
    <cellStyle name="40% - Accent4 7 5 3" xfId="13857" xr:uid="{E6C28C0E-34CD-4EE5-A898-E337B79A70C0}"/>
    <cellStyle name="40% - Accent4 7 5 4" xfId="13858" xr:uid="{89064D43-136D-4DFD-8FA8-061A800D4541}"/>
    <cellStyle name="40% - Accent4 7 5 5" xfId="13859" xr:uid="{32C9DC26-623A-484D-A66B-11249F8E5B43}"/>
    <cellStyle name="40% - Accent4 7 6" xfId="13860" xr:uid="{A59CD79E-9BA5-4AD6-B0EE-2922C5BF55F0}"/>
    <cellStyle name="40% - Accent4 7 6 2" xfId="13861" xr:uid="{8FE8D339-83EE-4454-9663-CDB3E4803B26}"/>
    <cellStyle name="40% - Accent4 7 6 3" xfId="13862" xr:uid="{044F3BC1-490C-4A29-A0DD-373A28334C4E}"/>
    <cellStyle name="40% - Accent4 7 7" xfId="13863" xr:uid="{896015B7-0284-403E-9D57-0269C034EFFF}"/>
    <cellStyle name="40% - Accent4 7 8" xfId="13864" xr:uid="{2B3FE7E2-9658-494E-880F-967448CAAB01}"/>
    <cellStyle name="40% - Accent4 7 9" xfId="13865" xr:uid="{4806A9CD-4954-4434-B377-8B1BA25D9935}"/>
    <cellStyle name="40% - Accent4 8" xfId="13866" xr:uid="{196D29D2-0516-4874-A1FD-1A7830CF98F6}"/>
    <cellStyle name="40% - Accent4 8 10" xfId="13867" xr:uid="{49F2C071-5E21-4BEC-A97E-254DC1B0DA47}"/>
    <cellStyle name="40% - Accent4 8 11" xfId="13868" xr:uid="{8A336363-3984-4245-A11D-6427B420B000}"/>
    <cellStyle name="40% - Accent4 8 2" xfId="13869" xr:uid="{C2FAAAF1-67D3-4883-A11D-A46EC61EC614}"/>
    <cellStyle name="40% - Accent4 8 2 2" xfId="13870" xr:uid="{A2F78BA8-6687-49ED-B724-ECBF8E49917A}"/>
    <cellStyle name="40% - Accent4 8 2 2 2" xfId="13871" xr:uid="{F0B508EE-45E6-407B-80AF-F9CC838EB3C0}"/>
    <cellStyle name="40% - Accent4 8 2 2 3" xfId="13872" xr:uid="{DA68ECCD-4108-45FF-89D3-B88B9EDEB52B}"/>
    <cellStyle name="40% - Accent4 8 2 2 4" xfId="13873" xr:uid="{3334054F-292B-4602-9A59-3A76AA405152}"/>
    <cellStyle name="40% - Accent4 8 2 2 5" xfId="13874" xr:uid="{7C7907B4-5E65-4447-92D5-0944067379B0}"/>
    <cellStyle name="40% - Accent4 8 2 2 6" xfId="13875" xr:uid="{E16E6B4A-A071-4C4C-8B0F-DCA6752F0198}"/>
    <cellStyle name="40% - Accent4 8 2 3" xfId="13876" xr:uid="{BCEFB85C-787E-40D3-AA9B-5B755503750E}"/>
    <cellStyle name="40% - Accent4 8 2 4" xfId="13877" xr:uid="{332885E7-01EB-43B1-A7D2-17BC69C003FD}"/>
    <cellStyle name="40% - Accent4 8 2 5" xfId="13878" xr:uid="{787C9B9D-9472-4177-9435-D9CBE4F32684}"/>
    <cellStyle name="40% - Accent4 8 2 6" xfId="13879" xr:uid="{C7A9ACCC-D547-4DA4-A2E0-5AB44EFE26B6}"/>
    <cellStyle name="40% - Accent4 8 2 7" xfId="13880" xr:uid="{C8A0BED6-0946-4936-9A27-A1F0A6F97608}"/>
    <cellStyle name="40% - Accent4 8 2 8" xfId="13881" xr:uid="{F18C5716-DAC7-4104-84F3-EFC6162A8866}"/>
    <cellStyle name="40% - Accent4 8 3" xfId="13882" xr:uid="{77201807-2FE2-4569-A56A-98CA2E54EAEB}"/>
    <cellStyle name="40% - Accent4 8 3 2" xfId="13883" xr:uid="{022C7722-9A4F-46A1-A8CB-4AFA5C284148}"/>
    <cellStyle name="40% - Accent4 8 3 2 2" xfId="13884" xr:uid="{A4401826-4994-4DB3-844D-4A20B39DF312}"/>
    <cellStyle name="40% - Accent4 8 3 2 3" xfId="13885" xr:uid="{97FCB3EF-24F8-4B58-B1CB-A73E24D97417}"/>
    <cellStyle name="40% - Accent4 8 3 2 4" xfId="13886" xr:uid="{2FCBED6D-DBA9-44AC-89CB-A387CEBEE336}"/>
    <cellStyle name="40% - Accent4 8 3 2 5" xfId="13887" xr:uid="{223C7D63-781B-4C43-A421-4EE8118E47BE}"/>
    <cellStyle name="40% - Accent4 8 3 3" xfId="13888" xr:uid="{C9A5B05A-AE8B-4C16-B30A-30CE6FFAE045}"/>
    <cellStyle name="40% - Accent4 8 3 4" xfId="13889" xr:uid="{A68F2054-C73D-4F64-92D7-2459ADE954C7}"/>
    <cellStyle name="40% - Accent4 8 3 5" xfId="13890" xr:uid="{DD77EB20-84BC-4CFC-8B85-C3DBC28C5A49}"/>
    <cellStyle name="40% - Accent4 8 3 6" xfId="13891" xr:uid="{F454F1D4-02A1-4C8C-AED3-EF0B569DC193}"/>
    <cellStyle name="40% - Accent4 8 3 7" xfId="13892" xr:uid="{E8B48CE1-7A0F-4482-AB14-145BDB5EA18E}"/>
    <cellStyle name="40% - Accent4 8 3 8" xfId="13893" xr:uid="{3548389B-E65D-4612-8A04-ACA60516A956}"/>
    <cellStyle name="40% - Accent4 8 4" xfId="13894" xr:uid="{39FDAE43-5D83-4AEF-864E-1086BCC63BA7}"/>
    <cellStyle name="40% - Accent4 8 4 2" xfId="13895" xr:uid="{1E040BDC-F832-475F-A04F-96668201323C}"/>
    <cellStyle name="40% - Accent4 8 4 3" xfId="13896" xr:uid="{470FAEB2-DA14-4A00-AE0B-C81CB7A8F195}"/>
    <cellStyle name="40% - Accent4 8 4 4" xfId="13897" xr:uid="{EF97D06F-BA1B-4E19-B53F-ABFCFC7764D9}"/>
    <cellStyle name="40% - Accent4 8 4 5" xfId="13898" xr:uid="{712CAD74-3AB7-4331-9261-3ECC310E1601}"/>
    <cellStyle name="40% - Accent4 8 4 6" xfId="13899" xr:uid="{D2C2025F-650F-4CD4-A3F9-0DCAC5902D89}"/>
    <cellStyle name="40% - Accent4 8 5" xfId="13900" xr:uid="{F6763CA6-F818-4584-B464-3FAE36FFE93F}"/>
    <cellStyle name="40% - Accent4 8 6" xfId="13901" xr:uid="{E3BFE26E-C939-4219-A564-F79C3A7F60EF}"/>
    <cellStyle name="40% - Accent4 8 7" xfId="13902" xr:uid="{C09F56A6-8721-4B7B-911A-F4D357B49301}"/>
    <cellStyle name="40% - Accent4 8 8" xfId="13903" xr:uid="{B1C2FCDB-BBA8-49DD-B177-1F5798B99C7A}"/>
    <cellStyle name="40% - Accent4 8 9" xfId="13904" xr:uid="{CEE2C62C-9443-485E-8875-3A1AA0178548}"/>
    <cellStyle name="40% - Accent4 9" xfId="13905" xr:uid="{A46BC4F7-4B0B-4538-8040-AC6D48EE4E4F}"/>
    <cellStyle name="40% - Accent4 9 10" xfId="13906" xr:uid="{69160527-60FE-4265-836F-FC40482C77EB}"/>
    <cellStyle name="40% - Accent4 9 11" xfId="13907" xr:uid="{4A244950-E186-4E4B-976C-889D12892C61}"/>
    <cellStyle name="40% - Accent4 9 2" xfId="13908" xr:uid="{FD8B9F4E-655B-473E-9273-0B98686E9814}"/>
    <cellStyle name="40% - Accent4 9 2 2" xfId="13909" xr:uid="{82B9759B-ED25-4B8D-9626-78305CD66360}"/>
    <cellStyle name="40% - Accent4 9 2 2 2" xfId="13910" xr:uid="{A5F7EF74-CFC8-4635-A1B8-684D42049DDD}"/>
    <cellStyle name="40% - Accent4 9 2 2 3" xfId="13911" xr:uid="{AF7037E3-4338-4DF6-8060-23FED892CA00}"/>
    <cellStyle name="40% - Accent4 9 2 2 4" xfId="13912" xr:uid="{C675A0CD-ADD0-4227-8564-829A77539EC8}"/>
    <cellStyle name="40% - Accent4 9 2 2 5" xfId="13913" xr:uid="{0121DC71-D884-42AA-81E7-354FE6052BF7}"/>
    <cellStyle name="40% - Accent4 9 2 2 6" xfId="13914" xr:uid="{0B71CEF9-3405-430C-86B1-B4A38106C42E}"/>
    <cellStyle name="40% - Accent4 9 2 3" xfId="13915" xr:uid="{73FACA19-A890-4355-86A4-AE981EAF8C3E}"/>
    <cellStyle name="40% - Accent4 9 2 4" xfId="13916" xr:uid="{F26D0166-702C-4F08-8F4E-0798AFCB54E1}"/>
    <cellStyle name="40% - Accent4 9 2 5" xfId="13917" xr:uid="{D8E53CD5-4686-4553-92F3-C3CFAF9669C7}"/>
    <cellStyle name="40% - Accent4 9 2 6" xfId="13918" xr:uid="{CBFDD3EB-30A9-4DF7-8160-788D790B5763}"/>
    <cellStyle name="40% - Accent4 9 2 7" xfId="13919" xr:uid="{2C1D98EE-6B7E-44B5-8F9E-CD0377EA6EA3}"/>
    <cellStyle name="40% - Accent4 9 2 8" xfId="13920" xr:uid="{5DBAF5B3-5AE9-452B-BEB8-AA9BF078933A}"/>
    <cellStyle name="40% - Accent4 9 3" xfId="13921" xr:uid="{E3384F97-0E7C-4E49-AF89-2753748DAE5B}"/>
    <cellStyle name="40% - Accent4 9 3 2" xfId="13922" xr:uid="{6B9FA2F6-0F07-4700-81A0-4101372AA730}"/>
    <cellStyle name="40% - Accent4 9 3 2 2" xfId="13923" xr:uid="{99FFD69C-578D-4685-B4A3-968FA8A4D2D0}"/>
    <cellStyle name="40% - Accent4 9 3 2 3" xfId="13924" xr:uid="{1244DECA-5AB1-4826-A2E1-3D9AE770ED35}"/>
    <cellStyle name="40% - Accent4 9 3 2 4" xfId="13925" xr:uid="{1CF4BA33-25E0-4564-96C2-C755F64FA804}"/>
    <cellStyle name="40% - Accent4 9 3 2 5" xfId="13926" xr:uid="{F3EFD804-E603-4B50-9506-D7E98EA2FA7C}"/>
    <cellStyle name="40% - Accent4 9 3 3" xfId="13927" xr:uid="{622543D6-3296-40B1-A350-923FE1526A5A}"/>
    <cellStyle name="40% - Accent4 9 3 4" xfId="13928" xr:uid="{6F595254-C3CD-4AAD-BF9E-B8EB43D57EFB}"/>
    <cellStyle name="40% - Accent4 9 3 5" xfId="13929" xr:uid="{4CE3B466-71AB-4DA8-AF20-BAB366B2DF7E}"/>
    <cellStyle name="40% - Accent4 9 3 6" xfId="13930" xr:uid="{C7532F4A-E271-4F5D-A210-93BE584AE28C}"/>
    <cellStyle name="40% - Accent4 9 3 7" xfId="13931" xr:uid="{511A7B2F-E3E2-488B-8BA5-E69D3E71AC63}"/>
    <cellStyle name="40% - Accent4 9 3 8" xfId="13932" xr:uid="{1C69EED6-4BFD-49F7-85AB-C312726A6D47}"/>
    <cellStyle name="40% - Accent4 9 4" xfId="13933" xr:uid="{19DF65C8-FD4A-46AB-8938-7A8B0B5E0E32}"/>
    <cellStyle name="40% - Accent4 9 4 2" xfId="13934" xr:uid="{E47E8396-688B-401C-A686-6D7254325607}"/>
    <cellStyle name="40% - Accent4 9 4 3" xfId="13935" xr:uid="{F7668D05-8B32-428C-A65D-5E9B07FCA027}"/>
    <cellStyle name="40% - Accent4 9 4 4" xfId="13936" xr:uid="{A6535973-0E72-4B19-8EE1-176E2DB5D7BA}"/>
    <cellStyle name="40% - Accent4 9 4 5" xfId="13937" xr:uid="{A0DD4C3B-2ECB-46C7-B83A-9BA5548476D7}"/>
    <cellStyle name="40% - Accent4 9 4 6" xfId="13938" xr:uid="{215B0B85-675F-443E-A03F-0787DD1980B6}"/>
    <cellStyle name="40% - Accent4 9 5" xfId="13939" xr:uid="{85AF39A8-45B1-46FC-8F67-D39F8608D0D3}"/>
    <cellStyle name="40% - Accent4 9 6" xfId="13940" xr:uid="{D3C41CDA-D3CC-4E10-B26D-CAB4C77F46FE}"/>
    <cellStyle name="40% - Accent4 9 7" xfId="13941" xr:uid="{EFAB2E8A-F61E-49B6-85D5-25B3F60F1242}"/>
    <cellStyle name="40% - Accent4 9 8" xfId="13942" xr:uid="{6FBD205B-52BB-4D0E-BA48-4B3A7A85C7D2}"/>
    <cellStyle name="40% - Accent4 9 9" xfId="13943" xr:uid="{1C361BF3-B355-49C6-A530-BA434443CBCA}"/>
    <cellStyle name="40% - Accent5" xfId="13944" builtinId="47" customBuiltin="1"/>
    <cellStyle name="40% - Accent5 10" xfId="13945" xr:uid="{C6D15B46-4890-4890-A869-590E920F52FB}"/>
    <cellStyle name="40% - Accent5 10 10" xfId="13946" xr:uid="{A361A4CB-551C-4127-A938-952AD2E4B3FA}"/>
    <cellStyle name="40% - Accent5 10 11" xfId="13947" xr:uid="{98B0F45C-9D2D-4832-9A85-905B3D22F389}"/>
    <cellStyle name="40% - Accent5 10 2" xfId="13948" xr:uid="{C655808A-7C79-438B-AA8B-BEA0E345BEF1}"/>
    <cellStyle name="40% - Accent5 10 2 2" xfId="13949" xr:uid="{96DBE053-A742-40AF-B69A-D2995A69F9C8}"/>
    <cellStyle name="40% - Accent5 10 2 2 2" xfId="13950" xr:uid="{F910E2BE-4239-4329-8E0D-9A13ED17B2B0}"/>
    <cellStyle name="40% - Accent5 10 2 2 3" xfId="13951" xr:uid="{F26A5654-6232-4ECB-9BE4-662B029F5040}"/>
    <cellStyle name="40% - Accent5 10 2 3" xfId="13952" xr:uid="{79A0B632-90F0-487F-A779-8513254AADE6}"/>
    <cellStyle name="40% - Accent5 10 2 4" xfId="13953" xr:uid="{39E6F1D3-69F0-459E-943C-E07934B101EE}"/>
    <cellStyle name="40% - Accent5 10 2 5" xfId="13954" xr:uid="{67C843B5-4FCA-460D-93AE-A0F7513BC943}"/>
    <cellStyle name="40% - Accent5 10 2 6" xfId="13955" xr:uid="{EE5026A3-83A5-4EE5-AB78-32E8A2665F42}"/>
    <cellStyle name="40% - Accent5 10 2 7" xfId="13956" xr:uid="{CC108265-FD44-4CC6-84E5-51FDCC872C6B}"/>
    <cellStyle name="40% - Accent5 10 2 8" xfId="13957" xr:uid="{82A3E7AF-D7BC-4EC4-8A30-6E9407E11CC7}"/>
    <cellStyle name="40% - Accent5 10 3" xfId="13958" xr:uid="{E49A8D14-2346-4E68-9CD9-2D13EC51335C}"/>
    <cellStyle name="40% - Accent5 10 3 2" xfId="13959" xr:uid="{9FCAB9E2-6471-469D-8D11-FD0DBF311EB3}"/>
    <cellStyle name="40% - Accent5 10 3 2 2" xfId="13960" xr:uid="{7FF7BA07-87F3-443B-8A16-05BA1831D5DE}"/>
    <cellStyle name="40% - Accent5 10 3 2 3" xfId="13961" xr:uid="{8790599A-3363-4A40-8F3C-AAC6FAF3158F}"/>
    <cellStyle name="40% - Accent5 10 3 3" xfId="13962" xr:uid="{95796939-24D4-4B97-B49A-50E6F6BDFA7F}"/>
    <cellStyle name="40% - Accent5 10 3 4" xfId="13963" xr:uid="{B354D504-766B-4496-82F5-34D1E4919613}"/>
    <cellStyle name="40% - Accent5 10 3 5" xfId="13964" xr:uid="{6FB3BAFA-2754-4A6C-8A94-8C452C15A797}"/>
    <cellStyle name="40% - Accent5 10 4" xfId="13965" xr:uid="{915BAA62-C4E8-4EF5-BAE2-666AE338FFDF}"/>
    <cellStyle name="40% - Accent5 10 4 2" xfId="13966" xr:uid="{9CD8355F-DE44-4925-9881-9FC3B75DC614}"/>
    <cellStyle name="40% - Accent5 10 4 3" xfId="13967" xr:uid="{B76005D2-6315-4F12-8E5E-AF36AC5C3D5A}"/>
    <cellStyle name="40% - Accent5 10 5" xfId="13968" xr:uid="{91351340-5E2E-44E1-BD80-15A1B65AE319}"/>
    <cellStyle name="40% - Accent5 10 6" xfId="13969" xr:uid="{7B3CE85F-211C-4D5E-B517-84F02046C579}"/>
    <cellStyle name="40% - Accent5 10 7" xfId="13970" xr:uid="{7898E6F6-4BC3-4B03-A0ED-B33B26078B18}"/>
    <cellStyle name="40% - Accent5 10 8" xfId="13971" xr:uid="{9A3ED8D3-C913-4F18-8984-98F5245ECBD8}"/>
    <cellStyle name="40% - Accent5 10 9" xfId="13972" xr:uid="{CEF1BDD8-753E-4D2B-9DAE-A4056F257F8E}"/>
    <cellStyle name="40% - Accent5 11" xfId="13973" xr:uid="{674FF18F-5754-46A8-9B21-BAFEECD37839}"/>
    <cellStyle name="40% - Accent5 11 10" xfId="13974" xr:uid="{61CF4256-DF0F-4511-BC97-9DAFEE2BD6C0}"/>
    <cellStyle name="40% - Accent5 11 11" xfId="13975" xr:uid="{F650F3CF-BE90-48E9-8DE0-CEE0F81F2BAB}"/>
    <cellStyle name="40% - Accent5 11 2" xfId="13976" xr:uid="{5EFE5EBC-82F0-4D30-9709-4966A7BA4B2F}"/>
    <cellStyle name="40% - Accent5 11 2 2" xfId="13977" xr:uid="{9ED57D9B-C0B6-4C40-A892-10AD3AE9AC4A}"/>
    <cellStyle name="40% - Accent5 11 2 2 2" xfId="13978" xr:uid="{4D0A754A-25C4-4C37-910A-FDAB8D0F8048}"/>
    <cellStyle name="40% - Accent5 11 2 2 3" xfId="13979" xr:uid="{10AD1F22-E454-4439-AF1E-E109C2F5C812}"/>
    <cellStyle name="40% - Accent5 11 2 3" xfId="13980" xr:uid="{1B0F9F8E-7D35-4FD4-BD11-C7AC9C6869EB}"/>
    <cellStyle name="40% - Accent5 11 2 4" xfId="13981" xr:uid="{757E7A27-F044-43F1-902B-3A3A2C386127}"/>
    <cellStyle name="40% - Accent5 11 2 5" xfId="13982" xr:uid="{971B777B-EA2C-442B-9EA1-C85D1636BDED}"/>
    <cellStyle name="40% - Accent5 11 2 6" xfId="13983" xr:uid="{FAB266F4-0C3F-4325-8316-0DFC48D52D91}"/>
    <cellStyle name="40% - Accent5 11 2 7" xfId="13984" xr:uid="{03D4DC81-4C2C-48EB-9C65-B5F2D429F05E}"/>
    <cellStyle name="40% - Accent5 11 2 8" xfId="13985" xr:uid="{2346A6F2-3520-4C83-B452-CFD73AA0E05A}"/>
    <cellStyle name="40% - Accent5 11 3" xfId="13986" xr:uid="{84250FA5-D394-4FD0-9662-F7600D4AF5DE}"/>
    <cellStyle name="40% - Accent5 11 3 2" xfId="13987" xr:uid="{16D66CB3-ADEB-41D7-A754-4E5E5A79130D}"/>
    <cellStyle name="40% - Accent5 11 3 2 2" xfId="13988" xr:uid="{636E0966-30C8-4B11-8268-0C2F887C87DC}"/>
    <cellStyle name="40% - Accent5 11 3 2 3" xfId="13989" xr:uid="{B1079BB0-B073-40F1-8325-7E5C869D9B63}"/>
    <cellStyle name="40% - Accent5 11 3 3" xfId="13990" xr:uid="{22EA0319-C163-428B-909D-26AD0DFAFD3F}"/>
    <cellStyle name="40% - Accent5 11 3 4" xfId="13991" xr:uid="{E9FEFAB4-41E1-4DE4-B2E2-5041E3D03437}"/>
    <cellStyle name="40% - Accent5 11 3 5" xfId="13992" xr:uid="{9B4146A6-915D-4C31-A17A-4CDBDD396FEB}"/>
    <cellStyle name="40% - Accent5 11 4" xfId="13993" xr:uid="{69BC0EA7-8B0B-4CCF-BB3E-63A29BCCF962}"/>
    <cellStyle name="40% - Accent5 11 4 2" xfId="13994" xr:uid="{5205D710-5308-471B-AD70-267D83B51757}"/>
    <cellStyle name="40% - Accent5 11 4 3" xfId="13995" xr:uid="{2590A102-26BE-472E-BF15-CEB0DF9D3BB2}"/>
    <cellStyle name="40% - Accent5 11 5" xfId="13996" xr:uid="{8D2171D2-FF28-4732-BCC9-E58C60DBD8AB}"/>
    <cellStyle name="40% - Accent5 11 6" xfId="13997" xr:uid="{F668B335-CC93-40EC-9D21-2C2DD2D543C9}"/>
    <cellStyle name="40% - Accent5 11 7" xfId="13998" xr:uid="{6B356B51-209C-41D1-B2AC-40F670A6A88A}"/>
    <cellStyle name="40% - Accent5 11 8" xfId="13999" xr:uid="{4A6D3D41-52A4-4796-83AF-41C8115333FA}"/>
    <cellStyle name="40% - Accent5 11 9" xfId="14000" xr:uid="{ADA4223B-5AA1-4095-AEAD-C1F66E0631A4}"/>
    <cellStyle name="40% - Accent5 12" xfId="14001" xr:uid="{B099D06D-AA5B-4EF0-99F3-01EC42512D01}"/>
    <cellStyle name="40% - Accent5 12 10" xfId="14002" xr:uid="{BC1EA30E-D571-4072-AC99-758B55722AD7}"/>
    <cellStyle name="40% - Accent5 12 11" xfId="14003" xr:uid="{FEEDA450-0854-47C1-9EAC-4C86B2EC560A}"/>
    <cellStyle name="40% - Accent5 12 2" xfId="14004" xr:uid="{C314BF2D-D45A-44F9-B00D-497F90F44DDA}"/>
    <cellStyle name="40% - Accent5 12 2 2" xfId="14005" xr:uid="{36ED92CC-B990-4437-ACA8-9586B197BDAF}"/>
    <cellStyle name="40% - Accent5 12 2 2 2" xfId="14006" xr:uid="{7F82E8DB-630B-4F3B-BEA1-17C5A8C19E30}"/>
    <cellStyle name="40% - Accent5 12 2 2 3" xfId="14007" xr:uid="{3BD6289A-7D1B-4D6A-99A0-F7812520ED05}"/>
    <cellStyle name="40% - Accent5 12 2 3" xfId="14008" xr:uid="{B8B0AF73-063C-4E92-9BD5-16A894E061D6}"/>
    <cellStyle name="40% - Accent5 12 2 4" xfId="14009" xr:uid="{09229CDA-0BAE-4652-8DDB-077B88589ACA}"/>
    <cellStyle name="40% - Accent5 12 2 5" xfId="14010" xr:uid="{9FB5C628-8DF7-4258-870B-4CF5AEEF6C5A}"/>
    <cellStyle name="40% - Accent5 12 2 6" xfId="14011" xr:uid="{3210259A-E6F9-42F3-8AA9-EBDA751B7F83}"/>
    <cellStyle name="40% - Accent5 12 2 7" xfId="14012" xr:uid="{ABFC57BA-86FA-4B0E-BB90-84184946387C}"/>
    <cellStyle name="40% - Accent5 12 3" xfId="14013" xr:uid="{55C3F258-552E-4CC5-9C50-0F8DCD3904B9}"/>
    <cellStyle name="40% - Accent5 12 3 2" xfId="14014" xr:uid="{C19671AA-6635-4386-9621-86E84B1912B4}"/>
    <cellStyle name="40% - Accent5 12 3 2 2" xfId="14015" xr:uid="{F66392B5-4443-48BF-938B-EB1F9D5DC7FF}"/>
    <cellStyle name="40% - Accent5 12 3 2 3" xfId="14016" xr:uid="{23B1824D-C239-4FA3-A8A0-A082A9B41D3C}"/>
    <cellStyle name="40% - Accent5 12 3 3" xfId="14017" xr:uid="{8FFC4765-5B67-48F1-B932-4CBD13EAE8F9}"/>
    <cellStyle name="40% - Accent5 12 3 4" xfId="14018" xr:uid="{5B0DBFC9-6755-4E26-B1E4-9C04A28897DA}"/>
    <cellStyle name="40% - Accent5 12 3 5" xfId="14019" xr:uid="{CFBBD3D4-F214-4022-9BC5-7E195E306150}"/>
    <cellStyle name="40% - Accent5 12 4" xfId="14020" xr:uid="{B6AABF0E-B3C9-4A11-AA81-8919EFE1918D}"/>
    <cellStyle name="40% - Accent5 12 4 2" xfId="14021" xr:uid="{7633948E-653E-4E3B-A488-32F92976636F}"/>
    <cellStyle name="40% - Accent5 12 4 3" xfId="14022" xr:uid="{61887DB5-733B-4A9B-9BA2-22A8CD13C600}"/>
    <cellStyle name="40% - Accent5 12 5" xfId="14023" xr:uid="{3E9FAC39-2868-42BC-958B-F04242AA387F}"/>
    <cellStyle name="40% - Accent5 12 6" xfId="14024" xr:uid="{3F98B984-F3F9-4385-A677-352B601C123A}"/>
    <cellStyle name="40% - Accent5 12 7" xfId="14025" xr:uid="{44189AE0-113B-405B-B047-7A19DDCCDE77}"/>
    <cellStyle name="40% - Accent5 12 8" xfId="14026" xr:uid="{36389910-A912-4686-89FE-0497B74D5034}"/>
    <cellStyle name="40% - Accent5 12 9" xfId="14027" xr:uid="{69274B76-CEDF-451E-9508-83415F2B68E6}"/>
    <cellStyle name="40% - Accent5 13" xfId="14028" xr:uid="{D6775274-3874-4CE4-8276-49F78BB73458}"/>
    <cellStyle name="40% - Accent5 13 10" xfId="14029" xr:uid="{042C73C2-F24A-430E-B434-04120DE15407}"/>
    <cellStyle name="40% - Accent5 13 2" xfId="14030" xr:uid="{6A575EC3-D209-48AD-A3E5-3D1406435F4B}"/>
    <cellStyle name="40% - Accent5 13 2 2" xfId="14031" xr:uid="{3286C5CD-00D3-4609-A9DA-8B9AB92D3F89}"/>
    <cellStyle name="40% - Accent5 13 2 2 2" xfId="14032" xr:uid="{EA6CCAC8-E5B4-47F1-B134-CD3DFFA67AFB}"/>
    <cellStyle name="40% - Accent5 13 2 2 3" xfId="14033" xr:uid="{EE07F544-45B4-45C7-BC40-DD75255F5272}"/>
    <cellStyle name="40% - Accent5 13 2 3" xfId="14034" xr:uid="{B814E26A-8539-4DC3-BAFA-223DB469D9E9}"/>
    <cellStyle name="40% - Accent5 13 2 4" xfId="14035" xr:uid="{53A56DA9-D414-4F78-9EF7-769FF3ACBD52}"/>
    <cellStyle name="40% - Accent5 13 2 5" xfId="14036" xr:uid="{71ECAF55-CAA5-43B4-8D68-FED8787C8ACC}"/>
    <cellStyle name="40% - Accent5 13 2 6" xfId="14037" xr:uid="{41386F59-04A5-469E-AB13-3546BA933CA0}"/>
    <cellStyle name="40% - Accent5 13 2 7" xfId="14038" xr:uid="{84A00A2E-69FF-4978-9DF3-880987715CDE}"/>
    <cellStyle name="40% - Accent5 13 2 8" xfId="14039" xr:uid="{4880D8BB-BEFA-472B-B30B-CCB6EFC92A01}"/>
    <cellStyle name="40% - Accent5 13 3" xfId="14040" xr:uid="{DC064BE8-B535-4076-B69A-E6AF28D3C27C}"/>
    <cellStyle name="40% - Accent5 13 3 2" xfId="14041" xr:uid="{A7E56744-DF9A-40F3-8E47-F07129109307}"/>
    <cellStyle name="40% - Accent5 13 3 2 2" xfId="14042" xr:uid="{DF296DD4-6C45-4CEF-A939-3F5DD2F289EB}"/>
    <cellStyle name="40% - Accent5 13 3 2 3" xfId="14043" xr:uid="{6BBA178A-FC3B-4F1F-B55B-B4127A62832F}"/>
    <cellStyle name="40% - Accent5 13 3 3" xfId="14044" xr:uid="{537AFA04-0603-4800-852E-25A0AFF22CE7}"/>
    <cellStyle name="40% - Accent5 13 3 4" xfId="14045" xr:uid="{B323AECB-EDEE-4132-8186-9CEE331BB945}"/>
    <cellStyle name="40% - Accent5 13 3 5" xfId="14046" xr:uid="{334DB3B3-2F59-4F90-836D-97A15581487D}"/>
    <cellStyle name="40% - Accent5 13 4" xfId="14047" xr:uid="{BD472179-15EA-4025-8E96-E851312340CE}"/>
    <cellStyle name="40% - Accent5 13 4 2" xfId="14048" xr:uid="{765F9992-CDB1-4A11-94EC-3ABD156FCF50}"/>
    <cellStyle name="40% - Accent5 13 4 3" xfId="14049" xr:uid="{903499F7-ECCE-4F75-8082-AA16AD14FD71}"/>
    <cellStyle name="40% - Accent5 13 5" xfId="14050" xr:uid="{3278F302-0EEF-4B7D-A296-7BA1460DDE87}"/>
    <cellStyle name="40% - Accent5 13 6" xfId="14051" xr:uid="{20AA1BD0-C7FB-4F01-B568-32BC01766A38}"/>
    <cellStyle name="40% - Accent5 13 7" xfId="14052" xr:uid="{40CAEDE7-B780-479B-B2AD-97A12727B52B}"/>
    <cellStyle name="40% - Accent5 13 8" xfId="14053" xr:uid="{11CF1A15-E495-4DBA-A995-9C0A69DF07B0}"/>
    <cellStyle name="40% - Accent5 13 9" xfId="14054" xr:uid="{A2A4F148-C7AA-443A-AD82-5A6EDB5AC788}"/>
    <cellStyle name="40% - Accent5 14" xfId="14055" xr:uid="{CB15B711-101D-4539-84EC-609D722A8577}"/>
    <cellStyle name="40% - Accent5 14 2" xfId="14056" xr:uid="{772C8024-61B0-467B-BC43-B6AF14336D23}"/>
    <cellStyle name="40% - Accent5 14 2 2" xfId="14057" xr:uid="{3149CC03-3342-412E-AA0B-7649AE28BD32}"/>
    <cellStyle name="40% - Accent5 14 2 2 2" xfId="14058" xr:uid="{1589C321-1E8F-4AD6-9CE5-1C018C0D541E}"/>
    <cellStyle name="40% - Accent5 14 2 2 3" xfId="14059" xr:uid="{9E6E7960-5479-42F8-8914-837EDF231B29}"/>
    <cellStyle name="40% - Accent5 14 2 3" xfId="14060" xr:uid="{4E9E931C-E975-43FC-B186-1CD9326DE983}"/>
    <cellStyle name="40% - Accent5 14 2 4" xfId="14061" xr:uid="{2956FDAD-5E74-48D4-B934-4D5171881CC9}"/>
    <cellStyle name="40% - Accent5 14 2 5" xfId="14062" xr:uid="{398DA9ED-7FD7-4A7D-8338-BF9FC355BE01}"/>
    <cellStyle name="40% - Accent5 14 2 6" xfId="14063" xr:uid="{89C5300D-E89A-4DCB-B0F2-7B481334294B}"/>
    <cellStyle name="40% - Accent5 14 2 7" xfId="14064" xr:uid="{AE348ED8-0D36-4383-8EF7-C204C357BF3B}"/>
    <cellStyle name="40% - Accent5 14 3" xfId="14065" xr:uid="{D4EFD5AC-C7C8-4F2B-BB67-EB1E4EC0EF46}"/>
    <cellStyle name="40% - Accent5 14 3 2" xfId="14066" xr:uid="{A3F5F2F4-4D65-4116-B260-BA548F10CB87}"/>
    <cellStyle name="40% - Accent5 14 3 2 2" xfId="14067" xr:uid="{7E188C6B-2811-4971-BC11-72B6CA4EE858}"/>
    <cellStyle name="40% - Accent5 14 3 2 3" xfId="14068" xr:uid="{1366ED4B-A095-4869-B714-FCD06D54E8B9}"/>
    <cellStyle name="40% - Accent5 14 3 3" xfId="14069" xr:uid="{A05754B0-9F7B-44C7-ACCF-5E72F2C45734}"/>
    <cellStyle name="40% - Accent5 14 3 4" xfId="14070" xr:uid="{249920E5-0172-4904-B2FA-75126AD49C54}"/>
    <cellStyle name="40% - Accent5 14 3 5" xfId="14071" xr:uid="{F6297FC9-A212-48B9-BF74-956D05CB712D}"/>
    <cellStyle name="40% - Accent5 14 4" xfId="14072" xr:uid="{7F2E59FA-E6CA-4E3A-88F2-60B2AD546965}"/>
    <cellStyle name="40% - Accent5 14 4 2" xfId="14073" xr:uid="{1ADB001E-6F40-4E0A-96B7-5C9184EE10BF}"/>
    <cellStyle name="40% - Accent5 14 4 3" xfId="14074" xr:uid="{064676E7-A5AF-4773-ACC9-A203FA879168}"/>
    <cellStyle name="40% - Accent5 14 5" xfId="14075" xr:uid="{1F544A75-B72E-47B6-9672-845357BAE295}"/>
    <cellStyle name="40% - Accent5 14 6" xfId="14076" xr:uid="{AEB13A7C-9A7D-45E6-B634-1386FE984326}"/>
    <cellStyle name="40% - Accent5 14 7" xfId="14077" xr:uid="{E30DE01C-346E-48C6-939B-60605073EDE6}"/>
    <cellStyle name="40% - Accent5 14 8" xfId="14078" xr:uid="{8D69A566-D076-46E4-BBDE-B3A12A4065FB}"/>
    <cellStyle name="40% - Accent5 14 9" xfId="14079" xr:uid="{4CB9F56F-B628-4767-966C-ABD0A707A40E}"/>
    <cellStyle name="40% - Accent5 15" xfId="14080" xr:uid="{E3D94820-00E6-4FD7-B137-BEEAE4A5BDC2}"/>
    <cellStyle name="40% - Accent5 15 2" xfId="14081" xr:uid="{1FC18467-F418-46FF-B657-B05CDD7CFF7E}"/>
    <cellStyle name="40% - Accent5 15 2 2" xfId="14082" xr:uid="{A436749F-F018-42B4-8936-CA47819AEC53}"/>
    <cellStyle name="40% - Accent5 15 2 2 2" xfId="14083" xr:uid="{8CF70C91-4A62-420E-B2BD-3F3414D6450A}"/>
    <cellStyle name="40% - Accent5 15 2 2 3" xfId="14084" xr:uid="{BE8AEB81-8C99-4B47-9D1C-79A258BD6ADC}"/>
    <cellStyle name="40% - Accent5 15 2 3" xfId="14085" xr:uid="{D8F1CAEF-CDE9-4A72-9CA5-62218B6EEE63}"/>
    <cellStyle name="40% - Accent5 15 2 4" xfId="14086" xr:uid="{E10B3DA3-31F7-4CFC-874D-B55FE063F62B}"/>
    <cellStyle name="40% - Accent5 15 2 5" xfId="14087" xr:uid="{EBB4FABB-C6F3-45B2-B275-5B665596208A}"/>
    <cellStyle name="40% - Accent5 15 2 6" xfId="14088" xr:uid="{06F76547-599B-4C80-87FA-4587E1474E09}"/>
    <cellStyle name="40% - Accent5 15 2 7" xfId="14089" xr:uid="{7A90E405-562C-4CA8-9485-FD5504218756}"/>
    <cellStyle name="40% - Accent5 15 3" xfId="14090" xr:uid="{F6E1BEFA-B122-4936-8EAC-F59FD2D58931}"/>
    <cellStyle name="40% - Accent5 15 3 2" xfId="14091" xr:uid="{CFF581C0-57AA-43F0-80EF-E08C604A5FE7}"/>
    <cellStyle name="40% - Accent5 15 3 2 2" xfId="14092" xr:uid="{C167929B-EE6D-4F80-93AF-44152A269E25}"/>
    <cellStyle name="40% - Accent5 15 3 2 3" xfId="14093" xr:uid="{59B140DA-649E-4064-ADD8-37684B54324B}"/>
    <cellStyle name="40% - Accent5 15 3 3" xfId="14094" xr:uid="{21CC7547-AA80-4A51-BD63-D33797C2070F}"/>
    <cellStyle name="40% - Accent5 15 3 4" xfId="14095" xr:uid="{C661FCCE-0479-42FC-9166-A9878C6A2DED}"/>
    <cellStyle name="40% - Accent5 15 3 5" xfId="14096" xr:uid="{99DF5F5F-A3CD-4297-B364-E4C8EDAB0986}"/>
    <cellStyle name="40% - Accent5 15 4" xfId="14097" xr:uid="{57DC0815-2877-4E88-9565-EA05E9906DA8}"/>
    <cellStyle name="40% - Accent5 15 4 2" xfId="14098" xr:uid="{D89608B2-1CFF-460D-9EF4-4A2B0394200B}"/>
    <cellStyle name="40% - Accent5 15 4 3" xfId="14099" xr:uid="{8E35F6D0-DE0F-447B-8227-6EE36065B66F}"/>
    <cellStyle name="40% - Accent5 15 5" xfId="14100" xr:uid="{7DEE743A-92DD-476E-9467-FB97DEB4B61D}"/>
    <cellStyle name="40% - Accent5 15 6" xfId="14101" xr:uid="{E40E6360-9372-429E-A2D6-C6A609F91DF1}"/>
    <cellStyle name="40% - Accent5 15 7" xfId="14102" xr:uid="{DAB28A4B-6336-462B-B7F4-823B7EE8933B}"/>
    <cellStyle name="40% - Accent5 15 8" xfId="14103" xr:uid="{F835182E-BFC3-4CBA-B139-74F83F34B052}"/>
    <cellStyle name="40% - Accent5 15 9" xfId="14104" xr:uid="{FCAD85A0-1253-4118-8687-E123F49340CB}"/>
    <cellStyle name="40% - Accent5 16" xfId="14105" xr:uid="{9075BA51-5E8F-4A54-B1EC-8A89630FDBCB}"/>
    <cellStyle name="40% - Accent5 16 2" xfId="14106" xr:uid="{D81A51FE-F456-4AE2-B588-8F99DA004810}"/>
    <cellStyle name="40% - Accent5 16 2 2" xfId="14107" xr:uid="{26CFAA6B-F545-498D-9946-AF267DBF9D23}"/>
    <cellStyle name="40% - Accent5 16 2 2 2" xfId="14108" xr:uid="{09A6B989-846D-444B-940C-C4270B4C67BB}"/>
    <cellStyle name="40% - Accent5 16 2 2 3" xfId="14109" xr:uid="{884E2757-D41B-4A54-9440-38A91E34C2A3}"/>
    <cellStyle name="40% - Accent5 16 2 3" xfId="14110" xr:uid="{A19311DF-AA80-4A65-AB68-78FB52433195}"/>
    <cellStyle name="40% - Accent5 16 2 4" xfId="14111" xr:uid="{6B1AD295-C473-4FEB-9C04-D65DB404452D}"/>
    <cellStyle name="40% - Accent5 16 2 5" xfId="14112" xr:uid="{F7015C53-7F53-4DD0-B6AA-6D4BA50ED3BE}"/>
    <cellStyle name="40% - Accent5 16 2 6" xfId="14113" xr:uid="{46A990AF-F0DF-4607-A594-55346CE3E1EF}"/>
    <cellStyle name="40% - Accent5 16 2 7" xfId="14114" xr:uid="{E402D092-38AF-4901-B0DA-62DFF5EBF4BC}"/>
    <cellStyle name="40% - Accent5 16 3" xfId="14115" xr:uid="{F3A50AB7-511B-47D2-8151-99EB10AF0717}"/>
    <cellStyle name="40% - Accent5 16 3 2" xfId="14116" xr:uid="{3B30BD39-B0E2-4A53-A2DB-3A9F3C47B197}"/>
    <cellStyle name="40% - Accent5 16 3 2 2" xfId="14117" xr:uid="{1F6260AC-8F17-412F-AC90-28A159768865}"/>
    <cellStyle name="40% - Accent5 16 3 2 3" xfId="14118" xr:uid="{C1B0C07F-4620-48F2-8DE6-649133C560FB}"/>
    <cellStyle name="40% - Accent5 16 3 3" xfId="14119" xr:uid="{17E2FB9E-A012-44A2-9C2D-039DFD8FEF79}"/>
    <cellStyle name="40% - Accent5 16 3 4" xfId="14120" xr:uid="{95DB9BDE-DBB5-423A-B390-DACC119FB6D4}"/>
    <cellStyle name="40% - Accent5 16 3 5" xfId="14121" xr:uid="{7A584D17-30D6-4E0A-B8CA-93978DDD1761}"/>
    <cellStyle name="40% - Accent5 16 4" xfId="14122" xr:uid="{9E531B1E-D6C7-4B26-A2F5-67D6957462BF}"/>
    <cellStyle name="40% - Accent5 16 4 2" xfId="14123" xr:uid="{BA976154-3F62-4198-A11E-509EA721311C}"/>
    <cellStyle name="40% - Accent5 16 4 3" xfId="14124" xr:uid="{36945B5B-5794-49E0-8904-314D3BB06A72}"/>
    <cellStyle name="40% - Accent5 16 5" xfId="14125" xr:uid="{D1D5C2F1-4219-4045-A50B-C9FF607D0E92}"/>
    <cellStyle name="40% - Accent5 16 6" xfId="14126" xr:uid="{5717D186-89E9-42D6-8C8A-0C35AEBB03C6}"/>
    <cellStyle name="40% - Accent5 16 7" xfId="14127" xr:uid="{8312E14F-E0A9-41B1-B608-1DB2816079D2}"/>
    <cellStyle name="40% - Accent5 16 8" xfId="14128" xr:uid="{990575E6-71DA-4523-9A0C-6ED2F6E2F46B}"/>
    <cellStyle name="40% - Accent5 16 9" xfId="14129" xr:uid="{7D4143E9-AC70-4880-B9E7-54BE4D45DCAC}"/>
    <cellStyle name="40% - Accent5 17" xfId="14130" xr:uid="{6711CAAD-8662-42F6-8729-DE1D30BC0E81}"/>
    <cellStyle name="40% - Accent5 17 2" xfId="14131" xr:uid="{D4B31F48-53D2-4470-95CF-39F462C6D37C}"/>
    <cellStyle name="40% - Accent5 17 2 2" xfId="14132" xr:uid="{76FFFCA5-1497-4547-90BE-5DEDECB2A408}"/>
    <cellStyle name="40% - Accent5 17 2 3" xfId="14133" xr:uid="{FD04BD09-360F-470B-A897-D2702EBE45B3}"/>
    <cellStyle name="40% - Accent5 17 2 4" xfId="14134" xr:uid="{411CB401-409F-4646-8E50-170FB08D891C}"/>
    <cellStyle name="40% - Accent5 17 2 5" xfId="14135" xr:uid="{39E1DD85-4AEE-4747-9FD0-23307219A66F}"/>
    <cellStyle name="40% - Accent5 17 3" xfId="14136" xr:uid="{2E3CBA69-C85F-4555-946F-10773241B9C0}"/>
    <cellStyle name="40% - Accent5 17 4" xfId="14137" xr:uid="{6656D367-F654-435C-8240-E5ED79A67B27}"/>
    <cellStyle name="40% - Accent5 17 5" xfId="14138" xr:uid="{1C9B2CFB-B56F-4D5B-B150-4280FBA91BD4}"/>
    <cellStyle name="40% - Accent5 17 6" xfId="14139" xr:uid="{1551CC02-13DA-4F6E-8414-BE6865A4D929}"/>
    <cellStyle name="40% - Accent5 17 7" xfId="14140" xr:uid="{5895A832-A920-490F-A33F-6BE1FA8D9D9A}"/>
    <cellStyle name="40% - Accent5 18" xfId="14141" xr:uid="{51691584-CC8A-4EFC-8B1C-FD9FC01D3524}"/>
    <cellStyle name="40% - Accent5 18 2" xfId="14142" xr:uid="{4F63DA00-436C-4B4A-87CA-C00D640BCAB4}"/>
    <cellStyle name="40% - Accent5 18 2 2" xfId="14143" xr:uid="{975D0F71-F6B6-43D3-8D6C-570C47A5FE64}"/>
    <cellStyle name="40% - Accent5 18 2 3" xfId="14144" xr:uid="{661A34D9-105D-48B9-ACCC-B3B06A084AE0}"/>
    <cellStyle name="40% - Accent5 18 3" xfId="14145" xr:uid="{D1F9ABE1-3F3C-4366-B98C-D5EA21B6386E}"/>
    <cellStyle name="40% - Accent5 18 4" xfId="14146" xr:uid="{631BC6DD-5523-4C7A-85FA-9E76BE97BB76}"/>
    <cellStyle name="40% - Accent5 18 5" xfId="14147" xr:uid="{D2DBF82B-1EFF-436B-8CB9-39E4D91903A4}"/>
    <cellStyle name="40% - Accent5 18 6" xfId="14148" xr:uid="{70CF6F8D-763D-4E99-84DC-DD080DBE1351}"/>
    <cellStyle name="40% - Accent5 18 7" xfId="14149" xr:uid="{92E0B936-DD3B-475A-B6B1-608FD98AF404}"/>
    <cellStyle name="40% - Accent5 19" xfId="14150" xr:uid="{FD3E90DE-2A0C-4CA4-830D-773AA44F5552}"/>
    <cellStyle name="40% - Accent5 19 2" xfId="14151" xr:uid="{2284CFB3-E12D-47B7-B312-3B8E2BF364CE}"/>
    <cellStyle name="40% - Accent5 19 3" xfId="14152" xr:uid="{FFA0C579-1F10-43A4-8E3C-FBDCF871A0D4}"/>
    <cellStyle name="40% - Accent5 19 4" xfId="14153" xr:uid="{DFB14415-0232-44FC-B7ED-07A8DBD639CB}"/>
    <cellStyle name="40% - Accent5 19 5" xfId="14154" xr:uid="{A49FF414-3A72-43E6-A579-96095F3137F2}"/>
    <cellStyle name="40% - Accent5 19 6" xfId="14155" xr:uid="{2FA999D6-5B8A-42F4-9E00-F70BCED1EAA1}"/>
    <cellStyle name="40% - Accent5 2" xfId="14156" xr:uid="{2F292500-9596-478F-B2B6-E9FF995AA29C}"/>
    <cellStyle name="40% - Accent5 2 10" xfId="14157" xr:uid="{3A49AFF5-285A-4202-917E-0C44359378BF}"/>
    <cellStyle name="40% - Accent5 2 11" xfId="14158" xr:uid="{901C4885-8996-45DF-9E4E-874F3D7CD541}"/>
    <cellStyle name="40% - Accent5 2 12" xfId="14159" xr:uid="{F7E02FC6-A399-492B-B650-F8E884332E04}"/>
    <cellStyle name="40% - Accent5 2 13" xfId="14160" xr:uid="{21B6CE25-34C3-47D6-9977-10593271A4AD}"/>
    <cellStyle name="40% - Accent5 2 14" xfId="14161" xr:uid="{38E7DA65-8175-4805-904C-3607E9B081A7}"/>
    <cellStyle name="40% - Accent5 2 15" xfId="14162" xr:uid="{CFDE246A-BAD0-437C-AF59-396A1D3BAE7E}"/>
    <cellStyle name="40% - Accent5 2 16" xfId="14163" xr:uid="{E9820557-6C05-4423-917D-9EC96EE20FBC}"/>
    <cellStyle name="40% - Accent5 2 17" xfId="14164" xr:uid="{6C4D9759-90F0-412F-BFCD-9812B8C149D7}"/>
    <cellStyle name="40% - Accent5 2 18" xfId="14165" xr:uid="{D392CE7A-AE4D-4B16-95FA-94155FCF67F7}"/>
    <cellStyle name="40% - Accent5 2 2" xfId="14166" xr:uid="{4E945AB7-4FCA-411E-B985-BEAE7551B374}"/>
    <cellStyle name="40% - Accent5 2 2 10" xfId="14167" xr:uid="{FACAB603-C5C8-40D6-940D-F7886E404527}"/>
    <cellStyle name="40% - Accent5 2 2 11" xfId="14168" xr:uid="{D23A9136-CBC7-40A1-ABAB-62924D7E6541}"/>
    <cellStyle name="40% - Accent5 2 2 12" xfId="14169" xr:uid="{FBD3349B-C47E-4DF0-BB02-23D63ED10474}"/>
    <cellStyle name="40% - Accent5 2 2 13" xfId="14170" xr:uid="{4BF61DC7-DC12-475B-AE75-C895F7BF5EFC}"/>
    <cellStyle name="40% - Accent5 2 2 2" xfId="14171" xr:uid="{141A1E14-2FCB-437E-AE09-A3E56FDF869D}"/>
    <cellStyle name="40% - Accent5 2 2 2 10" xfId="14172" xr:uid="{4D7EBDFF-DCC3-4593-A345-1EE53D7C000A}"/>
    <cellStyle name="40% - Accent5 2 2 2 11" xfId="14173" xr:uid="{AF175B5E-2052-470F-ABF1-C083C2737769}"/>
    <cellStyle name="40% - Accent5 2 2 2 2" xfId="14174" xr:uid="{BB1E6558-0336-4AAC-9013-3A79A89E9AF2}"/>
    <cellStyle name="40% - Accent5 2 2 2 2 2" xfId="14175" xr:uid="{7D2D7263-E7B9-4F9E-8779-D2B8D2B6E476}"/>
    <cellStyle name="40% - Accent5 2 2 2 2 2 2" xfId="14176" xr:uid="{2213E18B-D45A-4AB6-9B78-63A8E0990991}"/>
    <cellStyle name="40% - Accent5 2 2 2 2 2 2 2" xfId="14177" xr:uid="{581A235D-C856-41DB-99B4-B177CFD4069A}"/>
    <cellStyle name="40% - Accent5 2 2 2 2 2 2 3" xfId="14178" xr:uid="{3D7FC3D8-5FE0-45C2-9A2D-20DA6098D8A0}"/>
    <cellStyle name="40% - Accent5 2 2 2 2 2 3" xfId="14179" xr:uid="{E2DD38E3-C0D5-4B8A-89A8-9E51E1D34310}"/>
    <cellStyle name="40% - Accent5 2 2 2 2 2 3 2" xfId="14180" xr:uid="{718C1202-6B05-4B57-B6F8-96B2D05AA64B}"/>
    <cellStyle name="40% - Accent5 2 2 2 2 2 4" xfId="14181" xr:uid="{6CA7A429-B8D2-4F2B-81B8-D5A82F1704A5}"/>
    <cellStyle name="40% - Accent5 2 2 2 2 3" xfId="14182" xr:uid="{E774BFCF-19B3-453D-8EE6-FFD57D6C9268}"/>
    <cellStyle name="40% - Accent5 2 2 2 2 3 2" xfId="14183" xr:uid="{99DFCF0C-F57B-433D-AC5F-9EBA71B55BF6}"/>
    <cellStyle name="40% - Accent5 2 2 2 2 3 3" xfId="14184" xr:uid="{1D09096D-296E-4F42-AEA8-8E8B724F8ED3}"/>
    <cellStyle name="40% - Accent5 2 2 2 2 4" xfId="14185" xr:uid="{E3FEEB15-759D-4849-99EA-B4DE2313329D}"/>
    <cellStyle name="40% - Accent5 2 2 2 2 4 2" xfId="14186" xr:uid="{6F4B9C42-054F-4995-8206-92EE70028AA8}"/>
    <cellStyle name="40% - Accent5 2 2 2 2 5" xfId="14187" xr:uid="{819125B2-5CFB-4852-86D5-E992941C9910}"/>
    <cellStyle name="40% - Accent5 2 2 2 2 6" xfId="14188" xr:uid="{650B222A-63D6-497E-843B-6C64295F25FB}"/>
    <cellStyle name="40% - Accent5 2 2 2 2 7" xfId="14189" xr:uid="{49E832DB-AD6E-433D-9D49-73D26E22FB6E}"/>
    <cellStyle name="40% - Accent5 2 2 2 3" xfId="14190" xr:uid="{8558EEB2-AB77-4241-8D80-7F5587272BA4}"/>
    <cellStyle name="40% - Accent5 2 2 2 3 2" xfId="14191" xr:uid="{98268FBF-5699-41B4-BDFE-4248DBC7D8AD}"/>
    <cellStyle name="40% - Accent5 2 2 2 3 2 2" xfId="14192" xr:uid="{A81BC989-17E5-4481-BECE-70958BDC61C6}"/>
    <cellStyle name="40% - Accent5 2 2 2 3 2 2 2" xfId="14193" xr:uid="{B7F19EB4-531D-4D2D-BB2A-482F984B8029}"/>
    <cellStyle name="40% - Accent5 2 2 2 3 2 3" xfId="14194" xr:uid="{AF1C814A-2DB9-4555-A705-32F466AB159D}"/>
    <cellStyle name="40% - Accent5 2 2 2 3 2 4" xfId="14195" xr:uid="{EF5C39CA-5143-443F-AE83-E894BA272BAC}"/>
    <cellStyle name="40% - Accent5 2 2 2 3 3" xfId="14196" xr:uid="{8B88BE07-2497-4C13-A84C-1220635BA6A4}"/>
    <cellStyle name="40% - Accent5 2 2 2 3 3 2" xfId="14197" xr:uid="{CA6F74D0-F3CA-47E3-A645-F51CA426F22F}"/>
    <cellStyle name="40% - Accent5 2 2 2 3 4" xfId="14198" xr:uid="{BB9C1664-C95F-471C-8992-D8AC9BB78F58}"/>
    <cellStyle name="40% - Accent5 2 2 2 3 5" xfId="14199" xr:uid="{7CF1DB82-846F-475F-9739-C312FA4320A4}"/>
    <cellStyle name="40% - Accent5 2 2 2 3 6" xfId="14200" xr:uid="{88F117B7-46A5-40E4-A109-9C6B270DCAE5}"/>
    <cellStyle name="40% - Accent5 2 2 2 4" xfId="14201" xr:uid="{6C704903-4BF1-40BD-911A-FF9B3A9C8B1B}"/>
    <cellStyle name="40% - Accent5 2 2 2 4 2" xfId="14202" xr:uid="{E7315666-98D1-4929-82F8-015737C9B279}"/>
    <cellStyle name="40% - Accent5 2 2 2 4 2 2" xfId="14203" xr:uid="{4D8F7176-4BD7-465C-BEC0-DD492268F2CD}"/>
    <cellStyle name="40% - Accent5 2 2 2 4 3" xfId="14204" xr:uid="{39E709CA-2BF1-4A4F-9490-78F41BA00205}"/>
    <cellStyle name="40% - Accent5 2 2 2 4 4" xfId="14205" xr:uid="{0BC11FC7-ECF3-407F-B69D-AB803B9CC6AE}"/>
    <cellStyle name="40% - Accent5 2 2 2 5" xfId="14206" xr:uid="{AFEE139B-02AE-4970-AE17-EBAB17668C8E}"/>
    <cellStyle name="40% - Accent5 2 2 2 5 2" xfId="14207" xr:uid="{BD716064-C65C-42E3-8CBE-11C430CC0E56}"/>
    <cellStyle name="40% - Accent5 2 2 2 6" xfId="14208" xr:uid="{C89A332C-7505-4982-A660-F33570D173AE}"/>
    <cellStyle name="40% - Accent5 2 2 2 7" xfId="14209" xr:uid="{2F45ACB1-59DB-4D38-B7D5-8ADA1B33518F}"/>
    <cellStyle name="40% - Accent5 2 2 2 8" xfId="14210" xr:uid="{4011B693-C40A-4236-BCFE-B3073E1061A2}"/>
    <cellStyle name="40% - Accent5 2 2 2 9" xfId="14211" xr:uid="{5290C050-DCAF-4E3F-9C61-33A258BDC00F}"/>
    <cellStyle name="40% - Accent5 2 2 3" xfId="14212" xr:uid="{FA7CC053-F780-497D-9A9F-5C55915D37AD}"/>
    <cellStyle name="40% - Accent5 2 2 3 2" xfId="14213" xr:uid="{0A7F4825-A6F3-416E-BD9C-64F8C58DFA9D}"/>
    <cellStyle name="40% - Accent5 2 2 3 2 2" xfId="14214" xr:uid="{2AC3E0DB-35AF-4EB2-8247-06CD7D12F833}"/>
    <cellStyle name="40% - Accent5 2 2 3 2 2 2" xfId="14215" xr:uid="{28831C50-408A-42B5-8766-A17EC76429F4}"/>
    <cellStyle name="40% - Accent5 2 2 3 2 2 2 2" xfId="14216" xr:uid="{22E6D22C-FBC6-49A2-BB2B-FB0240520E16}"/>
    <cellStyle name="40% - Accent5 2 2 3 2 2 3" xfId="14217" xr:uid="{24058A63-52C0-4B3E-BD0B-E5C3743C9940}"/>
    <cellStyle name="40% - Accent5 2 2 3 2 2 4" xfId="14218" xr:uid="{3B91CD95-5C7C-46F1-874C-31F750C96B5C}"/>
    <cellStyle name="40% - Accent5 2 2 3 2 3" xfId="14219" xr:uid="{75CBB6F2-8BFF-4ADE-AA1D-9D1FCF399B8F}"/>
    <cellStyle name="40% - Accent5 2 2 3 2 3 2" xfId="14220" xr:uid="{A865B12F-2E72-4200-A2B5-6880D1C33172}"/>
    <cellStyle name="40% - Accent5 2 2 3 2 4" xfId="14221" xr:uid="{433DD0D9-F3C3-4BB4-B209-6EBCC5D0F8E1}"/>
    <cellStyle name="40% - Accent5 2 2 3 2 5" xfId="14222" xr:uid="{E6B36BCF-423E-490F-BFB1-E7EF0711DB55}"/>
    <cellStyle name="40% - Accent5 2 2 3 2 6" xfId="14223" xr:uid="{235D4613-AEFA-411A-BFF5-CE8D946E2397}"/>
    <cellStyle name="40% - Accent5 2 2 3 3" xfId="14224" xr:uid="{9D4F2EF9-1925-4B06-BEB8-1991DFFB529A}"/>
    <cellStyle name="40% - Accent5 2 2 3 3 2" xfId="14225" xr:uid="{B10032B1-68A5-433D-BCC8-78A178D7B73D}"/>
    <cellStyle name="40% - Accent5 2 2 3 3 2 2" xfId="14226" xr:uid="{CF8B3D3E-5FEC-4ABD-8A81-7B8A26CC3A96}"/>
    <cellStyle name="40% - Accent5 2 2 3 3 2 3" xfId="14227" xr:uid="{C5C798FC-EF0B-4F9B-A7CA-62FAAF838272}"/>
    <cellStyle name="40% - Accent5 2 2 3 3 2 4" xfId="14228" xr:uid="{8895515B-EF50-4557-B6E2-43BD30FFA883}"/>
    <cellStyle name="40% - Accent5 2 2 3 3 3" xfId="14229" xr:uid="{41890A69-48E6-486E-8119-64DBBE71FAAB}"/>
    <cellStyle name="40% - Accent5 2 2 3 3 4" xfId="14230" xr:uid="{634CDFFE-C05B-491B-9609-897FA62214BB}"/>
    <cellStyle name="40% - Accent5 2 2 3 3 5" xfId="14231" xr:uid="{8F86AE46-A4E8-4269-BCB1-79BB37685D0B}"/>
    <cellStyle name="40% - Accent5 2 2 3 3 6" xfId="14232" xr:uid="{C6066EF2-5EBA-43BF-804D-0E3DE33A5B58}"/>
    <cellStyle name="40% - Accent5 2 2 3 4" xfId="14233" xr:uid="{47BC9E29-561B-4C0A-A0E4-39820FCD6AD6}"/>
    <cellStyle name="40% - Accent5 2 2 3 4 2" xfId="14234" xr:uid="{7EB17C39-4D92-4DB7-A69B-F9920243A141}"/>
    <cellStyle name="40% - Accent5 2 2 3 4 3" xfId="14235" xr:uid="{FDC786F4-A494-4D5D-B7DE-A9E9A949F462}"/>
    <cellStyle name="40% - Accent5 2 2 3 4 4" xfId="14236" xr:uid="{3D493E25-7B60-42FE-A810-A7C471D50386}"/>
    <cellStyle name="40% - Accent5 2 2 3 5" xfId="14237" xr:uid="{6AD2D623-A410-44BE-9C71-232A384AE071}"/>
    <cellStyle name="40% - Accent5 2 2 3 6" xfId="14238" xr:uid="{44D7B65F-8BDA-4334-9381-3FAED1CDE3A5}"/>
    <cellStyle name="40% - Accent5 2 2 3 7" xfId="14239" xr:uid="{8B89A798-0134-4631-B3C9-75CD4AF819DF}"/>
    <cellStyle name="40% - Accent5 2 2 3 8" xfId="14240" xr:uid="{4EEE8082-F4BD-4DAE-B488-3E8D6100EFAC}"/>
    <cellStyle name="40% - Accent5 2 2 3 9" xfId="14241" xr:uid="{CD2BE346-E80D-43B3-B3B5-338872422170}"/>
    <cellStyle name="40% - Accent5 2 2 4" xfId="14242" xr:uid="{3E790724-363C-43A8-9DFB-85243A0C57BF}"/>
    <cellStyle name="40% - Accent5 2 2 4 2" xfId="14243" xr:uid="{50D4DAD2-0DD9-49BD-858B-B95FE38B6E11}"/>
    <cellStyle name="40% - Accent5 2 2 4 2 2" xfId="14244" xr:uid="{433BEC71-53B9-48A5-A823-C04DFD589B4B}"/>
    <cellStyle name="40% - Accent5 2 2 4 2 2 2" xfId="14245" xr:uid="{CEFCB7D0-CEC4-491E-BF8A-65378FBC09E8}"/>
    <cellStyle name="40% - Accent5 2 2 4 2 2 3" xfId="14246" xr:uid="{7A8E1059-2865-4F77-A15D-7BCCC38235AE}"/>
    <cellStyle name="40% - Accent5 2 2 4 2 3" xfId="14247" xr:uid="{7821F04C-EA76-4A9E-AE98-B4C2FB60B9CE}"/>
    <cellStyle name="40% - Accent5 2 2 4 2 3 2" xfId="14248" xr:uid="{3373FB2B-2F5E-49AF-89BB-5AE129391C3D}"/>
    <cellStyle name="40% - Accent5 2 2 4 2 4" xfId="14249" xr:uid="{AC84C14A-C555-441B-9646-BB6D2A194FFB}"/>
    <cellStyle name="40% - Accent5 2 2 4 3" xfId="14250" xr:uid="{E4FF10A6-3FDE-4797-9896-FCA9ADAA0DD6}"/>
    <cellStyle name="40% - Accent5 2 2 4 3 2" xfId="14251" xr:uid="{3C8885B4-694F-4C6C-BF0E-88F6673A29A9}"/>
    <cellStyle name="40% - Accent5 2 2 4 3 3" xfId="14252" xr:uid="{5B2FCE64-B46A-456F-BA47-DD5EE4C4C904}"/>
    <cellStyle name="40% - Accent5 2 2 4 4" xfId="14253" xr:uid="{648A021C-9F82-40F4-AD3A-C6BC99CB2176}"/>
    <cellStyle name="40% - Accent5 2 2 4 4 2" xfId="14254" xr:uid="{143C811B-286D-4999-814B-49843539CBA7}"/>
    <cellStyle name="40% - Accent5 2 2 4 5" xfId="14255" xr:uid="{080A772A-6A3A-4898-862C-10373ED773B3}"/>
    <cellStyle name="40% - Accent5 2 2 4 6" xfId="14256" xr:uid="{1894C20A-1086-469D-8F58-84DED16F81A9}"/>
    <cellStyle name="40% - Accent5 2 2 5" xfId="14257" xr:uid="{E84B3FE8-A548-48D0-A907-4CC82951B473}"/>
    <cellStyle name="40% - Accent5 2 2 5 2" xfId="14258" xr:uid="{3C276FF6-FE98-452C-8225-1859BA8C05B0}"/>
    <cellStyle name="40% - Accent5 2 2 5 2 2" xfId="14259" xr:uid="{98286DCF-9217-4CDA-8C47-6C3D91E8EB94}"/>
    <cellStyle name="40% - Accent5 2 2 5 2 2 2" xfId="14260" xr:uid="{41D54BA0-D821-4A65-8664-D44B97B71B7F}"/>
    <cellStyle name="40% - Accent5 2 2 5 2 3" xfId="14261" xr:uid="{89A8C3B8-72BF-42DC-8C12-801D8B14AE06}"/>
    <cellStyle name="40% - Accent5 2 2 5 2 4" xfId="14262" xr:uid="{F6D8B363-96A9-4DA4-B0AE-119CEDD34B66}"/>
    <cellStyle name="40% - Accent5 2 2 5 3" xfId="14263" xr:uid="{2F7FE1ED-0360-4BEA-93B0-FB7463AF2D22}"/>
    <cellStyle name="40% - Accent5 2 2 5 3 2" xfId="14264" xr:uid="{18F81665-1F97-4719-9B3C-545CEF16AAD7}"/>
    <cellStyle name="40% - Accent5 2 2 5 4" xfId="14265" xr:uid="{8F827C60-3AE3-4641-B5CE-E5B472B09053}"/>
    <cellStyle name="40% - Accent5 2 2 5 5" xfId="14266" xr:uid="{8027DAC0-22BE-41F8-B6EF-24E036C21E72}"/>
    <cellStyle name="40% - Accent5 2 2 5 6" xfId="14267" xr:uid="{FEC9CAED-698F-471A-A79E-BB5E120DD400}"/>
    <cellStyle name="40% - Accent5 2 2 6" xfId="14268" xr:uid="{49B6E658-AC99-4664-85D5-AB0A204120CA}"/>
    <cellStyle name="40% - Accent5 2 2 6 2" xfId="14269" xr:uid="{8BF4C664-D7EA-4320-924A-A6003315F3BA}"/>
    <cellStyle name="40% - Accent5 2 2 6 2 2" xfId="14270" xr:uid="{3C6C80BA-3D3A-446A-BE15-76728F1F5D9F}"/>
    <cellStyle name="40% - Accent5 2 2 6 3" xfId="14271" xr:uid="{33827A35-92F6-481B-948B-CCDE7B51535B}"/>
    <cellStyle name="40% - Accent5 2 2 6 4" xfId="14272" xr:uid="{94CC1969-F189-4B50-A7B5-2201572C4A5C}"/>
    <cellStyle name="40% - Accent5 2 2 7" xfId="14273" xr:uid="{9938A8A8-D587-403A-9239-89AE252EFAAE}"/>
    <cellStyle name="40% - Accent5 2 2 7 2" xfId="14274" xr:uid="{38F19CA5-E2E3-49C9-90BF-9F18E2F337F8}"/>
    <cellStyle name="40% - Accent5 2 2 8" xfId="14275" xr:uid="{AEDED918-E8C4-425F-A336-355C73099066}"/>
    <cellStyle name="40% - Accent5 2 2 8 2" xfId="14276" xr:uid="{94D983A7-BC58-4B44-BB82-024943A251B2}"/>
    <cellStyle name="40% - Accent5 2 2 9" xfId="14277" xr:uid="{0ECF0D37-072C-47E0-B895-0D49A4B57730}"/>
    <cellStyle name="40% - Accent5 2 2 9 2" xfId="14278" xr:uid="{9C22408A-BD19-4F66-BCBD-05DDDF7A0AB6}"/>
    <cellStyle name="40% - Accent5 2 3" xfId="14279" xr:uid="{F34C9114-DAA0-4024-AFD9-2093F8816367}"/>
    <cellStyle name="40% - Accent5 2 3 10" xfId="14280" xr:uid="{C13F3B01-C0E8-4843-A039-8E0508F48973}"/>
    <cellStyle name="40% - Accent5 2 3 11" xfId="14281" xr:uid="{EF9C55C2-70E2-48DE-A549-0F3905743114}"/>
    <cellStyle name="40% - Accent5 2 3 12" xfId="14282" xr:uid="{9FA8CD89-4D1B-4797-9FC3-9B4A3421BFB4}"/>
    <cellStyle name="40% - Accent5 2 3 2" xfId="14283" xr:uid="{21D56550-C4F2-4E4A-8547-B3DD77964C2E}"/>
    <cellStyle name="40% - Accent5 2 3 2 2" xfId="14284" xr:uid="{3C3E93F8-7B23-4EF4-94D3-B4F9367D6A7E}"/>
    <cellStyle name="40% - Accent5 2 3 2 2 2" xfId="14285" xr:uid="{AE4A163F-6053-4EB8-B273-A06999DCAC78}"/>
    <cellStyle name="40% - Accent5 2 3 2 2 2 2" xfId="14286" xr:uid="{8100ECA1-8573-418B-A14D-A21957D2D0CB}"/>
    <cellStyle name="40% - Accent5 2 3 2 2 2 3" xfId="14287" xr:uid="{AF9769D4-AE01-46B4-97C0-31853F6039A9}"/>
    <cellStyle name="40% - Accent5 2 3 2 2 3" xfId="14288" xr:uid="{6FFAF8CD-15EA-470F-8002-32945176EE9B}"/>
    <cellStyle name="40% - Accent5 2 3 2 2 3 2" xfId="14289" xr:uid="{6FA45AF1-6E82-48AD-BE4C-00655484DF68}"/>
    <cellStyle name="40% - Accent5 2 3 2 2 4" xfId="14290" xr:uid="{424CCD3C-99C9-4C07-B26F-D1E0DA417185}"/>
    <cellStyle name="40% - Accent5 2 3 2 3" xfId="14291" xr:uid="{4BC28886-0C10-4190-8E6E-218B14DAA835}"/>
    <cellStyle name="40% - Accent5 2 3 2 3 2" xfId="14292" xr:uid="{72F7BFF6-12CB-44F1-AFB2-7F76AC57080D}"/>
    <cellStyle name="40% - Accent5 2 3 2 3 3" xfId="14293" xr:uid="{613770DF-79D4-49F0-BD8C-6EFAB1496D16}"/>
    <cellStyle name="40% - Accent5 2 3 2 4" xfId="14294" xr:uid="{B521081A-F0DA-450A-B6DE-2A70C6B079BE}"/>
    <cellStyle name="40% - Accent5 2 3 2 4 2" xfId="14295" xr:uid="{EAE8217D-4997-4E96-951E-AF6B3137E2EC}"/>
    <cellStyle name="40% - Accent5 2 3 2 5" xfId="14296" xr:uid="{FF990451-033D-43D1-B34B-A7AC736E1A05}"/>
    <cellStyle name="40% - Accent5 2 3 2 6" xfId="14297" xr:uid="{CF64B19A-5B78-4AE1-BB64-C49AD6C4FD65}"/>
    <cellStyle name="40% - Accent5 2 3 2 7" xfId="14298" xr:uid="{17A5322C-1D36-45B1-9E67-94054E2F232A}"/>
    <cellStyle name="40% - Accent5 2 3 2 8" xfId="14299" xr:uid="{6E4DEAB9-EF62-4360-8EAA-609C7223815E}"/>
    <cellStyle name="40% - Accent5 2 3 3" xfId="14300" xr:uid="{6DD0967E-0104-4DE1-9494-0415D0ABF207}"/>
    <cellStyle name="40% - Accent5 2 3 3 2" xfId="14301" xr:uid="{2AA9FD0F-E492-4FAB-87C4-C43F91A119D4}"/>
    <cellStyle name="40% - Accent5 2 3 3 2 2" xfId="14302" xr:uid="{B3FFBBFA-8D65-41A0-848F-1B311B134F60}"/>
    <cellStyle name="40% - Accent5 2 3 3 2 2 2" xfId="14303" xr:uid="{260553C2-5D90-4060-8C7F-DA214599DC36}"/>
    <cellStyle name="40% - Accent5 2 3 3 2 3" xfId="14304" xr:uid="{29C3052B-2146-4620-9BAE-4BC2D35ED4CD}"/>
    <cellStyle name="40% - Accent5 2 3 3 2 4" xfId="14305" xr:uid="{03576F14-721C-473E-AA7A-0A608C184F7E}"/>
    <cellStyle name="40% - Accent5 2 3 3 3" xfId="14306" xr:uid="{EA01A904-900F-41A6-A846-8DEFE50546BD}"/>
    <cellStyle name="40% - Accent5 2 3 3 3 2" xfId="14307" xr:uid="{C00FFAD4-385E-4E73-9E55-5C5B3348295A}"/>
    <cellStyle name="40% - Accent5 2 3 3 4" xfId="14308" xr:uid="{D1EE1B43-80B4-4592-9F30-682ED4BA07AF}"/>
    <cellStyle name="40% - Accent5 2 3 3 5" xfId="14309" xr:uid="{DCE63D26-A7CB-464B-B336-55C1A63FEFE2}"/>
    <cellStyle name="40% - Accent5 2 3 3 6" xfId="14310" xr:uid="{E7EB7917-BB84-4283-ABE1-CBB65348C5B7}"/>
    <cellStyle name="40% - Accent5 2 3 3 7" xfId="14311" xr:uid="{83522A89-EF0F-41B3-9CC7-28EC61D57432}"/>
    <cellStyle name="40% - Accent5 2 3 4" xfId="14312" xr:uid="{43C7AA7D-2263-4EC4-AAA9-233EC7D290A8}"/>
    <cellStyle name="40% - Accent5 2 3 4 2" xfId="14313" xr:uid="{8BA241D4-1E8D-4B27-9E5D-00866FCB12F6}"/>
    <cellStyle name="40% - Accent5 2 3 4 2 2" xfId="14314" xr:uid="{DBDC4EEC-DCFF-45FD-A7CB-491D8B8CD936}"/>
    <cellStyle name="40% - Accent5 2 3 4 3" xfId="14315" xr:uid="{22D6B853-4D9A-4549-A9B4-3C480E0D459E}"/>
    <cellStyle name="40% - Accent5 2 3 4 4" xfId="14316" xr:uid="{3BB1EF0A-7548-40F7-A406-C200719B588B}"/>
    <cellStyle name="40% - Accent5 2 3 5" xfId="14317" xr:uid="{5D1B9307-9354-43C2-A651-685E1F0FF04A}"/>
    <cellStyle name="40% - Accent5 2 3 5 2" xfId="14318" xr:uid="{9A3954E4-7746-4619-A0BE-9495FEC50C2F}"/>
    <cellStyle name="40% - Accent5 2 3 6" xfId="14319" xr:uid="{9EE54B27-8F1D-4FCA-974E-BD0BC764DF45}"/>
    <cellStyle name="40% - Accent5 2 3 7" xfId="14320" xr:uid="{ECFAA6CE-1C61-4311-A51C-77F7AB8583DB}"/>
    <cellStyle name="40% - Accent5 2 3 8" xfId="14321" xr:uid="{DB041B2A-B7A3-4F0C-8434-F02497D6A165}"/>
    <cellStyle name="40% - Accent5 2 3 9" xfId="14322" xr:uid="{AC49C29E-CFC7-4723-A3C6-154B43C3FEA9}"/>
    <cellStyle name="40% - Accent5 2 4" xfId="14323" xr:uid="{16E5A8C2-DC15-4DCB-A61B-104E6BC9AE46}"/>
    <cellStyle name="40% - Accent5 2 4 2" xfId="14324" xr:uid="{A1E04F96-237C-4B66-82D6-9ED6B3F9764F}"/>
    <cellStyle name="40% - Accent5 2 4 2 2" xfId="14325" xr:uid="{9A9EA46B-43BE-4032-9C5E-FAC6530312F5}"/>
    <cellStyle name="40% - Accent5 2 4 2 2 2" xfId="14326" xr:uid="{7F1786C3-4214-46B3-B15C-2FE23E242940}"/>
    <cellStyle name="40% - Accent5 2 4 2 2 2 2" xfId="14327" xr:uid="{A0C49CD7-4A7C-4989-B53D-70F9FEBD8553}"/>
    <cellStyle name="40% - Accent5 2 4 2 2 3" xfId="14328" xr:uid="{D8E6936B-E26C-4474-991E-101B683739BF}"/>
    <cellStyle name="40% - Accent5 2 4 2 2 4" xfId="14329" xr:uid="{3506A837-4988-474A-858C-AD038EEA576A}"/>
    <cellStyle name="40% - Accent5 2 4 2 3" xfId="14330" xr:uid="{9CCA6934-A5EF-4015-BBEE-FAB6E01E8EB9}"/>
    <cellStyle name="40% - Accent5 2 4 2 3 2" xfId="14331" xr:uid="{CDAB3C52-7E3C-414D-BB13-2BA6DC6A059F}"/>
    <cellStyle name="40% - Accent5 2 4 2 4" xfId="14332" xr:uid="{55C3A343-7FCA-4FE5-95AF-F48C9BE782C9}"/>
    <cellStyle name="40% - Accent5 2 4 2 5" xfId="14333" xr:uid="{AA9C1065-3A0F-4727-8DB1-EBCF873994B3}"/>
    <cellStyle name="40% - Accent5 2 4 2 6" xfId="14334" xr:uid="{4AE348AB-7C97-460F-9515-C4846E6ABC6A}"/>
    <cellStyle name="40% - Accent5 2 4 3" xfId="14335" xr:uid="{6AD627DA-3916-4585-B190-E483A62FFEDD}"/>
    <cellStyle name="40% - Accent5 2 4 3 2" xfId="14336" xr:uid="{1BA411D4-DC63-4D1A-81CE-D8C2278B7FBA}"/>
    <cellStyle name="40% - Accent5 2 4 3 2 2" xfId="14337" xr:uid="{F89785B5-43A6-403A-B2DD-F3B4DF5E5027}"/>
    <cellStyle name="40% - Accent5 2 4 3 2 3" xfId="14338" xr:uid="{B82FF627-F25A-4B4A-9A33-6B66EDA3A439}"/>
    <cellStyle name="40% - Accent5 2 4 3 2 4" xfId="14339" xr:uid="{799D7C4C-59F4-4926-8D87-CE380919BB9A}"/>
    <cellStyle name="40% - Accent5 2 4 3 3" xfId="14340" xr:uid="{BECF5396-38C2-420F-AE80-4130501D7795}"/>
    <cellStyle name="40% - Accent5 2 4 3 4" xfId="14341" xr:uid="{FA1782B0-4471-4B2D-ACB5-436F3F8EEB01}"/>
    <cellStyle name="40% - Accent5 2 4 3 5" xfId="14342" xr:uid="{DFEF976C-4F88-4008-A831-A23C6D614762}"/>
    <cellStyle name="40% - Accent5 2 4 3 6" xfId="14343" xr:uid="{46B553C9-6B26-4468-8913-E8C122E59FC4}"/>
    <cellStyle name="40% - Accent5 2 4 4" xfId="14344" xr:uid="{BE09D184-CF73-43EB-B1BA-643A85911875}"/>
    <cellStyle name="40% - Accent5 2 4 4 2" xfId="14345" xr:uid="{4EA1216F-5C1A-46F6-B0E0-1C2DAED8EFF0}"/>
    <cellStyle name="40% - Accent5 2 4 4 3" xfId="14346" xr:uid="{0EBF2366-FE20-4F2B-933B-1606A067ECE4}"/>
    <cellStyle name="40% - Accent5 2 4 4 4" xfId="14347" xr:uid="{FE296B05-253D-402D-A22B-EC97DD82B8DB}"/>
    <cellStyle name="40% - Accent5 2 4 5" xfId="14348" xr:uid="{11327D93-ADB5-404C-B572-AE6C6D4EF06E}"/>
    <cellStyle name="40% - Accent5 2 4 6" xfId="14349" xr:uid="{9429D73E-6F24-46AE-A9BF-99605C407F6F}"/>
    <cellStyle name="40% - Accent5 2 4 7" xfId="14350" xr:uid="{C8F3FDA7-AE73-4C50-9982-FC50F737CA63}"/>
    <cellStyle name="40% - Accent5 2 4 8" xfId="14351" xr:uid="{520D5F44-21C7-4399-9419-A1289F60405E}"/>
    <cellStyle name="40% - Accent5 2 4 9" xfId="14352" xr:uid="{1A4CCED9-5B58-40CC-A241-4F1ECAC63F72}"/>
    <cellStyle name="40% - Accent5 2 5" xfId="14353" xr:uid="{F47A453A-4A52-4F11-8854-369E32178C70}"/>
    <cellStyle name="40% - Accent5 2 5 2" xfId="14354" xr:uid="{F4BC33C0-ECE4-4706-A055-46125F15FCC6}"/>
    <cellStyle name="40% - Accent5 2 5 2 2" xfId="14355" xr:uid="{6ABB6AC0-9ECF-4634-BAAF-53C965338D8B}"/>
    <cellStyle name="40% - Accent5 2 5 2 2 2" xfId="14356" xr:uid="{49D8F3B2-A45D-44D8-B093-053AFC0B20E5}"/>
    <cellStyle name="40% - Accent5 2 5 2 2 2 2" xfId="14357" xr:uid="{D5B7698C-3576-468C-8062-42A1CF75B8F7}"/>
    <cellStyle name="40% - Accent5 2 5 2 2 3" xfId="14358" xr:uid="{2455C1F0-6A66-48B4-9BD3-F322850A8325}"/>
    <cellStyle name="40% - Accent5 2 5 2 2 4" xfId="14359" xr:uid="{DAA5A5F1-7176-4F9D-997F-81299E70CE3B}"/>
    <cellStyle name="40% - Accent5 2 5 2 3" xfId="14360" xr:uid="{2FBD51CE-9083-4AB6-8CB5-4EB6AE323871}"/>
    <cellStyle name="40% - Accent5 2 5 2 3 2" xfId="14361" xr:uid="{FD0150A2-4DF2-4205-A96B-9B5C63E6F302}"/>
    <cellStyle name="40% - Accent5 2 5 2 4" xfId="14362" xr:uid="{D3C510A4-5FB2-4723-86BC-66098CD802C0}"/>
    <cellStyle name="40% - Accent5 2 5 2 5" xfId="14363" xr:uid="{F3B9B376-85B9-456C-BE4B-4ED4BE4CFF6B}"/>
    <cellStyle name="40% - Accent5 2 5 2 6" xfId="14364" xr:uid="{F58A342F-16D0-461E-83CA-ED6D28033DAF}"/>
    <cellStyle name="40% - Accent5 2 5 3" xfId="14365" xr:uid="{C6AB18A6-1AEB-4487-9A8C-BFE4A0D2CC26}"/>
    <cellStyle name="40% - Accent5 2 5 3 2" xfId="14366" xr:uid="{6FC11E77-71E5-4036-BC77-18F6DEF4D147}"/>
    <cellStyle name="40% - Accent5 2 5 3 2 2" xfId="14367" xr:uid="{1BF5AB44-6D8B-4EEA-9FD3-D7F0AD6E7EB5}"/>
    <cellStyle name="40% - Accent5 2 5 3 2 3" xfId="14368" xr:uid="{3556B450-0A72-42D4-907E-B3DE0B69EC43}"/>
    <cellStyle name="40% - Accent5 2 5 3 2 4" xfId="14369" xr:uid="{19A211E4-6165-452E-802F-8DA76F23235C}"/>
    <cellStyle name="40% - Accent5 2 5 3 3" xfId="14370" xr:uid="{0C507182-9507-4741-B886-D3EA10DAA45B}"/>
    <cellStyle name="40% - Accent5 2 5 3 4" xfId="14371" xr:uid="{2458F52F-C242-4F8C-A1F8-C7C74E8E66CF}"/>
    <cellStyle name="40% - Accent5 2 5 3 5" xfId="14372" xr:uid="{271F70CB-8E66-4A86-BA7D-5D27BB0DDC2D}"/>
    <cellStyle name="40% - Accent5 2 5 3 6" xfId="14373" xr:uid="{44CCA33A-CA33-41B2-940C-19A427006E23}"/>
    <cellStyle name="40% - Accent5 2 5 4" xfId="14374" xr:uid="{3CFCF0B2-99B5-43A5-A26A-DFA17123AC19}"/>
    <cellStyle name="40% - Accent5 2 5 4 2" xfId="14375" xr:uid="{B2D2510E-189C-475B-BC23-90E69A9F23B6}"/>
    <cellStyle name="40% - Accent5 2 5 4 3" xfId="14376" xr:uid="{582FCD5C-A17C-4A90-AA87-7F50D2B9F90A}"/>
    <cellStyle name="40% - Accent5 2 5 4 4" xfId="14377" xr:uid="{F44E34F8-3781-4EF4-90BB-25BCC077942F}"/>
    <cellStyle name="40% - Accent5 2 5 5" xfId="14378" xr:uid="{2296316E-2191-45E8-AD07-331702C72967}"/>
    <cellStyle name="40% - Accent5 2 5 6" xfId="14379" xr:uid="{4B0CB37D-33CD-4310-A9CA-CB98F88C0B50}"/>
    <cellStyle name="40% - Accent5 2 5 7" xfId="14380" xr:uid="{D42BD3B7-6DEF-42E4-867F-297BECA08763}"/>
    <cellStyle name="40% - Accent5 2 5 8" xfId="14381" xr:uid="{9F3EAEDA-A896-436C-BBAC-B17C93E44F33}"/>
    <cellStyle name="40% - Accent5 2 6" xfId="14382" xr:uid="{AAC00D82-F9CF-4594-A797-1E93015463A3}"/>
    <cellStyle name="40% - Accent5 2 6 2" xfId="14383" xr:uid="{26AA8EF1-F554-4599-91DC-63DC94BCAF9D}"/>
    <cellStyle name="40% - Accent5 2 6 2 2" xfId="14384" xr:uid="{75F47AF2-57D7-41B5-9572-088870E81666}"/>
    <cellStyle name="40% - Accent5 2 6 2 2 2" xfId="14385" xr:uid="{1556DF57-139F-4533-A453-9EEF3690A05D}"/>
    <cellStyle name="40% - Accent5 2 6 2 3" xfId="14386" xr:uid="{ACA39100-9990-4F6E-B570-AFDF25D9CF5A}"/>
    <cellStyle name="40% - Accent5 2 6 2 4" xfId="14387" xr:uid="{921F6828-CEF6-42D5-86BE-2319AD404BF5}"/>
    <cellStyle name="40% - Accent5 2 6 3" xfId="14388" xr:uid="{CA3642E1-6C98-4553-8563-3AF85E886859}"/>
    <cellStyle name="40% - Accent5 2 6 3 2" xfId="14389" xr:uid="{8B0AD21B-24BF-4CF2-BF7A-A394AC518CCD}"/>
    <cellStyle name="40% - Accent5 2 6 4" xfId="14390" xr:uid="{7E4C478A-7891-432D-A903-895C9F9C1932}"/>
    <cellStyle name="40% - Accent5 2 6 5" xfId="14391" xr:uid="{1F4CF953-731A-4278-8C5F-A5C26EF7BB02}"/>
    <cellStyle name="40% - Accent5 2 6 6" xfId="14392" xr:uid="{8CB1AA2C-35F1-45C3-87C1-00628043B8A5}"/>
    <cellStyle name="40% - Accent5 2 7" xfId="14393" xr:uid="{A6E30C81-6795-4A62-9DE1-BDFA3A8D2876}"/>
    <cellStyle name="40% - Accent5 2 7 2" xfId="14394" xr:uid="{4E3BF07A-739E-4EC2-812C-63E5747A6E0F}"/>
    <cellStyle name="40% - Accent5 2 7 2 2" xfId="14395" xr:uid="{791A54F9-462F-40C7-85B6-9D2FC6AE854E}"/>
    <cellStyle name="40% - Accent5 2 7 2 3" xfId="14396" xr:uid="{00D17B43-54CD-470F-940E-2E3BB08569C0}"/>
    <cellStyle name="40% - Accent5 2 7 2 4" xfId="14397" xr:uid="{EA531FDD-CBE7-4A30-8D1C-633AA57A3DCD}"/>
    <cellStyle name="40% - Accent5 2 7 3" xfId="14398" xr:uid="{A5CB22B5-B180-4A17-B705-E0E71F4E068D}"/>
    <cellStyle name="40% - Accent5 2 7 4" xfId="14399" xr:uid="{A58DB471-B430-4734-96B2-31A2AC894FC7}"/>
    <cellStyle name="40% - Accent5 2 7 5" xfId="14400" xr:uid="{1D4A7401-1D2B-42D0-B58E-E7117438C1ED}"/>
    <cellStyle name="40% - Accent5 2 7 6" xfId="14401" xr:uid="{81F54B23-364B-4A4F-A219-BB4F17AB0503}"/>
    <cellStyle name="40% - Accent5 2 8" xfId="14402" xr:uid="{12887092-3975-4D2C-B57C-ECE0077F1E30}"/>
    <cellStyle name="40% - Accent5 2 8 2" xfId="14403" xr:uid="{7A0F67C7-6B4F-423E-AE55-BAF8578AA622}"/>
    <cellStyle name="40% - Accent5 2 8 3" xfId="14404" xr:uid="{4455AFB4-2C38-4A30-883E-05CB0C67167B}"/>
    <cellStyle name="40% - Accent5 2 8 4" xfId="14405" xr:uid="{D844F14B-85E7-4019-A6F6-7474783E35EE}"/>
    <cellStyle name="40% - Accent5 2 9" xfId="14406" xr:uid="{F5C5B20E-D4ED-44A4-A004-EC869D6D5291}"/>
    <cellStyle name="40% - Accent5 20" xfId="14407" xr:uid="{BEC719A9-1689-4AAE-B955-A82DDE94381A}"/>
    <cellStyle name="40% - Accent5 20 2" xfId="14408" xr:uid="{3328FEF1-04FB-4C71-A633-2A06DCC7E7F8}"/>
    <cellStyle name="40% - Accent5 20 3" xfId="14409" xr:uid="{D5E889D2-4C6C-4F03-BF20-B76526FE91B4}"/>
    <cellStyle name="40% - Accent5 21" xfId="14410" xr:uid="{3B1BE509-A00C-4D28-8E8E-B33450B0DBD5}"/>
    <cellStyle name="40% - Accent5 21 2" xfId="14411" xr:uid="{52B21F96-62A8-4CC6-AA36-3EED79C5A421}"/>
    <cellStyle name="40% - Accent5 21 3" xfId="14412" xr:uid="{9CDC875F-59F4-4C4A-84BE-BCC3A6FA26F3}"/>
    <cellStyle name="40% - Accent5 22" xfId="14413" xr:uid="{09846E45-E8D6-4EDB-A500-F4E31A73B983}"/>
    <cellStyle name="40% - Accent5 22 2" xfId="14414" xr:uid="{C8FAE0BD-DF76-4037-A4FF-F28193CB4767}"/>
    <cellStyle name="40% - Accent5 22 3" xfId="14415" xr:uid="{F146D99D-697C-4C7A-8F0F-E6C1EDFADBD0}"/>
    <cellStyle name="40% - Accent5 23" xfId="14416" xr:uid="{6FEB5A4C-48CA-4A4A-A913-E9CE77791375}"/>
    <cellStyle name="40% - Accent5 23 2" xfId="14417" xr:uid="{DEE5BD27-DAD3-42AB-8A74-8A8E9E1D3BEF}"/>
    <cellStyle name="40% - Accent5 24" xfId="14418" xr:uid="{514B5EB2-3D26-4ACF-86ED-219DF1004428}"/>
    <cellStyle name="40% - Accent5 25" xfId="14419" xr:uid="{05D3BB76-D0B0-4EE1-A4A1-B81C3BEA85CB}"/>
    <cellStyle name="40% - Accent5 26" xfId="14420" xr:uid="{41CF57AB-65CB-44D3-8118-DDE599489044}"/>
    <cellStyle name="40% - Accent5 27" xfId="14421" xr:uid="{8B41195A-8C76-4432-8042-008A9F9961C1}"/>
    <cellStyle name="40% - Accent5 28" xfId="14422" xr:uid="{3D677112-D219-4E43-82E7-6EFCBC1B1F7E}"/>
    <cellStyle name="40% - Accent5 29" xfId="14423" xr:uid="{28582E5C-FEF7-4B2E-A0D6-09E1D8896A06}"/>
    <cellStyle name="40% - Accent5 3" xfId="14424" xr:uid="{9463C46F-D2A7-4E21-8461-D4E2FCF44564}"/>
    <cellStyle name="40% - Accent5 3 10" xfId="14425" xr:uid="{8FC1915F-164D-456B-91EF-16B029A99258}"/>
    <cellStyle name="40% - Accent5 3 10 2" xfId="14426" xr:uid="{F46E6390-6A55-4981-87AA-DA24A2E90D68}"/>
    <cellStyle name="40% - Accent5 3 11" xfId="14427" xr:uid="{D69659C5-9239-4326-B25A-30A4F3042159}"/>
    <cellStyle name="40% - Accent5 3 12" xfId="14428" xr:uid="{F61EC77C-6742-4F8E-85AA-51D47BDFDC9B}"/>
    <cellStyle name="40% - Accent5 3 13" xfId="14429" xr:uid="{93A1829C-79E7-45B3-AE48-C664EA9AA521}"/>
    <cellStyle name="40% - Accent5 3 14" xfId="14430" xr:uid="{651212EC-D9CC-42C0-B332-67B4A21A45CF}"/>
    <cellStyle name="40% - Accent5 3 15" xfId="14431" xr:uid="{2037E9D6-E0C1-4FAB-9639-843FB92695C2}"/>
    <cellStyle name="40% - Accent5 3 16" xfId="14432" xr:uid="{B6D5844E-6D52-418F-A1C3-FC9D5A441862}"/>
    <cellStyle name="40% - Accent5 3 17" xfId="14433" xr:uid="{AC133262-E671-4D18-8CB6-80175980AB0E}"/>
    <cellStyle name="40% - Accent5 3 2" xfId="14434" xr:uid="{28FDF7CD-C02A-4C83-B6C4-C4D046DDA51D}"/>
    <cellStyle name="40% - Accent5 3 2 10" xfId="14435" xr:uid="{CB2C3C9A-5E87-49CD-B253-1E82AED54864}"/>
    <cellStyle name="40% - Accent5 3 2 11" xfId="14436" xr:uid="{2D489770-00D4-434A-AC31-8FD5A64B5A89}"/>
    <cellStyle name="40% - Accent5 3 2 12" xfId="14437" xr:uid="{A36F3823-BB88-4BF9-AA05-EBC0C2D1CB16}"/>
    <cellStyle name="40% - Accent5 3 2 13" xfId="14438" xr:uid="{9737E9BA-1691-4EF1-86A3-929AE52E14E1}"/>
    <cellStyle name="40% - Accent5 3 2 2" xfId="14439" xr:uid="{F5D78A63-A49F-404F-8680-9562C38D2E54}"/>
    <cellStyle name="40% - Accent5 3 2 2 10" xfId="14440" xr:uid="{889BCC9C-C564-4904-B278-9284490C209A}"/>
    <cellStyle name="40% - Accent5 3 2 2 2" xfId="14441" xr:uid="{F168E131-16FF-44F0-801F-67C8918B2ED0}"/>
    <cellStyle name="40% - Accent5 3 2 2 2 2" xfId="14442" xr:uid="{9D459509-5A1C-4DA1-858C-3801D47B3929}"/>
    <cellStyle name="40% - Accent5 3 2 2 2 2 2" xfId="14443" xr:uid="{F0619DA3-1A87-4B3C-A163-3D2E7667EED1}"/>
    <cellStyle name="40% - Accent5 3 2 2 2 2 2 2" xfId="14444" xr:uid="{332F356D-DFAC-4E7F-8BF1-741510A8C710}"/>
    <cellStyle name="40% - Accent5 3 2 2 2 2 3" xfId="14445" xr:uid="{89DD695B-B7FD-4C0E-935D-7E5520472247}"/>
    <cellStyle name="40% - Accent5 3 2 2 2 2 4" xfId="14446" xr:uid="{AC272250-7D0D-483C-AB7B-AB74E6E8FAE3}"/>
    <cellStyle name="40% - Accent5 3 2 2 2 2 5" xfId="14447" xr:uid="{B31ADB4A-6E04-44EE-B8A0-4A8C7CDDC1AD}"/>
    <cellStyle name="40% - Accent5 3 2 2 2 3" xfId="14448" xr:uid="{F2BCA4CD-0E5E-4BF5-8AB7-9A6C15E7EE13}"/>
    <cellStyle name="40% - Accent5 3 2 2 2 3 2" xfId="14449" xr:uid="{19D5E800-051F-49D7-8492-48E2736936BC}"/>
    <cellStyle name="40% - Accent5 3 2 2 2 4" xfId="14450" xr:uid="{74ED5E06-D565-490A-B813-897EBD53F2C6}"/>
    <cellStyle name="40% - Accent5 3 2 2 2 5" xfId="14451" xr:uid="{CD78EA2F-41C4-4536-AF1D-AEFF0FD3C6EB}"/>
    <cellStyle name="40% - Accent5 3 2 2 2 6" xfId="14452" xr:uid="{61D8515A-1910-4F5A-8401-4599052AC7B8}"/>
    <cellStyle name="40% - Accent5 3 2 2 2 7" xfId="14453" xr:uid="{EFDA5DD1-76A4-4834-AD3F-8CA55E2C59A2}"/>
    <cellStyle name="40% - Accent5 3 2 2 3" xfId="14454" xr:uid="{AF932BD8-04B4-4611-8608-52FE211F8298}"/>
    <cellStyle name="40% - Accent5 3 2 2 3 2" xfId="14455" xr:uid="{7B9605E0-C7BC-4306-901A-AAFD1F116B95}"/>
    <cellStyle name="40% - Accent5 3 2 2 3 2 2" xfId="14456" xr:uid="{41006DFD-72EC-4A9B-B8FD-F3C497B3675B}"/>
    <cellStyle name="40% - Accent5 3 2 2 3 2 3" xfId="14457" xr:uid="{80AB47B8-110D-4B17-BB74-8FFE968903BF}"/>
    <cellStyle name="40% - Accent5 3 2 2 3 2 4" xfId="14458" xr:uid="{F0643E7F-59CD-452A-A0C5-772453E295C7}"/>
    <cellStyle name="40% - Accent5 3 2 2 3 3" xfId="14459" xr:uid="{8CA71EF4-BC27-4059-B667-A3198FB57A19}"/>
    <cellStyle name="40% - Accent5 3 2 2 3 4" xfId="14460" xr:uid="{E907309E-A3C3-47CA-A886-7B50EB0B786E}"/>
    <cellStyle name="40% - Accent5 3 2 2 3 5" xfId="14461" xr:uid="{83E8AE73-3DA9-41E2-8792-28DF72BAB158}"/>
    <cellStyle name="40% - Accent5 3 2 2 3 6" xfId="14462" xr:uid="{106BB72A-C9F6-40A4-B40C-88EBE2270857}"/>
    <cellStyle name="40% - Accent5 3 2 2 3 7" xfId="14463" xr:uid="{D94B1876-3CC7-4EC8-AF0F-31F357A46B35}"/>
    <cellStyle name="40% - Accent5 3 2 2 4" xfId="14464" xr:uid="{2CD3DE71-8FBA-48B5-B174-221DEE9CB7B0}"/>
    <cellStyle name="40% - Accent5 3 2 2 4 2" xfId="14465" xr:uid="{5626FDCC-328C-4A53-AD20-E98D26DBBE3D}"/>
    <cellStyle name="40% - Accent5 3 2 2 4 3" xfId="14466" xr:uid="{8E06119F-5173-412B-B4D7-4185CBED6F8D}"/>
    <cellStyle name="40% - Accent5 3 2 2 4 4" xfId="14467" xr:uid="{1E643A1B-A273-40DF-AB79-F2887773281F}"/>
    <cellStyle name="40% - Accent5 3 2 2 4 5" xfId="14468" xr:uid="{4D48D2E5-E940-4B95-8A0C-1B85B91B6503}"/>
    <cellStyle name="40% - Accent5 3 2 2 5" xfId="14469" xr:uid="{200947F4-0294-4A0A-A5E8-B8C9624B8977}"/>
    <cellStyle name="40% - Accent5 3 2 2 6" xfId="14470" xr:uid="{4B04107F-6723-4AEE-97AB-871AFBCEB387}"/>
    <cellStyle name="40% - Accent5 3 2 2 7" xfId="14471" xr:uid="{E5C48C1D-B9ED-498E-884D-A8DABFE73BEB}"/>
    <cellStyle name="40% - Accent5 3 2 2 8" xfId="14472" xr:uid="{43673762-17E1-4798-8873-DD85AF205A3A}"/>
    <cellStyle name="40% - Accent5 3 2 2 9" xfId="14473" xr:uid="{31558671-5986-4D81-9C18-3D3134AC48BC}"/>
    <cellStyle name="40% - Accent5 3 2 3" xfId="14474" xr:uid="{462442F0-786B-4952-BB0B-FF255922A6AD}"/>
    <cellStyle name="40% - Accent5 3 2 3 2" xfId="14475" xr:uid="{768FDCD5-8B32-4655-A9B6-DC13D27E684C}"/>
    <cellStyle name="40% - Accent5 3 2 3 2 2" xfId="14476" xr:uid="{2F9FC0A2-DE14-40FA-AE45-08BE0B0B0810}"/>
    <cellStyle name="40% - Accent5 3 2 3 2 2 2" xfId="14477" xr:uid="{8ED6D28B-DAF6-410E-9BF9-BBD683F4DB2A}"/>
    <cellStyle name="40% - Accent5 3 2 3 2 2 3" xfId="14478" xr:uid="{D83C7054-2163-4B6A-909D-BFAE89DDFE42}"/>
    <cellStyle name="40% - Accent5 3 2 3 2 2 4" xfId="14479" xr:uid="{FE46B88C-1DC5-4C71-AC2A-FF07E3287FB0}"/>
    <cellStyle name="40% - Accent5 3 2 3 2 2 5" xfId="14480" xr:uid="{2CA9503A-CCD9-413A-A13E-061ABADAC004}"/>
    <cellStyle name="40% - Accent5 3 2 3 2 3" xfId="14481" xr:uid="{41756783-179A-4299-90A1-239AAABF9516}"/>
    <cellStyle name="40% - Accent5 3 2 3 2 4" xfId="14482" xr:uid="{7E5E5F73-9CD1-4DAF-8DF4-0B97BE51C9D9}"/>
    <cellStyle name="40% - Accent5 3 2 3 2 5" xfId="14483" xr:uid="{E9143E49-FEC8-4EE6-8DD0-2E042FC1AF41}"/>
    <cellStyle name="40% - Accent5 3 2 3 2 6" xfId="14484" xr:uid="{8474E7BC-4526-40A0-9D66-AA0AA770E510}"/>
    <cellStyle name="40% - Accent5 3 2 3 2 7" xfId="14485" xr:uid="{A745C91A-B7F7-418F-A9CE-D4B0CD178FAA}"/>
    <cellStyle name="40% - Accent5 3 2 3 3" xfId="14486" xr:uid="{2C50DF37-40D8-4053-9644-12F06E7CF118}"/>
    <cellStyle name="40% - Accent5 3 2 3 3 2" xfId="14487" xr:uid="{D74BBC64-EAA7-49DA-B8C9-01A35D12A427}"/>
    <cellStyle name="40% - Accent5 3 2 3 3 2 2" xfId="14488" xr:uid="{813DCBC7-206A-4262-9BA1-8CFE9C28655E}"/>
    <cellStyle name="40% - Accent5 3 2 3 3 2 3" xfId="14489" xr:uid="{FACD49CB-CC7F-49A9-A208-B1F69632AF3C}"/>
    <cellStyle name="40% - Accent5 3 2 3 3 3" xfId="14490" xr:uid="{2A0CDC86-FF59-4EDA-BD2D-E824D7413428}"/>
    <cellStyle name="40% - Accent5 3 2 3 3 4" xfId="14491" xr:uid="{E703255A-C8F4-45E3-B470-2B441A534105}"/>
    <cellStyle name="40% - Accent5 3 2 3 3 5" xfId="14492" xr:uid="{C5BE6B8A-081A-46E2-89B4-3E2A7BD6F681}"/>
    <cellStyle name="40% - Accent5 3 2 3 3 6" xfId="14493" xr:uid="{6A3C0628-D3C5-4231-B9F7-33491CC67FDE}"/>
    <cellStyle name="40% - Accent5 3 2 3 3 7" xfId="14494" xr:uid="{CA2ECE6C-C77C-4591-84F3-852855323AB7}"/>
    <cellStyle name="40% - Accent5 3 2 3 4" xfId="14495" xr:uid="{F71C96AF-E464-4D71-B973-02088F4CB4BA}"/>
    <cellStyle name="40% - Accent5 3 2 3 4 2" xfId="14496" xr:uid="{7D7D10DF-0CE0-408C-A209-2C85334ADBEA}"/>
    <cellStyle name="40% - Accent5 3 2 3 4 3" xfId="14497" xr:uid="{D3DE54E6-3FE5-46FB-B9FE-61A87B2B6BB9}"/>
    <cellStyle name="40% - Accent5 3 2 3 4 4" xfId="14498" xr:uid="{B49A0A30-1BFF-4FFF-BA3C-0E0C1473FA60}"/>
    <cellStyle name="40% - Accent5 3 2 3 5" xfId="14499" xr:uid="{9A0BB084-120B-4D9B-91DC-20421874DB79}"/>
    <cellStyle name="40% - Accent5 3 2 3 6" xfId="14500" xr:uid="{82CE80A3-0514-4947-BD67-0F5CAFF64DFB}"/>
    <cellStyle name="40% - Accent5 3 2 3 7" xfId="14501" xr:uid="{122FC851-86F7-499B-A92F-1E42204CCD9C}"/>
    <cellStyle name="40% - Accent5 3 2 3 8" xfId="14502" xr:uid="{91AEBF7A-71D3-4C76-B7E5-DD9AEFA23A24}"/>
    <cellStyle name="40% - Accent5 3 2 3 9" xfId="14503" xr:uid="{0ECA8B55-CA40-4A17-B41C-CAC71B687AA3}"/>
    <cellStyle name="40% - Accent5 3 2 4" xfId="14504" xr:uid="{D6110E04-501A-4228-81F1-F3C8684FC25A}"/>
    <cellStyle name="40% - Accent5 3 2 4 2" xfId="14505" xr:uid="{B662A71C-C544-4FCF-8930-7CA161C5234C}"/>
    <cellStyle name="40% - Accent5 3 2 4 2 2" xfId="14506" xr:uid="{CF0F6F56-B9FC-4B6A-8D0C-82D62FC8562C}"/>
    <cellStyle name="40% - Accent5 3 2 4 2 2 2" xfId="14507" xr:uid="{BFFFC9D1-2317-48CC-82E6-FFCF3932D1C6}"/>
    <cellStyle name="40% - Accent5 3 2 4 2 3" xfId="14508" xr:uid="{F386622C-6FEF-4C59-BEF4-CA97F8E71BBD}"/>
    <cellStyle name="40% - Accent5 3 2 4 2 4" xfId="14509" xr:uid="{C448056A-C334-408D-968E-ADA807F9A1CB}"/>
    <cellStyle name="40% - Accent5 3 2 4 2 5" xfId="14510" xr:uid="{179C6DE0-C39A-4AB9-A5F3-786F76F2E786}"/>
    <cellStyle name="40% - Accent5 3 2 4 3" xfId="14511" xr:uid="{531D8959-D113-438A-BC2E-81337C7302AC}"/>
    <cellStyle name="40% - Accent5 3 2 4 3 2" xfId="14512" xr:uid="{0C219C45-00C6-4F89-9CE7-FBC11BDC95CA}"/>
    <cellStyle name="40% - Accent5 3 2 4 4" xfId="14513" xr:uid="{DCD060A0-0A48-43A7-A5B9-D6FF8B1BA9DB}"/>
    <cellStyle name="40% - Accent5 3 2 4 4 2" xfId="14514" xr:uid="{DFD9171E-FA27-4DDD-8480-E6BB5F3DA7BA}"/>
    <cellStyle name="40% - Accent5 3 2 4 5" xfId="14515" xr:uid="{E65A5216-AF6B-4F30-AA39-31D2E625DF62}"/>
    <cellStyle name="40% - Accent5 3 2 4 6" xfId="14516" xr:uid="{BDFCAB60-1E80-4F18-AB10-F9DF9669E018}"/>
    <cellStyle name="40% - Accent5 3 2 4 7" xfId="14517" xr:uid="{CF74B546-3291-4777-A178-8C7BFDC35BB0}"/>
    <cellStyle name="40% - Accent5 3 2 5" xfId="14518" xr:uid="{C2119C2A-E6DA-40A7-A307-560204051005}"/>
    <cellStyle name="40% - Accent5 3 2 5 2" xfId="14519" xr:uid="{87F7A669-D393-4C6A-8DF6-A68FCA17DF00}"/>
    <cellStyle name="40% - Accent5 3 2 5 2 2" xfId="14520" xr:uid="{03A5D0C5-29AA-4C1B-A280-76AB475499E7}"/>
    <cellStyle name="40% - Accent5 3 2 5 2 2 2" xfId="14521" xr:uid="{E7CF4CEA-7F0D-4E0B-A52D-1F3DE512C77B}"/>
    <cellStyle name="40% - Accent5 3 2 5 2 3" xfId="14522" xr:uid="{F6CFFE83-9C91-4CA8-B06D-50203D7B266F}"/>
    <cellStyle name="40% - Accent5 3 2 5 2 4" xfId="14523" xr:uid="{9A81AECE-1E68-4BBD-B114-44142A80D450}"/>
    <cellStyle name="40% - Accent5 3 2 5 3" xfId="14524" xr:uid="{8C254D61-A739-4075-B7F1-4139F00B1451}"/>
    <cellStyle name="40% - Accent5 3 2 5 3 2" xfId="14525" xr:uid="{48C556DC-4B15-4D5B-ADB4-3082869B3966}"/>
    <cellStyle name="40% - Accent5 3 2 5 4" xfId="14526" xr:uid="{638BEB44-3A47-450F-A936-B06E7D3DBF83}"/>
    <cellStyle name="40% - Accent5 3 2 5 4 2" xfId="14527" xr:uid="{3A0C5ABE-68C8-4C70-98B8-D446AFD65B11}"/>
    <cellStyle name="40% - Accent5 3 2 5 5" xfId="14528" xr:uid="{023D2784-B4B3-4AB9-B2CD-D2C81941F882}"/>
    <cellStyle name="40% - Accent5 3 2 5 6" xfId="14529" xr:uid="{4E847C1C-EF04-4928-95A3-591BABD733D4}"/>
    <cellStyle name="40% - Accent5 3 2 5 7" xfId="14530" xr:uid="{67C53D66-A488-4F87-9608-52FBF794A889}"/>
    <cellStyle name="40% - Accent5 3 2 6" xfId="14531" xr:uid="{4D6B8EA4-EF2B-440C-8E4B-0E85782FFC2F}"/>
    <cellStyle name="40% - Accent5 3 2 6 2" xfId="14532" xr:uid="{8F177448-0EEB-49A3-95FD-FCBD9E8EA786}"/>
    <cellStyle name="40% - Accent5 3 2 6 2 2" xfId="14533" xr:uid="{B3D6EE69-732A-4DFB-892F-BE13D862CF9E}"/>
    <cellStyle name="40% - Accent5 3 2 6 3" xfId="14534" xr:uid="{B9F834A2-4087-4A95-A7C2-7829AB98044F}"/>
    <cellStyle name="40% - Accent5 3 2 6 4" xfId="14535" xr:uid="{9266F011-9757-4835-AC1D-D0070056274D}"/>
    <cellStyle name="40% - Accent5 3 2 7" xfId="14536" xr:uid="{76F23BDD-67B7-45D2-B72B-55356306A629}"/>
    <cellStyle name="40% - Accent5 3 2 7 2" xfId="14537" xr:uid="{F369AEBF-2888-4442-8A10-1FC69AA64DBC}"/>
    <cellStyle name="40% - Accent5 3 2 8" xfId="14538" xr:uid="{7A7A2111-5DB1-481E-B928-B8A852A05DA5}"/>
    <cellStyle name="40% - Accent5 3 2 8 2" xfId="14539" xr:uid="{01C66255-0654-4747-8CFA-34D28CDC29C0}"/>
    <cellStyle name="40% - Accent5 3 2 9" xfId="14540" xr:uid="{1948419C-605B-49D6-AB31-9134ACA362DD}"/>
    <cellStyle name="40% - Accent5 3 3" xfId="14541" xr:uid="{9E8E6B2B-53AA-4236-9365-4ADDDBDBF138}"/>
    <cellStyle name="40% - Accent5 3 3 10" xfId="14542" xr:uid="{0319F52D-9C10-42DE-AFA6-16B674A7BEC8}"/>
    <cellStyle name="40% - Accent5 3 3 2" xfId="14543" xr:uid="{2FD3B36F-BF84-49AC-A8A6-BC5F4ABA00C0}"/>
    <cellStyle name="40% - Accent5 3 3 2 2" xfId="14544" xr:uid="{C2A5D04E-96E8-46D0-9C19-638A7EAC8CA9}"/>
    <cellStyle name="40% - Accent5 3 3 2 2 2" xfId="14545" xr:uid="{A82C3900-FDE2-4E2E-9752-E224608F6D43}"/>
    <cellStyle name="40% - Accent5 3 3 2 2 2 2" xfId="14546" xr:uid="{957FB579-E9D5-4BAD-99AE-799924A0BA1F}"/>
    <cellStyle name="40% - Accent5 3 3 2 2 3" xfId="14547" xr:uid="{6A9CA10F-9860-4CBB-950E-2795FCDE271A}"/>
    <cellStyle name="40% - Accent5 3 3 2 2 4" xfId="14548" xr:uid="{75DAF458-1240-48B3-9E60-6888484BA24C}"/>
    <cellStyle name="40% - Accent5 3 3 2 3" xfId="14549" xr:uid="{54E1CD30-E10A-45FF-9546-1C511AB6DC67}"/>
    <cellStyle name="40% - Accent5 3 3 2 3 2" xfId="14550" xr:uid="{EF08CCA8-2323-4E7C-8B22-8C64E4882BC0}"/>
    <cellStyle name="40% - Accent5 3 3 2 4" xfId="14551" xr:uid="{4D4A8949-6FFF-4C54-A77D-15C4F613C89D}"/>
    <cellStyle name="40% - Accent5 3 3 2 5" xfId="14552" xr:uid="{49DD4877-A954-4A45-A615-CBCA372722D6}"/>
    <cellStyle name="40% - Accent5 3 3 2 6" xfId="14553" xr:uid="{CEBB060D-C7C0-441E-8C2C-A465F042170F}"/>
    <cellStyle name="40% - Accent5 3 3 2 7" xfId="14554" xr:uid="{5C3EB108-27A4-4AA2-BC65-AC293DA16273}"/>
    <cellStyle name="40% - Accent5 3 3 2 8" xfId="14555" xr:uid="{6934E6C3-4993-4A9B-B0A1-774CDD31EF13}"/>
    <cellStyle name="40% - Accent5 3 3 3" xfId="14556" xr:uid="{2AF45C5C-9700-4C4E-ACA6-AA38E2F2DEE8}"/>
    <cellStyle name="40% - Accent5 3 3 3 2" xfId="14557" xr:uid="{204B5F47-7915-4829-93F7-55660E84880E}"/>
    <cellStyle name="40% - Accent5 3 3 3 2 2" xfId="14558" xr:uid="{0F12F949-B7B1-4289-A678-48627881E99F}"/>
    <cellStyle name="40% - Accent5 3 3 3 2 3" xfId="14559" xr:uid="{93269F59-2DE8-48EA-BC34-F8E102C249BB}"/>
    <cellStyle name="40% - Accent5 3 3 3 2 4" xfId="14560" xr:uid="{B496D622-986E-42D2-8789-94B881C82AAA}"/>
    <cellStyle name="40% - Accent5 3 3 3 3" xfId="14561" xr:uid="{37B43806-77C4-4856-9F3B-B0747CC59931}"/>
    <cellStyle name="40% - Accent5 3 3 3 4" xfId="14562" xr:uid="{06EBC8A1-8990-4512-A564-6D706209C9CC}"/>
    <cellStyle name="40% - Accent5 3 3 3 5" xfId="14563" xr:uid="{93EDD067-1BA4-47DD-B320-D0404D98A698}"/>
    <cellStyle name="40% - Accent5 3 3 3 6" xfId="14564" xr:uid="{07AC3DC1-2DD3-4842-B31E-1C2A678EA815}"/>
    <cellStyle name="40% - Accent5 3 3 3 7" xfId="14565" xr:uid="{9A8B984D-E2AE-4BDE-B557-369AA3BABD42}"/>
    <cellStyle name="40% - Accent5 3 3 4" xfId="14566" xr:uid="{AF236D97-CCD1-4757-A38A-58C946EE5D2A}"/>
    <cellStyle name="40% - Accent5 3 3 4 2" xfId="14567" xr:uid="{65D937F6-D9ED-4366-A89A-DCC9CF975B69}"/>
    <cellStyle name="40% - Accent5 3 3 4 3" xfId="14568" xr:uid="{E15975B3-593F-4A13-8808-05483CEB50A8}"/>
    <cellStyle name="40% - Accent5 3 3 4 4" xfId="14569" xr:uid="{EC1ADD85-13A4-4959-9A4E-9A29AA14962D}"/>
    <cellStyle name="40% - Accent5 3 3 5" xfId="14570" xr:uid="{E8D99B96-77EA-4F8C-BC5E-649DF8C21C7B}"/>
    <cellStyle name="40% - Accent5 3 3 6" xfId="14571" xr:uid="{0FC2B4CF-4DF8-4E6D-BAE8-8947F4951F26}"/>
    <cellStyle name="40% - Accent5 3 3 7" xfId="14572" xr:uid="{29666AAD-A326-4817-8644-E8214823E4E2}"/>
    <cellStyle name="40% - Accent5 3 3 8" xfId="14573" xr:uid="{78F84934-F15A-4A95-B784-509A337593F6}"/>
    <cellStyle name="40% - Accent5 3 3 9" xfId="14574" xr:uid="{7BCB35ED-DCB7-495A-B7CF-296CB22BA57B}"/>
    <cellStyle name="40% - Accent5 3 4" xfId="14575" xr:uid="{5F0647D7-E3E5-452C-9DC0-C87E5B954CDD}"/>
    <cellStyle name="40% - Accent5 3 4 10" xfId="14576" xr:uid="{84022DD8-7210-45F8-A2DC-FA2D258618BA}"/>
    <cellStyle name="40% - Accent5 3 4 2" xfId="14577" xr:uid="{12ADFFE6-5A35-4D5D-B03B-770794EB166C}"/>
    <cellStyle name="40% - Accent5 3 4 2 2" xfId="14578" xr:uid="{B2940BE7-26E7-44D3-B56E-6E4074E951FE}"/>
    <cellStyle name="40% - Accent5 3 4 2 2 2" xfId="14579" xr:uid="{8522B809-E758-4E4D-9C00-BFB657247546}"/>
    <cellStyle name="40% - Accent5 3 4 2 2 2 2" xfId="14580" xr:uid="{97A2149F-B576-493D-AF2E-7C843F7FCCC1}"/>
    <cellStyle name="40% - Accent5 3 4 2 2 3" xfId="14581" xr:uid="{9D6E3E69-FD62-46BB-A84D-21FF0B301422}"/>
    <cellStyle name="40% - Accent5 3 4 2 2 4" xfId="14582" xr:uid="{76026AE6-A6E6-4AEC-8E91-B099DEC5895A}"/>
    <cellStyle name="40% - Accent5 3 4 2 2 5" xfId="14583" xr:uid="{CAF3E61E-3368-4086-85D2-6BC837CD223C}"/>
    <cellStyle name="40% - Accent5 3 4 2 3" xfId="14584" xr:uid="{C226FA41-641D-43F3-B2F0-D49E92D7E0D4}"/>
    <cellStyle name="40% - Accent5 3 4 2 3 2" xfId="14585" xr:uid="{E0C95701-3E4F-4418-A8FF-1BEE8B41A33C}"/>
    <cellStyle name="40% - Accent5 3 4 2 4" xfId="14586" xr:uid="{9C1F2EC8-A735-4ED8-9F52-BE39A24F1E64}"/>
    <cellStyle name="40% - Accent5 3 4 2 5" xfId="14587" xr:uid="{D3AA55FF-E903-48EB-ABE3-9B540B7B3017}"/>
    <cellStyle name="40% - Accent5 3 4 2 6" xfId="14588" xr:uid="{6CB89992-F81E-4061-87A5-273786F4831A}"/>
    <cellStyle name="40% - Accent5 3 4 2 7" xfId="14589" xr:uid="{67A24CC6-68F9-456D-BE4A-155A21704B79}"/>
    <cellStyle name="40% - Accent5 3 4 3" xfId="14590" xr:uid="{89236F95-A521-45E1-9ED3-5622111BB23F}"/>
    <cellStyle name="40% - Accent5 3 4 3 2" xfId="14591" xr:uid="{D5B0E7E3-BFA5-4882-B565-339DA60D8E58}"/>
    <cellStyle name="40% - Accent5 3 4 3 2 2" xfId="14592" xr:uid="{62EC99B7-4DA6-4223-947C-0DBDB59A74C2}"/>
    <cellStyle name="40% - Accent5 3 4 3 2 3" xfId="14593" xr:uid="{344FBEED-4D27-4685-89DC-7372CDC1371D}"/>
    <cellStyle name="40% - Accent5 3 4 3 2 4" xfId="14594" xr:uid="{BCEB1FA6-2D6B-4AF3-B300-FC5DB1809E51}"/>
    <cellStyle name="40% - Accent5 3 4 3 3" xfId="14595" xr:uid="{68FFDFF1-C80B-48F7-BE44-ED8AC444B33B}"/>
    <cellStyle name="40% - Accent5 3 4 3 4" xfId="14596" xr:uid="{7E84078A-319D-4CF6-835D-0EED196F7C1F}"/>
    <cellStyle name="40% - Accent5 3 4 3 5" xfId="14597" xr:uid="{BAA06812-EB0E-436E-B4EA-4C3D8D261FF8}"/>
    <cellStyle name="40% - Accent5 3 4 3 6" xfId="14598" xr:uid="{26DE4102-4025-4032-862B-31A9E8247A29}"/>
    <cellStyle name="40% - Accent5 3 4 3 7" xfId="14599" xr:uid="{BD7B07B2-F581-4430-B895-2DBBF99B9524}"/>
    <cellStyle name="40% - Accent5 3 4 4" xfId="14600" xr:uid="{DAD9DC2F-21B3-40C3-931B-6F867F989FAC}"/>
    <cellStyle name="40% - Accent5 3 4 4 2" xfId="14601" xr:uid="{62D5EE4B-BCB1-41E6-A7E0-DC90883B928B}"/>
    <cellStyle name="40% - Accent5 3 4 4 3" xfId="14602" xr:uid="{BB08C046-1205-48E7-B8BE-4A1ECC3BF1EF}"/>
    <cellStyle name="40% - Accent5 3 4 4 4" xfId="14603" xr:uid="{2501FBCC-2D42-4151-A15B-BF0BA1404F24}"/>
    <cellStyle name="40% - Accent5 3 4 4 5" xfId="14604" xr:uid="{6FB60C06-5505-4E4F-B645-ED2487CCA6AB}"/>
    <cellStyle name="40% - Accent5 3 4 5" xfId="14605" xr:uid="{1A959DCD-61CF-42EC-8928-850583F0D5B6}"/>
    <cellStyle name="40% - Accent5 3 4 6" xfId="14606" xr:uid="{CD1311D0-488C-4929-B107-93A7C23A30AE}"/>
    <cellStyle name="40% - Accent5 3 4 7" xfId="14607" xr:uid="{DB892A0C-E372-4452-AE99-ED826E5C511A}"/>
    <cellStyle name="40% - Accent5 3 4 8" xfId="14608" xr:uid="{CD8E1954-1602-4311-9381-1D8C951872E1}"/>
    <cellStyle name="40% - Accent5 3 4 9" xfId="14609" xr:uid="{34F9DFAE-B30F-4156-A59A-F55CA98840FF}"/>
    <cellStyle name="40% - Accent5 3 5" xfId="14610" xr:uid="{FDDFC57C-3910-4FE3-AE2A-157EAB1EB2D6}"/>
    <cellStyle name="40% - Accent5 3 5 2" xfId="14611" xr:uid="{EC348821-7CFF-4090-8F2E-64011421445E}"/>
    <cellStyle name="40% - Accent5 3 5 2 2" xfId="14612" xr:uid="{D2674FD3-5621-4F5F-AFAD-A5EF8A63B991}"/>
    <cellStyle name="40% - Accent5 3 5 2 2 2" xfId="14613" xr:uid="{273F24EA-CF20-4B77-BB81-54B16C52260A}"/>
    <cellStyle name="40% - Accent5 3 5 2 2 3" xfId="14614" xr:uid="{1049AE5E-C48E-4179-A637-B856F5C527B5}"/>
    <cellStyle name="40% - Accent5 3 5 2 2 4" xfId="14615" xr:uid="{7E7BAE5C-D23F-45BE-BCC4-47210B033F21}"/>
    <cellStyle name="40% - Accent5 3 5 2 2 5" xfId="14616" xr:uid="{DB968D85-FAA0-4041-A292-FFD71C4478AA}"/>
    <cellStyle name="40% - Accent5 3 5 2 3" xfId="14617" xr:uid="{C5102877-088B-4BEF-96AE-D2C88422ED63}"/>
    <cellStyle name="40% - Accent5 3 5 2 4" xfId="14618" xr:uid="{4DC8D955-1E5B-4002-912C-4DFF84EEBF80}"/>
    <cellStyle name="40% - Accent5 3 5 2 5" xfId="14619" xr:uid="{0C6F2B7F-3C2B-49A4-97B6-19818EBEE98D}"/>
    <cellStyle name="40% - Accent5 3 5 2 6" xfId="14620" xr:uid="{22551DF7-9FF4-4B9E-A7FF-D7A5CF59584A}"/>
    <cellStyle name="40% - Accent5 3 5 2 7" xfId="14621" xr:uid="{78AFDCDC-4FDB-4F0E-B2F2-E9F00FBD5EC2}"/>
    <cellStyle name="40% - Accent5 3 5 3" xfId="14622" xr:uid="{7EE9092C-8BD4-41C8-B988-615B3D66C47D}"/>
    <cellStyle name="40% - Accent5 3 5 3 2" xfId="14623" xr:uid="{3EFC1413-7ED7-434B-BBBB-912E0CCA444E}"/>
    <cellStyle name="40% - Accent5 3 5 3 2 2" xfId="14624" xr:uid="{C7A87909-00E3-4A15-AC92-0049F6C43C28}"/>
    <cellStyle name="40% - Accent5 3 5 3 2 3" xfId="14625" xr:uid="{0DA70BAA-5980-46DE-9D8B-8FB73C18E505}"/>
    <cellStyle name="40% - Accent5 3 5 3 3" xfId="14626" xr:uid="{72E18E9B-0420-4053-BDC2-E1B28F992D76}"/>
    <cellStyle name="40% - Accent5 3 5 3 4" xfId="14627" xr:uid="{C879B6EA-3468-4E0B-B068-650C7866FE2E}"/>
    <cellStyle name="40% - Accent5 3 5 3 5" xfId="14628" xr:uid="{67B9A6CC-243D-4997-B7EF-1C2809E0933A}"/>
    <cellStyle name="40% - Accent5 3 5 3 6" xfId="14629" xr:uid="{E613CC9F-F82A-4A27-835F-DDCCB1DE3EAB}"/>
    <cellStyle name="40% - Accent5 3 5 3 7" xfId="14630" xr:uid="{9ED4E1AE-1AD9-4B79-B4EC-BE86657495DB}"/>
    <cellStyle name="40% - Accent5 3 5 4" xfId="14631" xr:uid="{907AA742-EC5D-487C-A66A-203A5C943FA0}"/>
    <cellStyle name="40% - Accent5 3 5 4 2" xfId="14632" xr:uid="{D7F1E336-6539-43E9-A73A-061AD780C110}"/>
    <cellStyle name="40% - Accent5 3 5 4 3" xfId="14633" xr:uid="{027A10E4-2514-418B-9F94-1DB619FE3BD2}"/>
    <cellStyle name="40% - Accent5 3 5 4 4" xfId="14634" xr:uid="{3101CCCB-423F-4C3D-B022-60B7B65CB084}"/>
    <cellStyle name="40% - Accent5 3 5 5" xfId="14635" xr:uid="{28A2469A-3DCA-4A13-8D42-96E1CA41AEE7}"/>
    <cellStyle name="40% - Accent5 3 5 6" xfId="14636" xr:uid="{1F6323D9-7212-4250-8792-BB090ABC2B00}"/>
    <cellStyle name="40% - Accent5 3 5 7" xfId="14637" xr:uid="{CB31A22C-F5AF-4903-A415-443C0856691B}"/>
    <cellStyle name="40% - Accent5 3 5 8" xfId="14638" xr:uid="{AB3964D1-F413-4BEC-8936-B70EAFD29789}"/>
    <cellStyle name="40% - Accent5 3 5 9" xfId="14639" xr:uid="{EC829ED9-65F6-4788-8EEE-7E0F2E74CF24}"/>
    <cellStyle name="40% - Accent5 3 6" xfId="14640" xr:uid="{B38C8C41-E186-497F-95EB-13F71828C576}"/>
    <cellStyle name="40% - Accent5 3 6 2" xfId="14641" xr:uid="{E7F42947-5F62-402D-AF77-02C87D8A7097}"/>
    <cellStyle name="40% - Accent5 3 6 2 2" xfId="14642" xr:uid="{262C6E61-2B75-42CC-B575-0139C7C57E47}"/>
    <cellStyle name="40% - Accent5 3 6 2 2 2" xfId="14643" xr:uid="{7FEBD360-0F61-40D5-8713-B2B2C8AE1E6C}"/>
    <cellStyle name="40% - Accent5 3 6 2 3" xfId="14644" xr:uid="{AD8E5BB0-5BA4-4035-B415-09A9E2578673}"/>
    <cellStyle name="40% - Accent5 3 6 2 4" xfId="14645" xr:uid="{34182364-44FD-4E1B-8345-6F3C9C6FDBB5}"/>
    <cellStyle name="40% - Accent5 3 6 2 5" xfId="14646" xr:uid="{AF27242E-E31A-438B-A756-A569B1C262D9}"/>
    <cellStyle name="40% - Accent5 3 6 3" xfId="14647" xr:uid="{B3F61898-6D4F-4E79-823B-779C294A058D}"/>
    <cellStyle name="40% - Accent5 3 6 3 2" xfId="14648" xr:uid="{8087436D-7C95-42D8-98BD-67CBE16E0B95}"/>
    <cellStyle name="40% - Accent5 3 6 4" xfId="14649" xr:uid="{318F4E28-E445-4160-A624-263F98066FE8}"/>
    <cellStyle name="40% - Accent5 3 6 4 2" xfId="14650" xr:uid="{DFED1F03-7067-492A-BD5B-E54BA3EF8E13}"/>
    <cellStyle name="40% - Accent5 3 6 5" xfId="14651" xr:uid="{A62094F5-779F-40F7-87B7-C2BD37006E78}"/>
    <cellStyle name="40% - Accent5 3 6 6" xfId="14652" xr:uid="{EAB948C9-CEEE-426F-81AC-5B2A635242CC}"/>
    <cellStyle name="40% - Accent5 3 6 7" xfId="14653" xr:uid="{A8687BA1-6260-4286-84D7-D35258BC0E5A}"/>
    <cellStyle name="40% - Accent5 3 6 8" xfId="14654" xr:uid="{B7E010DF-9F10-403D-A1F3-96DC60D0B4B2}"/>
    <cellStyle name="40% - Accent5 3 7" xfId="14655" xr:uid="{5F7D4C04-46F6-47AF-B062-344FDCD441B1}"/>
    <cellStyle name="40% - Accent5 3 7 2" xfId="14656" xr:uid="{7F095F56-862C-49FD-8BDA-8C303237D617}"/>
    <cellStyle name="40% - Accent5 3 7 2 2" xfId="14657" xr:uid="{10F2B72A-EDE1-4B37-A091-1471B6C3AC86}"/>
    <cellStyle name="40% - Accent5 3 7 2 2 2" xfId="14658" xr:uid="{F75E59A7-1C78-4D11-A755-BB053A88E62D}"/>
    <cellStyle name="40% - Accent5 3 7 2 3" xfId="14659" xr:uid="{11D1B5DB-18D0-4890-B96A-378095F71435}"/>
    <cellStyle name="40% - Accent5 3 7 2 4" xfId="14660" xr:uid="{CDD88E69-EAD8-4851-9C1B-B0E0E4EA14B1}"/>
    <cellStyle name="40% - Accent5 3 7 3" xfId="14661" xr:uid="{3B954DA3-D291-4042-A49C-CDF5903D304C}"/>
    <cellStyle name="40% - Accent5 3 7 3 2" xfId="14662" xr:uid="{DD3584C1-8D35-4840-97A1-983C158748F8}"/>
    <cellStyle name="40% - Accent5 3 7 4" xfId="14663" xr:uid="{AD9B5989-EA76-4E0D-968C-83A3EC6792E2}"/>
    <cellStyle name="40% - Accent5 3 7 4 2" xfId="14664" xr:uid="{3B471731-1A3A-4C04-88A4-5CA37BA6553F}"/>
    <cellStyle name="40% - Accent5 3 7 5" xfId="14665" xr:uid="{ABB08849-947C-43C5-BE2C-C3C658D9D975}"/>
    <cellStyle name="40% - Accent5 3 7 6" xfId="14666" xr:uid="{39F0DC38-A1FA-4682-9092-FA2E9375DB55}"/>
    <cellStyle name="40% - Accent5 3 7 7" xfId="14667" xr:uid="{AF189AA6-4307-4271-9A87-D77E14244A97}"/>
    <cellStyle name="40% - Accent5 3 8" xfId="14668" xr:uid="{F0D0630D-3A5A-4155-8346-3A0B04F2E465}"/>
    <cellStyle name="40% - Accent5 3 8 2" xfId="14669" xr:uid="{9B5642F3-4AD1-41C5-8579-AA57A5C957AF}"/>
    <cellStyle name="40% - Accent5 3 8 2 2" xfId="14670" xr:uid="{1EBEB516-E93C-481C-9B00-115663D7D501}"/>
    <cellStyle name="40% - Accent5 3 8 3" xfId="14671" xr:uid="{F37A4CF0-53AE-48DA-8396-A78760A4F907}"/>
    <cellStyle name="40% - Accent5 3 8 4" xfId="14672" xr:uid="{98E5B29B-B02B-4D2D-BD04-B5E809B2C40C}"/>
    <cellStyle name="40% - Accent5 3 9" xfId="14673" xr:uid="{22CA9079-1F33-4CCB-A856-FFDF2C0B268D}"/>
    <cellStyle name="40% - Accent5 3 9 2" xfId="14674" xr:uid="{CF3776F3-3E6B-4253-A3AF-514390100B40}"/>
    <cellStyle name="40% - Accent5 30" xfId="14675" xr:uid="{E494D2A9-C7C8-4861-BE8A-6C2472B68F5C}"/>
    <cellStyle name="40% - Accent5 31" xfId="14676" xr:uid="{31B0C201-D573-4714-8F69-F49849221452}"/>
    <cellStyle name="40% - Accent5 32" xfId="14677" xr:uid="{4C441283-6F14-41A5-9803-667B8E92B482}"/>
    <cellStyle name="40% - Accent5 33" xfId="14678" xr:uid="{ADB08B0D-2B4D-4534-B17E-AABD60DDEA10}"/>
    <cellStyle name="40% - Accent5 34" xfId="14679" xr:uid="{A269EB0D-EEFE-466D-954D-7494FC216614}"/>
    <cellStyle name="40% - Accent5 35" xfId="14680" xr:uid="{AD16ABB6-A3CA-47D0-9AF8-9A7106CC6592}"/>
    <cellStyle name="40% - Accent5 36" xfId="14681" xr:uid="{4A5AB7FD-4804-4895-8D38-4A14329D5CE5}"/>
    <cellStyle name="40% - Accent5 37" xfId="14682" xr:uid="{63B1DF88-618A-4813-B013-7DCF14D1660A}"/>
    <cellStyle name="40% - Accent5 38" xfId="14683" xr:uid="{6FFE0942-2031-4276-9C2F-CF3F0C913F45}"/>
    <cellStyle name="40% - Accent5 39" xfId="14684" xr:uid="{D21BB4AD-E479-491E-A2A3-F131428F10A3}"/>
    <cellStyle name="40% - Accent5 4" xfId="14685" xr:uid="{E45AB38A-0D96-4813-9159-917DD1F926EA}"/>
    <cellStyle name="40% - Accent5 4 10" xfId="14686" xr:uid="{809F85E5-00C0-4E45-BBC7-D6628786DBF7}"/>
    <cellStyle name="40% - Accent5 4 11" xfId="14687" xr:uid="{0E68C78E-F1E4-4277-BA96-E601DDC422E4}"/>
    <cellStyle name="40% - Accent5 4 12" xfId="14688" xr:uid="{CD177EBD-003D-4C60-BEC9-63EF90186C76}"/>
    <cellStyle name="40% - Accent5 4 13" xfId="14689" xr:uid="{19994A45-9276-402C-B41B-A7762F45AB9E}"/>
    <cellStyle name="40% - Accent5 4 14" xfId="14690" xr:uid="{0792EFF5-4603-4EAB-A95F-5775937C0918}"/>
    <cellStyle name="40% - Accent5 4 15" xfId="14691" xr:uid="{9F8C8804-4263-40BF-98FD-7A0885D1AB96}"/>
    <cellStyle name="40% - Accent5 4 2" xfId="14692" xr:uid="{F34840D0-5DB1-42DD-A9B7-BFD83248FB5C}"/>
    <cellStyle name="40% - Accent5 4 2 10" xfId="14693" xr:uid="{2785A587-508B-4FD1-80A8-AF273C32BD26}"/>
    <cellStyle name="40% - Accent5 4 2 11" xfId="14694" xr:uid="{74713E39-3750-4C04-9570-2D0AF9D5AA2D}"/>
    <cellStyle name="40% - Accent5 4 2 12" xfId="14695" xr:uid="{6D98AACF-2F5C-44CC-912F-36DC92831725}"/>
    <cellStyle name="40% - Accent5 4 2 13" xfId="14696" xr:uid="{C1892314-3A1B-4FF5-900D-8E85F8985959}"/>
    <cellStyle name="40% - Accent5 4 2 2" xfId="14697" xr:uid="{82AD3D45-9EA3-48F9-AE3B-9371821A2E21}"/>
    <cellStyle name="40% - Accent5 4 2 2 10" xfId="14698" xr:uid="{F0C9681B-622C-43D3-BDD2-8EF39A97CEAC}"/>
    <cellStyle name="40% - Accent5 4 2 2 2" xfId="14699" xr:uid="{F7FCAF81-5AC1-4BDD-A523-685048FAFF1F}"/>
    <cellStyle name="40% - Accent5 4 2 2 2 2" xfId="14700" xr:uid="{4C7F7B00-DF84-4597-A6EA-6349E060D4BD}"/>
    <cellStyle name="40% - Accent5 4 2 2 2 2 2" xfId="14701" xr:uid="{9D1F413C-EA06-4C94-AD05-A5EBF95ECC0A}"/>
    <cellStyle name="40% - Accent5 4 2 2 2 2 3" xfId="14702" xr:uid="{9710F53A-05ED-4ADE-B9CF-966C0425987D}"/>
    <cellStyle name="40% - Accent5 4 2 2 2 2 4" xfId="14703" xr:uid="{87D819F1-B570-476F-9967-86EE131F7BE9}"/>
    <cellStyle name="40% - Accent5 4 2 2 2 3" xfId="14704" xr:uid="{D762E3AE-7CE3-4B22-8383-FD3A840BC443}"/>
    <cellStyle name="40% - Accent5 4 2 2 2 4" xfId="14705" xr:uid="{CE336CAC-6E78-40EA-A636-95008B9672C2}"/>
    <cellStyle name="40% - Accent5 4 2 2 2 5" xfId="14706" xr:uid="{1CF07D37-C891-40FB-B2F6-A0D09E0158EF}"/>
    <cellStyle name="40% - Accent5 4 2 2 2 6" xfId="14707" xr:uid="{F54C4B29-5ACB-4B18-A1BB-97968F629E6B}"/>
    <cellStyle name="40% - Accent5 4 2 2 2 7" xfId="14708" xr:uid="{6D1CDE9D-046A-4E43-AE15-44F6A7739020}"/>
    <cellStyle name="40% - Accent5 4 2 2 3" xfId="14709" xr:uid="{9937AD64-5BEA-4CA5-8332-1183E51B85D5}"/>
    <cellStyle name="40% - Accent5 4 2 2 3 2" xfId="14710" xr:uid="{092C1301-77E8-4211-96CD-503D5B0FF35E}"/>
    <cellStyle name="40% - Accent5 4 2 2 3 2 2" xfId="14711" xr:uid="{A87A8F6B-A7D4-4239-AC1E-B587633D81AC}"/>
    <cellStyle name="40% - Accent5 4 2 2 3 2 3" xfId="14712" xr:uid="{1F2D1BBC-0EB0-48CB-A3F2-F5C2FEF12E52}"/>
    <cellStyle name="40% - Accent5 4 2 2 3 3" xfId="14713" xr:uid="{023A5F9E-E903-469B-BCBB-F77D2CE7C154}"/>
    <cellStyle name="40% - Accent5 4 2 2 3 4" xfId="14714" xr:uid="{FF55992A-A44C-4470-BF39-1257BD6299D0}"/>
    <cellStyle name="40% - Accent5 4 2 2 3 5" xfId="14715" xr:uid="{D90D768F-CE17-4653-8E8E-88C83A8AB020}"/>
    <cellStyle name="40% - Accent5 4 2 2 3 6" xfId="14716" xr:uid="{CC01DF6B-0372-44AE-925B-97CE75150D70}"/>
    <cellStyle name="40% - Accent5 4 2 2 4" xfId="14717" xr:uid="{2C84B129-7105-4A17-8F3A-1FA45CA7156D}"/>
    <cellStyle name="40% - Accent5 4 2 2 4 2" xfId="14718" xr:uid="{BCBFE2D3-93E5-4ACD-AEC7-5EC06E47147D}"/>
    <cellStyle name="40% - Accent5 4 2 2 4 3" xfId="14719" xr:uid="{C880FDF6-C319-4B2E-866A-83BE4834C78D}"/>
    <cellStyle name="40% - Accent5 4 2 2 5" xfId="14720" xr:uid="{38DBCB47-9E41-482D-A7B2-3280BF4AE813}"/>
    <cellStyle name="40% - Accent5 4 2 2 6" xfId="14721" xr:uid="{5484C5AD-AC29-4F26-8214-F6DCCC57E3AC}"/>
    <cellStyle name="40% - Accent5 4 2 2 7" xfId="14722" xr:uid="{AAEF5EAF-C4F1-469D-A140-63F27715001C}"/>
    <cellStyle name="40% - Accent5 4 2 2 8" xfId="14723" xr:uid="{82CFD9A0-3C62-4EEB-9839-55CA06DA1EAE}"/>
    <cellStyle name="40% - Accent5 4 2 2 9" xfId="14724" xr:uid="{A1363AD1-EA13-4EAA-AC5C-EC36D576739D}"/>
    <cellStyle name="40% - Accent5 4 2 3" xfId="14725" xr:uid="{E28C8544-F327-464A-9B69-D8C387BE3767}"/>
    <cellStyle name="40% - Accent5 4 2 3 2" xfId="14726" xr:uid="{B24AA50E-14FF-4F49-98F3-6D0C5C04EB53}"/>
    <cellStyle name="40% - Accent5 4 2 3 2 2" xfId="14727" xr:uid="{BCF3BA13-4124-4CED-B097-CB31747E7CC8}"/>
    <cellStyle name="40% - Accent5 4 2 3 2 2 2" xfId="14728" xr:uid="{AAEF68C7-C828-42B9-9597-723CCD5C457F}"/>
    <cellStyle name="40% - Accent5 4 2 3 2 2 3" xfId="14729" xr:uid="{AB03607C-FC29-4DB9-9C16-A24F86785223}"/>
    <cellStyle name="40% - Accent5 4 2 3 2 3" xfId="14730" xr:uid="{AC2438AE-E581-48BA-AF67-F6286B8B5F44}"/>
    <cellStyle name="40% - Accent5 4 2 3 2 4" xfId="14731" xr:uid="{87FB6326-C4D4-406A-8964-0CE58FD3AD04}"/>
    <cellStyle name="40% - Accent5 4 2 3 2 5" xfId="14732" xr:uid="{02257B55-353C-4548-A714-C72884446CAC}"/>
    <cellStyle name="40% - Accent5 4 2 3 2 6" xfId="14733" xr:uid="{E1933DFC-B450-4C6C-AC00-1D6A207C2A3F}"/>
    <cellStyle name="40% - Accent5 4 2 3 3" xfId="14734" xr:uid="{2E3CA7A7-83A3-4784-AF73-BB3519561C9F}"/>
    <cellStyle name="40% - Accent5 4 2 3 3 2" xfId="14735" xr:uid="{DBD052C5-48D7-4A09-9E3C-39BD98DAF428}"/>
    <cellStyle name="40% - Accent5 4 2 3 3 2 2" xfId="14736" xr:uid="{5DF3B7F3-4FD9-42F9-9493-5FB514F2DF62}"/>
    <cellStyle name="40% - Accent5 4 2 3 3 2 3" xfId="14737" xr:uid="{5F7DDE21-EB04-4844-8BAF-8E9E9FF6AAF9}"/>
    <cellStyle name="40% - Accent5 4 2 3 3 3" xfId="14738" xr:uid="{BCD21F26-1CAE-47E0-8FA1-A5CCBEABB7CF}"/>
    <cellStyle name="40% - Accent5 4 2 3 3 4" xfId="14739" xr:uid="{CAB56AC0-274D-4BDC-9F4D-9310E209FDAA}"/>
    <cellStyle name="40% - Accent5 4 2 3 3 5" xfId="14740" xr:uid="{04BA7138-B58F-4F4D-9AB3-075BC3C975E2}"/>
    <cellStyle name="40% - Accent5 4 2 3 4" xfId="14741" xr:uid="{D9E49D3F-3549-4AEB-9760-8DEEB5D0D124}"/>
    <cellStyle name="40% - Accent5 4 2 3 4 2" xfId="14742" xr:uid="{E8919E42-EB30-4D14-AB5D-1E3976174BCB}"/>
    <cellStyle name="40% - Accent5 4 2 3 4 3" xfId="14743" xr:uid="{19B0C1C5-4755-49CF-AE0D-647A1D81F33C}"/>
    <cellStyle name="40% - Accent5 4 2 3 5" xfId="14744" xr:uid="{0CC4FB5A-E828-401F-A181-DBE51FE26FD0}"/>
    <cellStyle name="40% - Accent5 4 2 3 6" xfId="14745" xr:uid="{D8A84BC0-0DF7-4E3C-8402-35AA5A62E2C2}"/>
    <cellStyle name="40% - Accent5 4 2 3 7" xfId="14746" xr:uid="{35FBD136-43A8-492D-8ED4-0ED1D38F22FA}"/>
    <cellStyle name="40% - Accent5 4 2 3 8" xfId="14747" xr:uid="{A5FEF7DA-68B3-4C38-84CF-78E65DF5ECD2}"/>
    <cellStyle name="40% - Accent5 4 2 3 9" xfId="14748" xr:uid="{23A1DB5A-2768-4BC0-8F63-5EE5C0931405}"/>
    <cellStyle name="40% - Accent5 4 2 4" xfId="14749" xr:uid="{B0DCC39D-B6DC-4DBE-9EA6-DFFEEBF9E668}"/>
    <cellStyle name="40% - Accent5 4 2 4 2" xfId="14750" xr:uid="{96D23B44-9C69-4DD2-843B-2720DC059D08}"/>
    <cellStyle name="40% - Accent5 4 2 4 2 2" xfId="14751" xr:uid="{7C3001F1-1E25-41DD-BBB7-D59B2121F026}"/>
    <cellStyle name="40% - Accent5 4 2 4 2 3" xfId="14752" xr:uid="{46DFBCE4-3DA7-4F9F-85CA-B7802304414A}"/>
    <cellStyle name="40% - Accent5 4 2 4 3" xfId="14753" xr:uid="{00A55632-DD0C-4652-A9A0-E2C8938390E5}"/>
    <cellStyle name="40% - Accent5 4 2 4 4" xfId="14754" xr:uid="{B0CD28FF-6241-49F5-BA22-50FDAC86FDBD}"/>
    <cellStyle name="40% - Accent5 4 2 4 5" xfId="14755" xr:uid="{8F21D387-8AC5-483B-97A1-3F9B4F23A6AD}"/>
    <cellStyle name="40% - Accent5 4 2 4 6" xfId="14756" xr:uid="{8EF47694-0061-4C88-A6C7-586643D294D3}"/>
    <cellStyle name="40% - Accent5 4 2 4 7" xfId="14757" xr:uid="{E543C38F-7758-4425-86FE-DC4CE8169007}"/>
    <cellStyle name="40% - Accent5 4 2 5" xfId="14758" xr:uid="{2921E05F-B2AD-4AEF-AE24-182D7906C84B}"/>
    <cellStyle name="40% - Accent5 4 2 5 2" xfId="14759" xr:uid="{62287FE3-06C1-495D-99D3-F3CE9DB8041E}"/>
    <cellStyle name="40% - Accent5 4 2 5 2 2" xfId="14760" xr:uid="{8BFF7424-5AAE-41E8-A646-EF2B0EFAB583}"/>
    <cellStyle name="40% - Accent5 4 2 5 2 3" xfId="14761" xr:uid="{5500ECA7-B642-425A-952B-EF0E9DBDA4D6}"/>
    <cellStyle name="40% - Accent5 4 2 5 3" xfId="14762" xr:uid="{6E8DC722-9B01-4646-A6D9-6B44BDA0B32E}"/>
    <cellStyle name="40% - Accent5 4 2 5 4" xfId="14763" xr:uid="{8E2E3CF3-3977-4427-AA39-E7996176AFBD}"/>
    <cellStyle name="40% - Accent5 4 2 5 5" xfId="14764" xr:uid="{D1EB8B21-5FFF-4B38-9B9D-29916D0D54D5}"/>
    <cellStyle name="40% - Accent5 4 2 6" xfId="14765" xr:uid="{3B348E44-C35A-4D0A-BF21-0EEA2ED1F0A1}"/>
    <cellStyle name="40% - Accent5 4 2 6 2" xfId="14766" xr:uid="{2494C2FF-543D-47B5-A3A5-34CBF08CB2F4}"/>
    <cellStyle name="40% - Accent5 4 2 6 3" xfId="14767" xr:uid="{C5DA3549-3A83-4D45-9E99-ECB087EF1BF0}"/>
    <cellStyle name="40% - Accent5 4 2 7" xfId="14768" xr:uid="{E7A01C20-30F4-4202-90BD-B775CC6C59CD}"/>
    <cellStyle name="40% - Accent5 4 2 8" xfId="14769" xr:uid="{EC6B70ED-F999-4570-8A91-B9336F04FA89}"/>
    <cellStyle name="40% - Accent5 4 2 9" xfId="14770" xr:uid="{E75E3CCD-0BF8-405D-B9F8-F13518138FE5}"/>
    <cellStyle name="40% - Accent5 4 3" xfId="14771" xr:uid="{269FE97D-FD03-478A-A2C5-413D5116EB78}"/>
    <cellStyle name="40% - Accent5 4 3 10" xfId="14772" xr:uid="{0DF8AD02-BA9B-46C5-BCC8-5173F4B380BA}"/>
    <cellStyle name="40% - Accent5 4 3 2" xfId="14773" xr:uid="{6C2EDD8D-DC73-4E6B-81F1-36419DA6CC26}"/>
    <cellStyle name="40% - Accent5 4 3 2 2" xfId="14774" xr:uid="{F13947D8-5789-480F-A000-0DE5017F420E}"/>
    <cellStyle name="40% - Accent5 4 3 2 2 2" xfId="14775" xr:uid="{CD166138-FA67-403D-9980-884535F17B5F}"/>
    <cellStyle name="40% - Accent5 4 3 2 2 3" xfId="14776" xr:uid="{DD29068B-7A5B-401C-BEFF-99D2A354A2A5}"/>
    <cellStyle name="40% - Accent5 4 3 2 2 4" xfId="14777" xr:uid="{0869FE8B-BA01-4350-BEF1-D4551D954875}"/>
    <cellStyle name="40% - Accent5 4 3 2 2 5" xfId="14778" xr:uid="{D542025B-5110-4FFD-98EA-8A01D55B448A}"/>
    <cellStyle name="40% - Accent5 4 3 2 3" xfId="14779" xr:uid="{9C0815AB-498B-48F1-91AB-0006E91175BE}"/>
    <cellStyle name="40% - Accent5 4 3 2 4" xfId="14780" xr:uid="{A53E9492-01CE-4BB1-B3D9-BE4E63ED75F6}"/>
    <cellStyle name="40% - Accent5 4 3 2 5" xfId="14781" xr:uid="{F54E683C-B20D-4769-BA19-665B543316BE}"/>
    <cellStyle name="40% - Accent5 4 3 2 6" xfId="14782" xr:uid="{CD2610EC-E12B-4F13-A530-52F4B4D7DE05}"/>
    <cellStyle name="40% - Accent5 4 3 2 7" xfId="14783" xr:uid="{01DEF7CF-0B91-49B1-B171-44CB50500C9F}"/>
    <cellStyle name="40% - Accent5 4 3 2 8" xfId="14784" xr:uid="{969FDFE3-EA9D-43DC-A8EC-2F488216ECDF}"/>
    <cellStyle name="40% - Accent5 4 3 3" xfId="14785" xr:uid="{DD26DE4D-7ECF-455C-8991-48E2E42F8D83}"/>
    <cellStyle name="40% - Accent5 4 3 3 2" xfId="14786" xr:uid="{16A169F5-9AC5-4F2D-BEB5-AFDB361C5A29}"/>
    <cellStyle name="40% - Accent5 4 3 3 2 2" xfId="14787" xr:uid="{1280C0C6-D400-44E1-AD6E-D66E1921A867}"/>
    <cellStyle name="40% - Accent5 4 3 3 2 3" xfId="14788" xr:uid="{F4B7410B-AA09-4440-A5C2-A0BA2B81E15A}"/>
    <cellStyle name="40% - Accent5 4 3 3 3" xfId="14789" xr:uid="{5EFD666E-1C50-4EAD-91B2-3A0CEC3E7FE1}"/>
    <cellStyle name="40% - Accent5 4 3 3 4" xfId="14790" xr:uid="{8C15A9B8-F727-41C5-ACBE-580424050385}"/>
    <cellStyle name="40% - Accent5 4 3 3 5" xfId="14791" xr:uid="{56C3137D-86C4-4A47-BDB1-9FB0A4EEEF12}"/>
    <cellStyle name="40% - Accent5 4 3 3 6" xfId="14792" xr:uid="{69D6E3B1-87AA-4A15-8B83-DD9C3C00C9E6}"/>
    <cellStyle name="40% - Accent5 4 3 3 7" xfId="14793" xr:uid="{2BBAD4F0-3B7E-45E4-BAA6-83413C87EDF3}"/>
    <cellStyle name="40% - Accent5 4 3 4" xfId="14794" xr:uid="{413225D8-CA4B-4FC2-873E-B26848044FDA}"/>
    <cellStyle name="40% - Accent5 4 3 4 2" xfId="14795" xr:uid="{B94EAB7A-801B-4093-AA37-D26A224D3EAE}"/>
    <cellStyle name="40% - Accent5 4 3 4 3" xfId="14796" xr:uid="{FF7C6454-32D3-47DA-B39B-830754768C6B}"/>
    <cellStyle name="40% - Accent5 4 3 4 4" xfId="14797" xr:uid="{E5AE796A-32A1-4F1D-82D2-06F6BF1EB4CD}"/>
    <cellStyle name="40% - Accent5 4 3 5" xfId="14798" xr:uid="{FCE1B98D-6167-41A3-9053-D54423CCCED3}"/>
    <cellStyle name="40% - Accent5 4 3 6" xfId="14799" xr:uid="{2106EEAD-7B54-4C0B-BCA1-B854D942E16F}"/>
    <cellStyle name="40% - Accent5 4 3 7" xfId="14800" xr:uid="{163BB39D-21D3-4AF0-8775-F4ADB8442B9E}"/>
    <cellStyle name="40% - Accent5 4 3 8" xfId="14801" xr:uid="{DB4DDB70-D1D5-4EAC-B7A4-FF37213B5C00}"/>
    <cellStyle name="40% - Accent5 4 3 9" xfId="14802" xr:uid="{705E3C4E-C570-4E54-A1BD-77329F8560F0}"/>
    <cellStyle name="40% - Accent5 4 4" xfId="14803" xr:uid="{FEBCE90A-7862-4C79-9504-78AD33D5A4E5}"/>
    <cellStyle name="40% - Accent5 4 4 10" xfId="14804" xr:uid="{D6DE0C41-E2DE-4926-9080-042A56E9E9CB}"/>
    <cellStyle name="40% - Accent5 4 4 2" xfId="14805" xr:uid="{49C3E7B1-9170-4A06-A37C-3C84C2A56F80}"/>
    <cellStyle name="40% - Accent5 4 4 2 2" xfId="14806" xr:uid="{5407CC2D-2F2C-41C6-AF2C-064F10948DFE}"/>
    <cellStyle name="40% - Accent5 4 4 2 2 2" xfId="14807" xr:uid="{609A1BEE-54C2-4382-92E7-FB282B00A5B5}"/>
    <cellStyle name="40% - Accent5 4 4 2 2 3" xfId="14808" xr:uid="{A2C5231B-4B52-4F5E-A8BA-C3B8A411E74B}"/>
    <cellStyle name="40% - Accent5 4 4 2 2 4" xfId="14809" xr:uid="{25BDCD41-FECB-4C0D-A513-2A549C2A181A}"/>
    <cellStyle name="40% - Accent5 4 4 2 3" xfId="14810" xr:uid="{BFF7552B-04EB-4C01-BEB4-197D5EB7ADA0}"/>
    <cellStyle name="40% - Accent5 4 4 2 4" xfId="14811" xr:uid="{6922ADDA-0BC4-4DE0-B4F9-B8DB925877F9}"/>
    <cellStyle name="40% - Accent5 4 4 2 5" xfId="14812" xr:uid="{05AA709C-CA1A-4336-81F1-F23F9CA23900}"/>
    <cellStyle name="40% - Accent5 4 4 2 6" xfId="14813" xr:uid="{B7B60DEC-FE07-42A7-9345-513B73BF8C69}"/>
    <cellStyle name="40% - Accent5 4 4 2 7" xfId="14814" xr:uid="{25302DE6-3E39-48B7-846C-D6BB28656A95}"/>
    <cellStyle name="40% - Accent5 4 4 3" xfId="14815" xr:uid="{DEF99BA3-77CD-415B-9EC1-29CFCAA7FA7D}"/>
    <cellStyle name="40% - Accent5 4 4 3 2" xfId="14816" xr:uid="{7139D646-09C5-4972-92B2-3DD6A3ED7CD6}"/>
    <cellStyle name="40% - Accent5 4 4 3 2 2" xfId="14817" xr:uid="{C32A24A9-E861-451D-A51F-EB041927CC82}"/>
    <cellStyle name="40% - Accent5 4 4 3 2 3" xfId="14818" xr:uid="{E87DFCC1-1253-48DA-ABC7-3B4B7C45AE49}"/>
    <cellStyle name="40% - Accent5 4 4 3 3" xfId="14819" xr:uid="{44AB3777-A5F7-4C11-B8C0-BDD8E377C80D}"/>
    <cellStyle name="40% - Accent5 4 4 3 4" xfId="14820" xr:uid="{DDA01559-BE6E-42F9-85F8-8ECC234EE954}"/>
    <cellStyle name="40% - Accent5 4 4 3 5" xfId="14821" xr:uid="{E74524C3-FC82-4AF8-8D39-69F53E0DAB70}"/>
    <cellStyle name="40% - Accent5 4 4 3 6" xfId="14822" xr:uid="{19F5848A-6515-4205-AB58-A5D40823A0E9}"/>
    <cellStyle name="40% - Accent5 4 4 4" xfId="14823" xr:uid="{96F13434-D0ED-4D22-8F29-9392FDEF77AD}"/>
    <cellStyle name="40% - Accent5 4 4 4 2" xfId="14824" xr:uid="{A275C309-2A68-4170-8D08-5F281D2C3C79}"/>
    <cellStyle name="40% - Accent5 4 4 4 3" xfId="14825" xr:uid="{CE85093A-B88E-482F-8F2D-5C498A3203F2}"/>
    <cellStyle name="40% - Accent5 4 4 4 4" xfId="14826" xr:uid="{D294374A-0FB1-4EA7-A673-8628DACB53C8}"/>
    <cellStyle name="40% - Accent5 4 4 5" xfId="14827" xr:uid="{BDEDF213-76DF-4C85-9DE9-3FAABEBE0371}"/>
    <cellStyle name="40% - Accent5 4 4 6" xfId="14828" xr:uid="{FBCFEF4F-7805-4BDD-AE81-F1EA2BF2870F}"/>
    <cellStyle name="40% - Accent5 4 4 7" xfId="14829" xr:uid="{9421F8FF-9AA0-42B5-863C-FC9B7400E874}"/>
    <cellStyle name="40% - Accent5 4 4 8" xfId="14830" xr:uid="{097E9ADA-DFB9-4B16-AB23-102EDF8EF457}"/>
    <cellStyle name="40% - Accent5 4 4 9" xfId="14831" xr:uid="{42BDEC12-AABD-424E-841E-9741F3F9B22F}"/>
    <cellStyle name="40% - Accent5 4 5" xfId="14832" xr:uid="{A074869E-1DC1-4BBA-8C24-A84349EF5E01}"/>
    <cellStyle name="40% - Accent5 4 5 2" xfId="14833" xr:uid="{195BE326-5E10-4A61-A964-A60C563A018D}"/>
    <cellStyle name="40% - Accent5 4 5 2 2" xfId="14834" xr:uid="{A7FEC1A9-EBAB-421E-AF21-8AE17B9D29CC}"/>
    <cellStyle name="40% - Accent5 4 5 2 2 2" xfId="14835" xr:uid="{3A799EAC-F6C3-495B-9247-7C3415B5C604}"/>
    <cellStyle name="40% - Accent5 4 5 2 2 3" xfId="14836" xr:uid="{DD735B36-A905-45AB-A601-D755341D1980}"/>
    <cellStyle name="40% - Accent5 4 5 2 2 4" xfId="14837" xr:uid="{E689238F-58F8-4D87-A04F-6AEEAC2BDA2E}"/>
    <cellStyle name="40% - Accent5 4 5 2 3" xfId="14838" xr:uid="{5ABC57C0-A2DF-4B0D-B30F-C8C4C3DEF481}"/>
    <cellStyle name="40% - Accent5 4 5 2 4" xfId="14839" xr:uid="{43FEEF5E-C082-4D91-9EFC-B4BCCB990FAF}"/>
    <cellStyle name="40% - Accent5 4 5 2 5" xfId="14840" xr:uid="{78FE015B-170A-4DE6-AFED-AC5880348D98}"/>
    <cellStyle name="40% - Accent5 4 5 2 6" xfId="14841" xr:uid="{A333599A-7D56-4E8B-A3AD-C2E8B0AD430D}"/>
    <cellStyle name="40% - Accent5 4 5 3" xfId="14842" xr:uid="{604E5502-A9E4-4F8F-BD92-BB4F96D7D15E}"/>
    <cellStyle name="40% - Accent5 4 5 3 2" xfId="14843" xr:uid="{7354EA8A-D6BE-4A9E-BC6B-1FA384B19474}"/>
    <cellStyle name="40% - Accent5 4 5 3 2 2" xfId="14844" xr:uid="{F5F73AE3-1FBA-4862-BA79-660BDD4DDF7D}"/>
    <cellStyle name="40% - Accent5 4 5 3 2 3" xfId="14845" xr:uid="{3CF86769-78F8-4DFD-B067-79F7FDA6D5C3}"/>
    <cellStyle name="40% - Accent5 4 5 3 3" xfId="14846" xr:uid="{10E42DF2-760C-40DE-8C4D-909E1D7C1992}"/>
    <cellStyle name="40% - Accent5 4 5 3 4" xfId="14847" xr:uid="{B92E5E66-8F8E-4C9E-8F4B-92007A690A41}"/>
    <cellStyle name="40% - Accent5 4 5 3 5" xfId="14848" xr:uid="{B60B7E52-6E2B-41B0-9D4E-7657D8E764E7}"/>
    <cellStyle name="40% - Accent5 4 5 3 6" xfId="14849" xr:uid="{2D0C9D8C-6824-4CA3-BADA-41B5BFFAC3BF}"/>
    <cellStyle name="40% - Accent5 4 5 4" xfId="14850" xr:uid="{B9A88376-56E4-49C3-915C-D85BF5F975F0}"/>
    <cellStyle name="40% - Accent5 4 5 4 2" xfId="14851" xr:uid="{C082AB87-EA46-4336-A22D-1D423C07DA1A}"/>
    <cellStyle name="40% - Accent5 4 5 4 3" xfId="14852" xr:uid="{DDD63DC1-059C-480D-AB07-75AB05581923}"/>
    <cellStyle name="40% - Accent5 4 5 4 4" xfId="14853" xr:uid="{4CE21FE8-840E-44DB-A4CD-F91CB787039C}"/>
    <cellStyle name="40% - Accent5 4 5 5" xfId="14854" xr:uid="{A11E130E-7D8B-436D-A4D4-08449864CE10}"/>
    <cellStyle name="40% - Accent5 4 5 6" xfId="14855" xr:uid="{AA38BD78-E1DB-4F59-8243-6C7D1A253D4B}"/>
    <cellStyle name="40% - Accent5 4 5 7" xfId="14856" xr:uid="{4B5D685E-E8B1-450D-A332-209308EBB3E3}"/>
    <cellStyle name="40% - Accent5 4 5 8" xfId="14857" xr:uid="{F01DEDC1-7B95-43D1-8AF3-ECC90A6BBBAC}"/>
    <cellStyle name="40% - Accent5 4 5 9" xfId="14858" xr:uid="{9E92931C-17E1-41F8-846C-8BB7C9B4E676}"/>
    <cellStyle name="40% - Accent5 4 6" xfId="14859" xr:uid="{B1BD0B88-1FEF-45C9-8EE8-A19F937153DB}"/>
    <cellStyle name="40% - Accent5 4 6 2" xfId="14860" xr:uid="{10B2CDED-B837-4A19-960A-BACC84EE1B46}"/>
    <cellStyle name="40% - Accent5 4 6 2 2" xfId="14861" xr:uid="{C847E151-626A-49BF-81B9-13FDA31EE92F}"/>
    <cellStyle name="40% - Accent5 4 6 2 3" xfId="14862" xr:uid="{B07CDA54-4EEE-42E3-BB97-F3BD9651E1AD}"/>
    <cellStyle name="40% - Accent5 4 6 2 4" xfId="14863" xr:uid="{C6C99BED-7F32-4284-955E-576345A88745}"/>
    <cellStyle name="40% - Accent5 4 6 3" xfId="14864" xr:uid="{F5A539DA-BA1C-498B-9A05-876FED0E7808}"/>
    <cellStyle name="40% - Accent5 4 6 4" xfId="14865" xr:uid="{E6A800FA-89D5-4DC6-9439-A19173C3FB3D}"/>
    <cellStyle name="40% - Accent5 4 6 5" xfId="14866" xr:uid="{D7C0ED2E-9409-45B1-91AD-27F467BF9671}"/>
    <cellStyle name="40% - Accent5 4 6 6" xfId="14867" xr:uid="{D40528EF-F7D0-4E4B-8001-BC76D5A7267F}"/>
    <cellStyle name="40% - Accent5 4 7" xfId="14868" xr:uid="{8365F7FD-8E46-427B-9133-E35D116337E2}"/>
    <cellStyle name="40% - Accent5 4 7 2" xfId="14869" xr:uid="{6273A212-0181-4688-B118-B87F24519138}"/>
    <cellStyle name="40% - Accent5 4 7 2 2" xfId="14870" xr:uid="{A7A2830A-32B4-4B3F-9F64-D2E7B4C2FC5E}"/>
    <cellStyle name="40% - Accent5 4 7 2 3" xfId="14871" xr:uid="{E0769D02-1045-4125-A02E-86100941FADA}"/>
    <cellStyle name="40% - Accent5 4 7 3" xfId="14872" xr:uid="{6AA7DE4C-7635-42A2-9113-78ADAB58EF9D}"/>
    <cellStyle name="40% - Accent5 4 7 4" xfId="14873" xr:uid="{3128E4C7-5BC2-42C3-8D2F-DC7643EB535B}"/>
    <cellStyle name="40% - Accent5 4 7 5" xfId="14874" xr:uid="{A8A6DFC0-E260-4766-AA32-476501F32DEC}"/>
    <cellStyle name="40% - Accent5 4 7 6" xfId="14875" xr:uid="{0D9FD1A0-612A-45F5-B31B-72471D95116E}"/>
    <cellStyle name="40% - Accent5 4 8" xfId="14876" xr:uid="{AACA3504-EB9C-4B38-97B3-DAFB68AE7CBB}"/>
    <cellStyle name="40% - Accent5 4 8 2" xfId="14877" xr:uid="{21C7FC38-B8B4-4C9F-96B6-AD296B44B265}"/>
    <cellStyle name="40% - Accent5 4 8 3" xfId="14878" xr:uid="{54C84781-7F22-4F28-916B-642CA74FEDA5}"/>
    <cellStyle name="40% - Accent5 4 8 4" xfId="14879" xr:uid="{EF07510D-EBC1-4DC6-B982-CE05C231BF6E}"/>
    <cellStyle name="40% - Accent5 4 9" xfId="14880" xr:uid="{2F07B75A-E490-4663-9349-A9530D62CF97}"/>
    <cellStyle name="40% - Accent5 40" xfId="14881" xr:uid="{76E2E365-77F1-4BEF-895B-69A867BAF3FC}"/>
    <cellStyle name="40% - Accent5 41" xfId="14882" xr:uid="{18B39DAF-C326-45A7-BEF0-8BD7658CCA82}"/>
    <cellStyle name="40% - Accent5 5" xfId="14883" xr:uid="{F0C5F1A4-EC0A-40F9-89A1-C5E5BA3212EB}"/>
    <cellStyle name="40% - Accent5 5 10" xfId="14884" xr:uid="{FB7CF670-C0A6-4FA2-BCFB-849EAB1D37B5}"/>
    <cellStyle name="40% - Accent5 5 11" xfId="14885" xr:uid="{BC4D4127-6C7A-499A-93FE-ACCF63AE1552}"/>
    <cellStyle name="40% - Accent5 5 12" xfId="14886" xr:uid="{CC369E5D-04F4-4FC8-9CC7-5ADA53F71102}"/>
    <cellStyle name="40% - Accent5 5 13" xfId="14887" xr:uid="{6FC57D70-AF08-4533-AEAC-182FFF1FE904}"/>
    <cellStyle name="40% - Accent5 5 14" xfId="14888" xr:uid="{1C36FA70-D309-43FE-8163-35E8266A9467}"/>
    <cellStyle name="40% - Accent5 5 15" xfId="14889" xr:uid="{02C745A8-345C-412F-A6A1-32E56195AC67}"/>
    <cellStyle name="40% - Accent5 5 2" xfId="14890" xr:uid="{274A046F-5588-40BB-A93E-E28DDBEE25CF}"/>
    <cellStyle name="40% - Accent5 5 2 10" xfId="14891" xr:uid="{FFF2FE59-056C-49D3-A9ED-2157C83E977F}"/>
    <cellStyle name="40% - Accent5 5 2 11" xfId="14892" xr:uid="{B8D8B095-27A6-45FB-A24A-009FB3256300}"/>
    <cellStyle name="40% - Accent5 5 2 12" xfId="14893" xr:uid="{B2DEFC68-55BD-4056-967C-61275FD9CBEB}"/>
    <cellStyle name="40% - Accent5 5 2 13" xfId="14894" xr:uid="{152B2635-21BA-434F-A639-9B34036DDD78}"/>
    <cellStyle name="40% - Accent5 5 2 2" xfId="14895" xr:uid="{03B6FB13-9739-433C-B1DE-E842BAE39F4C}"/>
    <cellStyle name="40% - Accent5 5 2 2 10" xfId="14896" xr:uid="{A387E0F7-1046-452E-B509-DBA710388C1A}"/>
    <cellStyle name="40% - Accent5 5 2 2 2" xfId="14897" xr:uid="{1B5CEA3B-3085-4244-8DB8-37D40ECE90BF}"/>
    <cellStyle name="40% - Accent5 5 2 2 2 2" xfId="14898" xr:uid="{0DE71152-42BB-497C-9FD1-ADD52B568BE8}"/>
    <cellStyle name="40% - Accent5 5 2 2 2 2 2" xfId="14899" xr:uid="{1F0A8E87-337E-4DAA-9AA6-DA6A87B22DE7}"/>
    <cellStyle name="40% - Accent5 5 2 2 2 2 3" xfId="14900" xr:uid="{0890F753-2DBA-4F6D-855B-F53ABDB0178D}"/>
    <cellStyle name="40% - Accent5 5 2 2 2 2 4" xfId="14901" xr:uid="{05CD80ED-5910-482E-B3B1-C8FB0136AC76}"/>
    <cellStyle name="40% - Accent5 5 2 2 2 3" xfId="14902" xr:uid="{5FA93FD0-D8AF-419E-AADE-30BF9CB2A66E}"/>
    <cellStyle name="40% - Accent5 5 2 2 2 4" xfId="14903" xr:uid="{DBE68753-0C43-4FAA-8F3A-55C9DAC1880A}"/>
    <cellStyle name="40% - Accent5 5 2 2 2 5" xfId="14904" xr:uid="{65F2DCDD-EFF7-4297-9BD8-B1945BFA040D}"/>
    <cellStyle name="40% - Accent5 5 2 2 2 6" xfId="14905" xr:uid="{5CA94A84-F976-4B9F-A549-F79F22FC0501}"/>
    <cellStyle name="40% - Accent5 5 2 2 2 7" xfId="14906" xr:uid="{FD14FAA9-33F4-47A7-9969-96A3C839C24B}"/>
    <cellStyle name="40% - Accent5 5 2 2 3" xfId="14907" xr:uid="{8D485BC4-B208-417D-837A-A3C1591D3B68}"/>
    <cellStyle name="40% - Accent5 5 2 2 3 2" xfId="14908" xr:uid="{15F400A3-1D54-4597-AD81-411411E89345}"/>
    <cellStyle name="40% - Accent5 5 2 2 3 2 2" xfId="14909" xr:uid="{14BD3B9C-FF4F-41C6-9D37-087B789B1AFA}"/>
    <cellStyle name="40% - Accent5 5 2 2 3 2 3" xfId="14910" xr:uid="{584AED4F-2913-4C19-8770-F5557BD5607F}"/>
    <cellStyle name="40% - Accent5 5 2 2 3 3" xfId="14911" xr:uid="{819DF2DF-283A-48FA-85AB-7CEFD2135E6D}"/>
    <cellStyle name="40% - Accent5 5 2 2 3 4" xfId="14912" xr:uid="{F2A2C4D4-4DC4-4C45-81DA-60CF3554EC4D}"/>
    <cellStyle name="40% - Accent5 5 2 2 3 5" xfId="14913" xr:uid="{220FBCAF-B3B8-46BC-80A7-1AF522E78561}"/>
    <cellStyle name="40% - Accent5 5 2 2 3 6" xfId="14914" xr:uid="{4C0328C8-C041-48D4-8A2D-E681DB760920}"/>
    <cellStyle name="40% - Accent5 5 2 2 4" xfId="14915" xr:uid="{B2E9EF4B-10CC-4A15-B1AD-A71DEA5FC88E}"/>
    <cellStyle name="40% - Accent5 5 2 2 4 2" xfId="14916" xr:uid="{377B1918-4EAF-4602-B3DA-F2EADDF8DC13}"/>
    <cellStyle name="40% - Accent5 5 2 2 4 3" xfId="14917" xr:uid="{972A27DD-E6E0-4BDF-9A56-E549BA366F2D}"/>
    <cellStyle name="40% - Accent5 5 2 2 5" xfId="14918" xr:uid="{B8F9128A-DD9F-411E-8911-3999590F643A}"/>
    <cellStyle name="40% - Accent5 5 2 2 6" xfId="14919" xr:uid="{CA707D69-9AD9-4338-89D5-21D6156BD4F0}"/>
    <cellStyle name="40% - Accent5 5 2 2 7" xfId="14920" xr:uid="{239494FD-20E9-4EA6-B505-94EE87622611}"/>
    <cellStyle name="40% - Accent5 5 2 2 8" xfId="14921" xr:uid="{ADFE0A1F-C800-46BD-BD0B-B0337487FCF4}"/>
    <cellStyle name="40% - Accent5 5 2 2 9" xfId="14922" xr:uid="{1F4CD745-9A38-47F9-9806-C75D98FEE4D4}"/>
    <cellStyle name="40% - Accent5 5 2 3" xfId="14923" xr:uid="{FD72ADC8-0B6F-4E11-9B8A-630C39B489F7}"/>
    <cellStyle name="40% - Accent5 5 2 3 2" xfId="14924" xr:uid="{6CF6F6A9-4AD5-4385-B501-52858A398A02}"/>
    <cellStyle name="40% - Accent5 5 2 3 2 2" xfId="14925" xr:uid="{89B5561F-E09C-40EF-8488-38A5C4B27038}"/>
    <cellStyle name="40% - Accent5 5 2 3 2 2 2" xfId="14926" xr:uid="{6E5FFF3A-F34D-4BB9-800D-8516BE75BB91}"/>
    <cellStyle name="40% - Accent5 5 2 3 2 2 3" xfId="14927" xr:uid="{5E0EE381-CF6B-4080-B77D-C59E80832F49}"/>
    <cellStyle name="40% - Accent5 5 2 3 2 3" xfId="14928" xr:uid="{8823CF15-A111-4D9F-9271-84340D2428FB}"/>
    <cellStyle name="40% - Accent5 5 2 3 2 4" xfId="14929" xr:uid="{08893FC5-471B-47D5-9C4D-3588BA75AA9B}"/>
    <cellStyle name="40% - Accent5 5 2 3 2 5" xfId="14930" xr:uid="{20F368B6-4A79-47F7-931F-8C3F79451FCA}"/>
    <cellStyle name="40% - Accent5 5 2 3 2 6" xfId="14931" xr:uid="{A2ACD876-2A92-4FCD-8729-1BFB2BEC0EF7}"/>
    <cellStyle name="40% - Accent5 5 2 3 3" xfId="14932" xr:uid="{C714903A-42CD-48D9-BF89-DB137917BB31}"/>
    <cellStyle name="40% - Accent5 5 2 3 3 2" xfId="14933" xr:uid="{BA3B3E95-0574-4574-B535-53F9CE79DBDC}"/>
    <cellStyle name="40% - Accent5 5 2 3 3 2 2" xfId="14934" xr:uid="{4A43E208-BE9A-4EB8-A129-4C4CFA79BF34}"/>
    <cellStyle name="40% - Accent5 5 2 3 3 2 3" xfId="14935" xr:uid="{4146EBB9-03BB-4C99-9451-ACDFD320B6E9}"/>
    <cellStyle name="40% - Accent5 5 2 3 3 3" xfId="14936" xr:uid="{A7CCE1ED-B5A2-4D1F-90A6-6BD9217535C6}"/>
    <cellStyle name="40% - Accent5 5 2 3 3 4" xfId="14937" xr:uid="{803D8048-07AC-4B1B-AAFC-87329D52B173}"/>
    <cellStyle name="40% - Accent5 5 2 3 3 5" xfId="14938" xr:uid="{5E3F2E9E-D070-48F5-BB45-54BB30759D93}"/>
    <cellStyle name="40% - Accent5 5 2 3 4" xfId="14939" xr:uid="{850472E8-0DDE-4CBE-ABF9-501CD3F4758D}"/>
    <cellStyle name="40% - Accent5 5 2 3 4 2" xfId="14940" xr:uid="{6986127D-C082-40DB-BA40-8C19863E62FB}"/>
    <cellStyle name="40% - Accent5 5 2 3 4 3" xfId="14941" xr:uid="{5A4CBA6A-ABFF-462A-914A-F0596F153E50}"/>
    <cellStyle name="40% - Accent5 5 2 3 5" xfId="14942" xr:uid="{F229DBE7-DF38-4E61-B884-4481071A0141}"/>
    <cellStyle name="40% - Accent5 5 2 3 6" xfId="14943" xr:uid="{A7C413C2-CE62-4B7A-9082-34D49601D4E8}"/>
    <cellStyle name="40% - Accent5 5 2 3 7" xfId="14944" xr:uid="{C64DB383-8E8B-4A00-88E3-9EDB03B5D642}"/>
    <cellStyle name="40% - Accent5 5 2 3 8" xfId="14945" xr:uid="{671D69F8-501A-40C0-A8B2-8202EA0FEB44}"/>
    <cellStyle name="40% - Accent5 5 2 3 9" xfId="14946" xr:uid="{C37ECE3F-4D04-4570-B987-02F4BD57932E}"/>
    <cellStyle name="40% - Accent5 5 2 4" xfId="14947" xr:uid="{1057DE1D-677B-4570-B1F6-BDEBA92E989F}"/>
    <cellStyle name="40% - Accent5 5 2 4 2" xfId="14948" xr:uid="{2643DB92-15D4-45E5-ACDB-A8B11DC196E6}"/>
    <cellStyle name="40% - Accent5 5 2 4 2 2" xfId="14949" xr:uid="{CAC8F47B-80D5-469A-9952-03C7118B87B3}"/>
    <cellStyle name="40% - Accent5 5 2 4 2 3" xfId="14950" xr:uid="{EA6962E8-E5FC-4DE8-8B91-3253A59D15E0}"/>
    <cellStyle name="40% - Accent5 5 2 4 3" xfId="14951" xr:uid="{1C96576F-0291-4BA4-8FBE-45891FE7CD83}"/>
    <cellStyle name="40% - Accent5 5 2 4 4" xfId="14952" xr:uid="{CF761B6F-402D-4237-ACB0-2407188F28AC}"/>
    <cellStyle name="40% - Accent5 5 2 4 5" xfId="14953" xr:uid="{32762FC0-3454-4A89-9EDF-778EBDB0F64D}"/>
    <cellStyle name="40% - Accent5 5 2 4 6" xfId="14954" xr:uid="{B8517B65-0C0F-47E8-AF3F-5870687FA0B0}"/>
    <cellStyle name="40% - Accent5 5 2 4 7" xfId="14955" xr:uid="{5DCD9A44-E7E2-4DC6-A940-384BAD41839E}"/>
    <cellStyle name="40% - Accent5 5 2 5" xfId="14956" xr:uid="{13DF952D-88A9-4A1B-B204-8125C6579EC6}"/>
    <cellStyle name="40% - Accent5 5 2 5 2" xfId="14957" xr:uid="{F7153B42-2D6B-4C5A-B01D-EA82B4BA8FEA}"/>
    <cellStyle name="40% - Accent5 5 2 5 2 2" xfId="14958" xr:uid="{827F6357-1D50-46A6-A91B-13B0FBDBAC8F}"/>
    <cellStyle name="40% - Accent5 5 2 5 2 3" xfId="14959" xr:uid="{8838494B-BEF5-4BAB-9D85-C0E1945C176B}"/>
    <cellStyle name="40% - Accent5 5 2 5 3" xfId="14960" xr:uid="{007D12EE-3E75-4BA2-AD43-DEA2FA0A14A5}"/>
    <cellStyle name="40% - Accent5 5 2 5 4" xfId="14961" xr:uid="{ED392F0A-CFCD-4815-9BF7-1E5848984852}"/>
    <cellStyle name="40% - Accent5 5 2 5 5" xfId="14962" xr:uid="{1BD19D27-F63B-4369-99CE-1079D26774B0}"/>
    <cellStyle name="40% - Accent5 5 2 6" xfId="14963" xr:uid="{405823C4-D82D-465C-8393-5F303DF993F1}"/>
    <cellStyle name="40% - Accent5 5 2 6 2" xfId="14964" xr:uid="{6E5120F6-92D0-493C-9D38-9F1BBA99074F}"/>
    <cellStyle name="40% - Accent5 5 2 6 3" xfId="14965" xr:uid="{9E9064AA-63B4-485A-A035-7C552F48F7F9}"/>
    <cellStyle name="40% - Accent5 5 2 7" xfId="14966" xr:uid="{92F64754-DB40-450F-918D-F98FCD23FECC}"/>
    <cellStyle name="40% - Accent5 5 2 8" xfId="14967" xr:uid="{0FE57451-5190-48D8-8E3A-C663C878494E}"/>
    <cellStyle name="40% - Accent5 5 2 9" xfId="14968" xr:uid="{E0CEBAC9-616B-4156-907E-A13714CD2599}"/>
    <cellStyle name="40% - Accent5 5 3" xfId="14969" xr:uid="{BEF35F50-23D6-4513-8ADF-0824F0DC7EAB}"/>
    <cellStyle name="40% - Accent5 5 3 10" xfId="14970" xr:uid="{DE31915A-2DC7-4A12-A6F3-9456ED42713C}"/>
    <cellStyle name="40% - Accent5 5 3 2" xfId="14971" xr:uid="{FBD842F4-325B-409F-B182-EB05B54C0CA4}"/>
    <cellStyle name="40% - Accent5 5 3 2 2" xfId="14972" xr:uid="{A23E0E97-EA29-4480-BEE4-C7CDF27FBC5B}"/>
    <cellStyle name="40% - Accent5 5 3 2 2 2" xfId="14973" xr:uid="{097BC0F0-C8F7-489C-807C-C27615F59166}"/>
    <cellStyle name="40% - Accent5 5 3 2 2 3" xfId="14974" xr:uid="{1655BF81-D167-49BA-B3CA-67132A84EC14}"/>
    <cellStyle name="40% - Accent5 5 3 2 2 4" xfId="14975" xr:uid="{23137325-30AF-485E-A580-4F57E551D29F}"/>
    <cellStyle name="40% - Accent5 5 3 2 2 5" xfId="14976" xr:uid="{9A99BF38-CEE6-419F-BDB8-AE7275C462A8}"/>
    <cellStyle name="40% - Accent5 5 3 2 3" xfId="14977" xr:uid="{47BF1DB8-A77D-49BF-978D-73B0D55BB7E6}"/>
    <cellStyle name="40% - Accent5 5 3 2 4" xfId="14978" xr:uid="{EAC2BBCF-CDF9-4B22-B26C-E6B8FC4BD9FE}"/>
    <cellStyle name="40% - Accent5 5 3 2 5" xfId="14979" xr:uid="{A066F2B1-57A4-46AA-BA78-5E39E93F03E9}"/>
    <cellStyle name="40% - Accent5 5 3 2 6" xfId="14980" xr:uid="{84291F2A-C62A-4E2E-BC6B-77705CDFE1F2}"/>
    <cellStyle name="40% - Accent5 5 3 2 7" xfId="14981" xr:uid="{49E26273-B901-4366-B974-6D452F5C7B63}"/>
    <cellStyle name="40% - Accent5 5 3 2 8" xfId="14982" xr:uid="{7085F19B-3A1C-4BA2-AD30-A902FB746CE5}"/>
    <cellStyle name="40% - Accent5 5 3 3" xfId="14983" xr:uid="{0BF48BAD-5C27-4A34-B10E-A6C20196B0C6}"/>
    <cellStyle name="40% - Accent5 5 3 3 2" xfId="14984" xr:uid="{36271D64-6658-44AC-9159-C1EAC41017BC}"/>
    <cellStyle name="40% - Accent5 5 3 3 2 2" xfId="14985" xr:uid="{0DF2B232-A5F2-47C8-92F1-8C8CEDAB1FED}"/>
    <cellStyle name="40% - Accent5 5 3 3 2 3" xfId="14986" xr:uid="{065C4615-9E94-443F-8C79-900A8513D042}"/>
    <cellStyle name="40% - Accent5 5 3 3 3" xfId="14987" xr:uid="{B635ADB0-F135-4E96-BD37-8B7FDDF2DD78}"/>
    <cellStyle name="40% - Accent5 5 3 3 4" xfId="14988" xr:uid="{E758FC57-5A8E-433E-A023-0F90C91F17F3}"/>
    <cellStyle name="40% - Accent5 5 3 3 5" xfId="14989" xr:uid="{AA8DF72E-C7A7-4E7E-B0ED-ADCCBC981CEB}"/>
    <cellStyle name="40% - Accent5 5 3 3 6" xfId="14990" xr:uid="{AEAC4CEA-A628-4447-A16D-596F14E7AD13}"/>
    <cellStyle name="40% - Accent5 5 3 3 7" xfId="14991" xr:uid="{86137469-F26A-4C31-B625-0A879312F29A}"/>
    <cellStyle name="40% - Accent5 5 3 4" xfId="14992" xr:uid="{9A9DECA9-CE62-4A46-B1E9-811A6B3DC1F5}"/>
    <cellStyle name="40% - Accent5 5 3 4 2" xfId="14993" xr:uid="{D44421AC-9FEB-4AF5-8A9E-7E05E5A40603}"/>
    <cellStyle name="40% - Accent5 5 3 4 3" xfId="14994" xr:uid="{A8448A52-0ED2-4AE5-895D-69E59321AD92}"/>
    <cellStyle name="40% - Accent5 5 3 4 4" xfId="14995" xr:uid="{4CF6E0E2-D35A-443C-B67C-3BD4D7C0F147}"/>
    <cellStyle name="40% - Accent5 5 3 5" xfId="14996" xr:uid="{D70DC020-49C8-44BF-B4F7-61DEC849E505}"/>
    <cellStyle name="40% - Accent5 5 3 6" xfId="14997" xr:uid="{6BC23FB3-FC44-46B5-8EC8-4CEC6A05C90D}"/>
    <cellStyle name="40% - Accent5 5 3 7" xfId="14998" xr:uid="{C122FCAA-4ADE-46AC-A2D9-E7FCD59D2636}"/>
    <cellStyle name="40% - Accent5 5 3 8" xfId="14999" xr:uid="{1A9CE598-1433-46F1-B4C4-C90B49206886}"/>
    <cellStyle name="40% - Accent5 5 3 9" xfId="15000" xr:uid="{6ED171C6-AC76-41B4-A4D5-671CE0122E3D}"/>
    <cellStyle name="40% - Accent5 5 4" xfId="15001" xr:uid="{6955CBDE-5A77-47B0-970D-5F884474EE3C}"/>
    <cellStyle name="40% - Accent5 5 4 10" xfId="15002" xr:uid="{CF39AACD-DD12-43D3-86EE-1237AE34890E}"/>
    <cellStyle name="40% - Accent5 5 4 2" xfId="15003" xr:uid="{53381448-9A1A-4DFC-9EEA-B78C43D94E10}"/>
    <cellStyle name="40% - Accent5 5 4 2 2" xfId="15004" xr:uid="{E0DED1F8-602B-4CDD-ACE3-1754EBD61852}"/>
    <cellStyle name="40% - Accent5 5 4 2 2 2" xfId="15005" xr:uid="{BC772CFC-A6CF-4C62-A4BE-1F8ADCD5E9DD}"/>
    <cellStyle name="40% - Accent5 5 4 2 2 3" xfId="15006" xr:uid="{E109B2A7-C1AE-4F04-9C48-04DDBE9AABAC}"/>
    <cellStyle name="40% - Accent5 5 4 2 2 4" xfId="15007" xr:uid="{3A93AE4F-3BF2-41F0-8F2F-03F143035DB6}"/>
    <cellStyle name="40% - Accent5 5 4 2 3" xfId="15008" xr:uid="{17A5A920-3039-4F32-8B61-ADA26E5C9DC3}"/>
    <cellStyle name="40% - Accent5 5 4 2 4" xfId="15009" xr:uid="{7448C7A9-6EAC-40F3-8F76-CB2E596C9E71}"/>
    <cellStyle name="40% - Accent5 5 4 2 5" xfId="15010" xr:uid="{DAFC0375-3860-4611-9C08-0AD6604DBC9F}"/>
    <cellStyle name="40% - Accent5 5 4 2 6" xfId="15011" xr:uid="{35A6A6F1-1FFF-4FE2-ADBF-1FCB9408F1DA}"/>
    <cellStyle name="40% - Accent5 5 4 2 7" xfId="15012" xr:uid="{AE0A653C-1D65-4BD0-96F9-556950208264}"/>
    <cellStyle name="40% - Accent5 5 4 3" xfId="15013" xr:uid="{181D5E8B-1429-4A59-B83F-BE35B97BAD56}"/>
    <cellStyle name="40% - Accent5 5 4 3 2" xfId="15014" xr:uid="{E8D35D2D-B720-47AF-A6B5-886DBF352E38}"/>
    <cellStyle name="40% - Accent5 5 4 3 2 2" xfId="15015" xr:uid="{17EB6AA8-7D2A-4E7A-94B2-6AE7700D94CA}"/>
    <cellStyle name="40% - Accent5 5 4 3 2 3" xfId="15016" xr:uid="{D40E9672-217D-456F-BE15-7906F6D44E7E}"/>
    <cellStyle name="40% - Accent5 5 4 3 3" xfId="15017" xr:uid="{6C1132C3-89B2-4651-B348-68BCE9C6B452}"/>
    <cellStyle name="40% - Accent5 5 4 3 4" xfId="15018" xr:uid="{7ED7B696-A49E-4CF5-B0C6-76008A68F41F}"/>
    <cellStyle name="40% - Accent5 5 4 3 5" xfId="15019" xr:uid="{1BD3B0FA-7321-4E13-BCF3-EAECA860ECF8}"/>
    <cellStyle name="40% - Accent5 5 4 3 6" xfId="15020" xr:uid="{4A2851FA-8107-4985-9BAD-676588DBAF46}"/>
    <cellStyle name="40% - Accent5 5 4 4" xfId="15021" xr:uid="{65458AAE-1C64-4839-9D36-E852F2F6B0CE}"/>
    <cellStyle name="40% - Accent5 5 4 4 2" xfId="15022" xr:uid="{622F2BBF-350D-44A5-B78F-B00C4F91B97F}"/>
    <cellStyle name="40% - Accent5 5 4 4 3" xfId="15023" xr:uid="{B1B29E21-3D81-48A7-B633-2ABA8FF7E5AD}"/>
    <cellStyle name="40% - Accent5 5 4 4 4" xfId="15024" xr:uid="{4B5BF759-3A73-4897-825D-55D3D968516E}"/>
    <cellStyle name="40% - Accent5 5 4 5" xfId="15025" xr:uid="{61A99A92-082D-4EA5-ABB0-2504318F4274}"/>
    <cellStyle name="40% - Accent5 5 4 6" xfId="15026" xr:uid="{DBE27B98-0DA7-4E84-8786-E75BDF253D4C}"/>
    <cellStyle name="40% - Accent5 5 4 7" xfId="15027" xr:uid="{F32C7491-B2D1-4787-86E9-D1F7D8D9959F}"/>
    <cellStyle name="40% - Accent5 5 4 8" xfId="15028" xr:uid="{B1506ED2-0042-470B-8D15-AC251A48C374}"/>
    <cellStyle name="40% - Accent5 5 4 9" xfId="15029" xr:uid="{5A2CB0B1-73AC-4494-92E9-BC1082CADA29}"/>
    <cellStyle name="40% - Accent5 5 5" xfId="15030" xr:uid="{2C2B22BC-9BF3-43BB-95BA-36E956230C49}"/>
    <cellStyle name="40% - Accent5 5 5 2" xfId="15031" xr:uid="{061CCD76-AA50-43D6-8CBF-93996AC3CC33}"/>
    <cellStyle name="40% - Accent5 5 5 2 2" xfId="15032" xr:uid="{371E2DAB-732F-45BA-A779-3746C84053D3}"/>
    <cellStyle name="40% - Accent5 5 5 2 2 2" xfId="15033" xr:uid="{9F19BEDD-E681-47AA-84B7-CDA26529F162}"/>
    <cellStyle name="40% - Accent5 5 5 2 2 3" xfId="15034" xr:uid="{0A914F50-7019-43AC-9925-E5F609B16034}"/>
    <cellStyle name="40% - Accent5 5 5 2 2 4" xfId="15035" xr:uid="{376DAA30-B224-4197-8273-F2921489712B}"/>
    <cellStyle name="40% - Accent5 5 5 2 3" xfId="15036" xr:uid="{7D90CE15-3495-4AA2-A1DC-019D193D14F3}"/>
    <cellStyle name="40% - Accent5 5 5 2 4" xfId="15037" xr:uid="{30BC6090-3B16-4A21-82E5-1A681C6CE82E}"/>
    <cellStyle name="40% - Accent5 5 5 2 5" xfId="15038" xr:uid="{7859B3FD-A3B4-46D2-9204-88A993728248}"/>
    <cellStyle name="40% - Accent5 5 5 2 6" xfId="15039" xr:uid="{8DFB5C4F-9166-444F-8DF0-F03EBCE326DD}"/>
    <cellStyle name="40% - Accent5 5 5 3" xfId="15040" xr:uid="{29940345-5414-433F-94FB-80EA27F3D873}"/>
    <cellStyle name="40% - Accent5 5 5 3 2" xfId="15041" xr:uid="{1D550ED4-9D11-46FF-9CE6-CFC0D93388DB}"/>
    <cellStyle name="40% - Accent5 5 5 3 2 2" xfId="15042" xr:uid="{661471A5-36F1-4888-A968-07532BE93DA5}"/>
    <cellStyle name="40% - Accent5 5 5 3 2 3" xfId="15043" xr:uid="{4F683059-71A9-44E5-A457-7BD9544951A8}"/>
    <cellStyle name="40% - Accent5 5 5 3 3" xfId="15044" xr:uid="{585DFF49-7CE6-4D41-8E31-7829400B287E}"/>
    <cellStyle name="40% - Accent5 5 5 3 4" xfId="15045" xr:uid="{BEFDD9F7-F7AF-4B57-9DE5-72F62314F17B}"/>
    <cellStyle name="40% - Accent5 5 5 3 5" xfId="15046" xr:uid="{5547ADA7-D3B2-4A3F-BA39-189A823235F6}"/>
    <cellStyle name="40% - Accent5 5 5 3 6" xfId="15047" xr:uid="{41F82108-D463-49DF-A6D7-7CA378838521}"/>
    <cellStyle name="40% - Accent5 5 5 4" xfId="15048" xr:uid="{F41EEC73-D330-4FB7-AAD2-43449FD50F2C}"/>
    <cellStyle name="40% - Accent5 5 5 4 2" xfId="15049" xr:uid="{D102F03F-6895-478F-8F1B-A38D8E56A7E0}"/>
    <cellStyle name="40% - Accent5 5 5 4 3" xfId="15050" xr:uid="{3A0D00B1-8E20-4C5B-9480-D421EDEF54B6}"/>
    <cellStyle name="40% - Accent5 5 5 4 4" xfId="15051" xr:uid="{3CE2ADBF-4AB7-455F-BF07-56CCE7CF2F03}"/>
    <cellStyle name="40% - Accent5 5 5 5" xfId="15052" xr:uid="{8A944B1A-B217-4C33-9F4D-557035B0C923}"/>
    <cellStyle name="40% - Accent5 5 5 6" xfId="15053" xr:uid="{6A4221B8-D4F2-401E-B3CB-A33A7711FB9F}"/>
    <cellStyle name="40% - Accent5 5 5 7" xfId="15054" xr:uid="{798CF436-BF5B-4D6F-B571-A52C58E1DBB6}"/>
    <cellStyle name="40% - Accent5 5 5 8" xfId="15055" xr:uid="{469A6890-4206-4948-9AAB-2BF85B82D421}"/>
    <cellStyle name="40% - Accent5 5 5 9" xfId="15056" xr:uid="{DD12880C-1809-4D27-82A0-4EE756DB94BC}"/>
    <cellStyle name="40% - Accent5 5 6" xfId="15057" xr:uid="{11E0176C-BA9A-4A4F-B9DE-670E791C8FA6}"/>
    <cellStyle name="40% - Accent5 5 6 2" xfId="15058" xr:uid="{8A30C701-CA94-4882-A385-D9232763DECF}"/>
    <cellStyle name="40% - Accent5 5 6 2 2" xfId="15059" xr:uid="{D05B0FCC-AF71-43C6-AFAE-E69BD763FF16}"/>
    <cellStyle name="40% - Accent5 5 6 2 3" xfId="15060" xr:uid="{9CECE3B1-DB02-4E23-84AB-C458FDEA369A}"/>
    <cellStyle name="40% - Accent5 5 6 2 4" xfId="15061" xr:uid="{91DBFCA5-58FE-42AD-B3A3-1A1C8F805644}"/>
    <cellStyle name="40% - Accent5 5 6 3" xfId="15062" xr:uid="{CB730BA4-9917-4A0D-B97C-94DF47C5672E}"/>
    <cellStyle name="40% - Accent5 5 6 4" xfId="15063" xr:uid="{5EEF2054-2932-4EC5-898B-969D4A403496}"/>
    <cellStyle name="40% - Accent5 5 6 5" xfId="15064" xr:uid="{7BFB95AA-0023-4025-B698-8959B08D070D}"/>
    <cellStyle name="40% - Accent5 5 6 6" xfId="15065" xr:uid="{9937F0A8-A01D-4250-9C38-86B525428623}"/>
    <cellStyle name="40% - Accent5 5 7" xfId="15066" xr:uid="{24950FD3-9594-4C3E-9843-233F6D96683D}"/>
    <cellStyle name="40% - Accent5 5 7 2" xfId="15067" xr:uid="{838E83F0-E22E-4A54-B10F-79E185CFFAE0}"/>
    <cellStyle name="40% - Accent5 5 7 2 2" xfId="15068" xr:uid="{6C17B2B7-6FFB-42EA-949E-D91C425CAD5E}"/>
    <cellStyle name="40% - Accent5 5 7 2 3" xfId="15069" xr:uid="{77FDB03D-5D79-44CD-A617-00F51ED3A3D0}"/>
    <cellStyle name="40% - Accent5 5 7 3" xfId="15070" xr:uid="{C05E544D-8C1C-46EF-B547-8523AF7A2AA0}"/>
    <cellStyle name="40% - Accent5 5 7 4" xfId="15071" xr:uid="{6618AE11-16A5-43D0-9759-B3B7BC67771E}"/>
    <cellStyle name="40% - Accent5 5 7 5" xfId="15072" xr:uid="{64430AE1-6D02-4C1B-BE1F-322FD30C45AB}"/>
    <cellStyle name="40% - Accent5 5 7 6" xfId="15073" xr:uid="{B9757508-8551-4DBA-A928-9880F0A46E7D}"/>
    <cellStyle name="40% - Accent5 5 8" xfId="15074" xr:uid="{9A0A2110-BE1A-449C-883A-5D1D73B4439E}"/>
    <cellStyle name="40% - Accent5 5 8 2" xfId="15075" xr:uid="{BB91E38B-6D39-4F05-9291-7E6E7EDCD479}"/>
    <cellStyle name="40% - Accent5 5 8 3" xfId="15076" xr:uid="{2B5E3221-6293-438A-9D51-81B0338CF978}"/>
    <cellStyle name="40% - Accent5 5 8 4" xfId="15077" xr:uid="{03C1ADC0-7860-4EDA-BE9E-041984FE78EB}"/>
    <cellStyle name="40% - Accent5 5 9" xfId="15078" xr:uid="{F1791B08-D9DE-4A6F-AE72-F522C52F7074}"/>
    <cellStyle name="40% - Accent5 6" xfId="15079" xr:uid="{7F674C8C-283E-4301-AB0C-890FBE8C9930}"/>
    <cellStyle name="40% - Accent5 6 10" xfId="15080" xr:uid="{BC113836-6D94-4BAA-A9DE-8A8C30520A88}"/>
    <cellStyle name="40% - Accent5 6 11" xfId="15081" xr:uid="{C1F32071-80AE-4607-BD57-C3B6A01BC1A6}"/>
    <cellStyle name="40% - Accent5 6 12" xfId="15082" xr:uid="{0172820F-A219-414D-80EA-FCE49C6BAAC0}"/>
    <cellStyle name="40% - Accent5 6 13" xfId="15083" xr:uid="{0E7B796D-9B58-4714-A55C-5E6E3F30FEB2}"/>
    <cellStyle name="40% - Accent5 6 14" xfId="15084" xr:uid="{3B7ED88C-7C34-4922-8F00-17669ACD54E9}"/>
    <cellStyle name="40% - Accent5 6 2" xfId="15085" xr:uid="{AEF4B9CD-1445-4E45-87AD-1163040C3A93}"/>
    <cellStyle name="40% - Accent5 6 2 10" xfId="15086" xr:uid="{D22B8645-84E6-4666-94AA-3CE0307F7430}"/>
    <cellStyle name="40% - Accent5 6 2 11" xfId="15087" xr:uid="{6ADD0425-1C2D-4AE8-81A3-9BD74BA8D132}"/>
    <cellStyle name="40% - Accent5 6 2 2" xfId="15088" xr:uid="{4B165178-4ECC-48E1-95EB-03B0FAACA5E6}"/>
    <cellStyle name="40% - Accent5 6 2 2 2" xfId="15089" xr:uid="{E0B048EB-B2C6-4AEA-824F-3437E77A3EA9}"/>
    <cellStyle name="40% - Accent5 6 2 2 2 2" xfId="15090" xr:uid="{4693C6A6-530F-45B4-A40F-3E776F216759}"/>
    <cellStyle name="40% - Accent5 6 2 2 2 3" xfId="15091" xr:uid="{E5D9B6F0-2FDA-4691-BFAD-95D82C9D2A14}"/>
    <cellStyle name="40% - Accent5 6 2 2 2 4" xfId="15092" xr:uid="{AB6BFB9C-9C11-412E-867A-42AB293B2D44}"/>
    <cellStyle name="40% - Accent5 6 2 2 3" xfId="15093" xr:uid="{DCFE2AA4-E67F-41C2-90D1-C62CB3B72351}"/>
    <cellStyle name="40% - Accent5 6 2 2 4" xfId="15094" xr:uid="{6E95BFFA-3D95-4061-8545-C3305757F150}"/>
    <cellStyle name="40% - Accent5 6 2 2 5" xfId="15095" xr:uid="{78E0E688-83B6-4200-B85F-1FCC71D30672}"/>
    <cellStyle name="40% - Accent5 6 2 2 6" xfId="15096" xr:uid="{A565E2AB-1509-4622-8CFC-C49E0919194E}"/>
    <cellStyle name="40% - Accent5 6 2 2 7" xfId="15097" xr:uid="{672DAA1F-9598-4BC2-8637-A60F6815B02E}"/>
    <cellStyle name="40% - Accent5 6 2 2 8" xfId="15098" xr:uid="{40609DEB-B10B-4A12-BFD5-B2B4287E014E}"/>
    <cellStyle name="40% - Accent5 6 2 3" xfId="15099" xr:uid="{16A1AF07-A69D-4B6C-A827-20AA80FCE8F8}"/>
    <cellStyle name="40% - Accent5 6 2 3 2" xfId="15100" xr:uid="{BEEEF20A-DE1F-4D32-8EBA-4C8DFC8CBA94}"/>
    <cellStyle name="40% - Accent5 6 2 3 2 2" xfId="15101" xr:uid="{B3E0C5E0-5404-4BDD-A6BC-B689B8E5DCD1}"/>
    <cellStyle name="40% - Accent5 6 2 3 2 3" xfId="15102" xr:uid="{2BE9E728-1E88-4EDA-8E13-E58B2CB306F2}"/>
    <cellStyle name="40% - Accent5 6 2 3 3" xfId="15103" xr:uid="{2EACA7B7-C39A-4F05-B9EB-93DE325A4236}"/>
    <cellStyle name="40% - Accent5 6 2 3 4" xfId="15104" xr:uid="{1C5117E2-1E77-4E96-AF15-091A0C40783D}"/>
    <cellStyle name="40% - Accent5 6 2 3 5" xfId="15105" xr:uid="{9F755858-F755-4878-91B3-38A758F4B4AE}"/>
    <cellStyle name="40% - Accent5 6 2 3 6" xfId="15106" xr:uid="{E0EDC841-F795-4044-80EC-F34011F39868}"/>
    <cellStyle name="40% - Accent5 6 2 4" xfId="15107" xr:uid="{2DA2EFA0-5EC6-47B0-9925-3535F02A640B}"/>
    <cellStyle name="40% - Accent5 6 2 4 2" xfId="15108" xr:uid="{7271FC48-3936-4307-8551-5DF999D4EDFB}"/>
    <cellStyle name="40% - Accent5 6 2 4 3" xfId="15109" xr:uid="{8C960B28-21EB-4B12-88FB-5D1B3900BB00}"/>
    <cellStyle name="40% - Accent5 6 2 5" xfId="15110" xr:uid="{0405729E-EC6A-4B62-9E01-64BCF1E8544F}"/>
    <cellStyle name="40% - Accent5 6 2 6" xfId="15111" xr:uid="{42B57410-91FB-4F82-8EF1-9147386F8CC1}"/>
    <cellStyle name="40% - Accent5 6 2 7" xfId="15112" xr:uid="{D213B6E7-66FD-473D-A39C-37AC01904120}"/>
    <cellStyle name="40% - Accent5 6 2 8" xfId="15113" xr:uid="{A94A651B-2CB4-4E83-896F-8AA873B7E1BE}"/>
    <cellStyle name="40% - Accent5 6 2 9" xfId="15114" xr:uid="{50BEB29D-EB67-4513-8513-42331ECC56F6}"/>
    <cellStyle name="40% - Accent5 6 3" xfId="15115" xr:uid="{72435C22-332F-483D-BE55-9857CD8E38D3}"/>
    <cellStyle name="40% - Accent5 6 3 10" xfId="15116" xr:uid="{D574B877-8BF6-4B67-A6C4-99F8C9AF9486}"/>
    <cellStyle name="40% - Accent5 6 3 2" xfId="15117" xr:uid="{93401B43-2A7A-4A16-B321-A8F81DBDAE3A}"/>
    <cellStyle name="40% - Accent5 6 3 2 2" xfId="15118" xr:uid="{54662484-0FFD-4EC6-A26A-1EE2E9C6386B}"/>
    <cellStyle name="40% - Accent5 6 3 2 2 2" xfId="15119" xr:uid="{E9FC36A8-B56E-445A-A0AD-9A6473B544C7}"/>
    <cellStyle name="40% - Accent5 6 3 2 2 3" xfId="15120" xr:uid="{8BE6AE9F-0762-4723-A187-EC012D575444}"/>
    <cellStyle name="40% - Accent5 6 3 2 3" xfId="15121" xr:uid="{D4034B21-D6F9-445F-9F9B-B920344085BA}"/>
    <cellStyle name="40% - Accent5 6 3 2 4" xfId="15122" xr:uid="{90794EB6-C394-40E9-B2AB-34C858DE26FE}"/>
    <cellStyle name="40% - Accent5 6 3 2 5" xfId="15123" xr:uid="{6F1A86D1-AC43-4732-B154-A483CF828AB5}"/>
    <cellStyle name="40% - Accent5 6 3 2 6" xfId="15124" xr:uid="{2AE0B4BA-F891-43BD-AF71-93D7C3860D54}"/>
    <cellStyle name="40% - Accent5 6 3 2 7" xfId="15125" xr:uid="{9E48C30A-C22E-4B4C-B79F-FA12FAE2E29A}"/>
    <cellStyle name="40% - Accent5 6 3 3" xfId="15126" xr:uid="{B8F4E43B-0C05-4A0F-AC32-7A9F06B54938}"/>
    <cellStyle name="40% - Accent5 6 3 3 2" xfId="15127" xr:uid="{47495022-C817-48F2-8D6E-FC9C19C8592D}"/>
    <cellStyle name="40% - Accent5 6 3 3 2 2" xfId="15128" xr:uid="{261C8F4C-1FF1-46CB-9DB0-536E0B753EDB}"/>
    <cellStyle name="40% - Accent5 6 3 3 2 3" xfId="15129" xr:uid="{22350CD0-18DE-4FD6-9897-E46DE988BE50}"/>
    <cellStyle name="40% - Accent5 6 3 3 3" xfId="15130" xr:uid="{4B4A5FA7-7A45-45AF-BB1A-1B55BC505C18}"/>
    <cellStyle name="40% - Accent5 6 3 3 4" xfId="15131" xr:uid="{3A77D5AE-D0B4-4416-869B-7B2C68F908B6}"/>
    <cellStyle name="40% - Accent5 6 3 3 5" xfId="15132" xr:uid="{563437E2-E634-4863-850C-E8EF8C022031}"/>
    <cellStyle name="40% - Accent5 6 3 4" xfId="15133" xr:uid="{DDD019A8-21D7-4A3B-A29D-77A95CC3583F}"/>
    <cellStyle name="40% - Accent5 6 3 4 2" xfId="15134" xr:uid="{A9B51289-5837-432B-BF3C-BFF10D824318}"/>
    <cellStyle name="40% - Accent5 6 3 4 3" xfId="15135" xr:uid="{91D833E2-FB1C-4275-88D5-BC7E2940AB5D}"/>
    <cellStyle name="40% - Accent5 6 3 5" xfId="15136" xr:uid="{9B60A021-068C-4AC1-86C7-AA1123223BB1}"/>
    <cellStyle name="40% - Accent5 6 3 6" xfId="15137" xr:uid="{FF923AB0-6690-458E-B137-07F387A93B93}"/>
    <cellStyle name="40% - Accent5 6 3 7" xfId="15138" xr:uid="{D2D492D8-A698-4BAB-85A3-C5F3B350F277}"/>
    <cellStyle name="40% - Accent5 6 3 8" xfId="15139" xr:uid="{674E2D5A-877C-4B0A-A463-5AF62BC24220}"/>
    <cellStyle name="40% - Accent5 6 3 9" xfId="15140" xr:uid="{F91DFCBD-4715-4CAE-9E10-B3C8788A1010}"/>
    <cellStyle name="40% - Accent5 6 4" xfId="15141" xr:uid="{3547C644-FA93-4329-9A84-717675862AB1}"/>
    <cellStyle name="40% - Accent5 6 4 10" xfId="15142" xr:uid="{3BF66A1B-4129-4517-9951-D77008C608E0}"/>
    <cellStyle name="40% - Accent5 6 4 2" xfId="15143" xr:uid="{2C1CE990-7D99-4245-8D9E-BA9B624DB097}"/>
    <cellStyle name="40% - Accent5 6 4 2 2" xfId="15144" xr:uid="{40A190CC-DB22-4978-B4C5-AC5C9C6C6C53}"/>
    <cellStyle name="40% - Accent5 6 4 2 2 2" xfId="15145" xr:uid="{6B6DBBD3-D06F-4FF1-AE50-E745F0D8AE8C}"/>
    <cellStyle name="40% - Accent5 6 4 2 2 3" xfId="15146" xr:uid="{7E4CC2D7-7DDE-40FF-9B9B-4E460A1BF95B}"/>
    <cellStyle name="40% - Accent5 6 4 2 3" xfId="15147" xr:uid="{6D86104F-77AD-458D-A129-590FD1701602}"/>
    <cellStyle name="40% - Accent5 6 4 2 4" xfId="15148" xr:uid="{06744360-4857-4E2C-B6CA-622574AD7C42}"/>
    <cellStyle name="40% - Accent5 6 4 2 5" xfId="15149" xr:uid="{658E7666-6F79-41B8-A81A-3DDB5C852FAC}"/>
    <cellStyle name="40% - Accent5 6 4 3" xfId="15150" xr:uid="{5835D9BE-58A7-4DF7-81B7-84D2CEBA1791}"/>
    <cellStyle name="40% - Accent5 6 4 3 2" xfId="15151" xr:uid="{8E4ED578-A669-4F64-BE7A-BA1CF87B8A9E}"/>
    <cellStyle name="40% - Accent5 6 4 3 2 2" xfId="15152" xr:uid="{F901F5D5-FB4E-43B1-A058-7F44AAA7BFEB}"/>
    <cellStyle name="40% - Accent5 6 4 3 2 3" xfId="15153" xr:uid="{2B9B23BD-CD5D-440B-9D17-6491108BE108}"/>
    <cellStyle name="40% - Accent5 6 4 3 3" xfId="15154" xr:uid="{A9C721C5-6C78-4CB9-9A4E-76AD5B4F3237}"/>
    <cellStyle name="40% - Accent5 6 4 3 4" xfId="15155" xr:uid="{DFD7BDCD-6088-4537-9A71-FCB8F7E6A907}"/>
    <cellStyle name="40% - Accent5 6 4 3 5" xfId="15156" xr:uid="{1EFDD2C4-73C8-408C-9E52-B76644012AC4}"/>
    <cellStyle name="40% - Accent5 6 4 4" xfId="15157" xr:uid="{FB72A573-BDF0-4FEB-8DFA-D40E08B74AFB}"/>
    <cellStyle name="40% - Accent5 6 4 4 2" xfId="15158" xr:uid="{4B47F003-127E-40C7-B1DB-74B58B919FA5}"/>
    <cellStyle name="40% - Accent5 6 4 4 3" xfId="15159" xr:uid="{DE60745E-12D6-44E9-9B7C-2510399144D6}"/>
    <cellStyle name="40% - Accent5 6 4 5" xfId="15160" xr:uid="{EEAB5FD7-CEA2-4FAA-8E4C-913237873B90}"/>
    <cellStyle name="40% - Accent5 6 4 6" xfId="15161" xr:uid="{105E15DB-8AE7-4CBE-A070-14A789155227}"/>
    <cellStyle name="40% - Accent5 6 4 7" xfId="15162" xr:uid="{43FF0097-59E8-4C72-95C6-21F1D32E5882}"/>
    <cellStyle name="40% - Accent5 6 4 8" xfId="15163" xr:uid="{6DF54F56-EB57-4EC4-AC66-41B1129A94E4}"/>
    <cellStyle name="40% - Accent5 6 4 9" xfId="15164" xr:uid="{0A6B64BB-544C-42FD-A5C0-5678C6DDA1ED}"/>
    <cellStyle name="40% - Accent5 6 5" xfId="15165" xr:uid="{8B3638C3-EFA1-499B-9A73-526151C81646}"/>
    <cellStyle name="40% - Accent5 6 5 2" xfId="15166" xr:uid="{DFE79DC4-656C-4F14-B539-794397486C81}"/>
    <cellStyle name="40% - Accent5 6 5 2 2" xfId="15167" xr:uid="{BFD60A9D-D54A-47F2-82F2-06566B60FF37}"/>
    <cellStyle name="40% - Accent5 6 5 2 3" xfId="15168" xr:uid="{E965907F-13C2-43FF-9601-95AAC305BD5E}"/>
    <cellStyle name="40% - Accent5 6 5 3" xfId="15169" xr:uid="{19BE9FC3-B36F-4DEC-9156-1B000A99ED2D}"/>
    <cellStyle name="40% - Accent5 6 5 4" xfId="15170" xr:uid="{F40051C8-7BAD-4CB8-A5CF-F286F9124857}"/>
    <cellStyle name="40% - Accent5 6 5 5" xfId="15171" xr:uid="{CF398609-C9A9-429B-B017-73EBB08486D6}"/>
    <cellStyle name="40% - Accent5 6 6" xfId="15172" xr:uid="{B85C3E72-3047-4461-80EB-E50B21764F3C}"/>
    <cellStyle name="40% - Accent5 6 6 2" xfId="15173" xr:uid="{BDDA7BB1-00B9-425B-8C51-C0D740572C8E}"/>
    <cellStyle name="40% - Accent5 6 6 2 2" xfId="15174" xr:uid="{F168BB91-E9CF-4148-8A0C-FECD07057533}"/>
    <cellStyle name="40% - Accent5 6 6 2 3" xfId="15175" xr:uid="{81C6D2A2-B1A9-440A-B228-29C7DBC6EC50}"/>
    <cellStyle name="40% - Accent5 6 6 3" xfId="15176" xr:uid="{DD36274E-0F19-47C8-AC3C-1F68BF2C8C58}"/>
    <cellStyle name="40% - Accent5 6 6 4" xfId="15177" xr:uid="{62038C7F-20B0-4088-A0FD-F7009C4D9B9A}"/>
    <cellStyle name="40% - Accent5 6 6 5" xfId="15178" xr:uid="{5CF64A8F-3387-40AC-A03B-5A4AC1C55C40}"/>
    <cellStyle name="40% - Accent5 6 7" xfId="15179" xr:uid="{F81B1486-87B2-4A01-8E16-8F8D43C95A44}"/>
    <cellStyle name="40% - Accent5 6 7 2" xfId="15180" xr:uid="{A4C6FDDC-0731-4B9B-BABE-C56414AFFBEA}"/>
    <cellStyle name="40% - Accent5 6 7 3" xfId="15181" xr:uid="{4CE74ACF-03B6-4907-8D86-DCC4EE44D6E2}"/>
    <cellStyle name="40% - Accent5 6 8" xfId="15182" xr:uid="{F7A373D0-B0B8-4FDD-9C3D-D4CFFF6F9507}"/>
    <cellStyle name="40% - Accent5 6 9" xfId="15183" xr:uid="{973D1CC9-1AF8-4A4B-B75E-46BD8C3B8F84}"/>
    <cellStyle name="40% - Accent5 7" xfId="15184" xr:uid="{2B6059E8-A3DF-4323-9771-221837FDB8AF}"/>
    <cellStyle name="40% - Accent5 7 10" xfId="15185" xr:uid="{D7B0A520-3396-4014-AF65-ED6420376C27}"/>
    <cellStyle name="40% - Accent5 7 11" xfId="15186" xr:uid="{59626AA3-7F75-4C4C-BF40-EAA975F90FB8}"/>
    <cellStyle name="40% - Accent5 7 12" xfId="15187" xr:uid="{67AB712D-4C99-42EC-AC23-07FF3363B00F}"/>
    <cellStyle name="40% - Accent5 7 13" xfId="15188" xr:uid="{71A35F67-AF67-4A89-9A76-B76968F24260}"/>
    <cellStyle name="40% - Accent5 7 2" xfId="15189" xr:uid="{048AD038-902E-4C64-AC24-F904A7F686BE}"/>
    <cellStyle name="40% - Accent5 7 2 10" xfId="15190" xr:uid="{C7272AAC-96DF-4867-A195-71B81D6A9636}"/>
    <cellStyle name="40% - Accent5 7 2 2" xfId="15191" xr:uid="{C183888C-3C98-49EE-95CC-BA8CD4C1DB7F}"/>
    <cellStyle name="40% - Accent5 7 2 2 2" xfId="15192" xr:uid="{1D854559-E7A1-4EED-9125-D59070C310F6}"/>
    <cellStyle name="40% - Accent5 7 2 2 2 2" xfId="15193" xr:uid="{3BDE4ED0-8DA3-47C2-8400-BF16DA9E0EAB}"/>
    <cellStyle name="40% - Accent5 7 2 2 2 3" xfId="15194" xr:uid="{B0093921-8D5B-4E16-A96A-04ACFE0F2CD0}"/>
    <cellStyle name="40% - Accent5 7 2 2 3" xfId="15195" xr:uid="{4A9CDC17-C235-42EF-B54A-9ABF3C4C1C40}"/>
    <cellStyle name="40% - Accent5 7 2 2 4" xfId="15196" xr:uid="{4C9577E8-EDDB-42A2-9AF8-17DACBCF6F12}"/>
    <cellStyle name="40% - Accent5 7 2 2 5" xfId="15197" xr:uid="{4FF5B7A9-3FB4-4FF6-9A33-B7425ABDD28D}"/>
    <cellStyle name="40% - Accent5 7 2 2 6" xfId="15198" xr:uid="{F2C1B617-9EAD-441B-B003-E5D6A73FD93B}"/>
    <cellStyle name="40% - Accent5 7 2 2 7" xfId="15199" xr:uid="{56B3C9B6-288C-4930-970B-DE2D307ECE52}"/>
    <cellStyle name="40% - Accent5 7 2 2 8" xfId="15200" xr:uid="{5B8A25AD-DF98-4251-80B5-5E9B148091CD}"/>
    <cellStyle name="40% - Accent5 7 2 3" xfId="15201" xr:uid="{8E4B2BF3-4063-4E73-B30B-084AA55C405E}"/>
    <cellStyle name="40% - Accent5 7 2 3 2" xfId="15202" xr:uid="{27A6BD33-D9EE-467A-8909-D363A304695A}"/>
    <cellStyle name="40% - Accent5 7 2 3 2 2" xfId="15203" xr:uid="{4F47AA30-8576-48AD-89B0-682B3FB1C3E4}"/>
    <cellStyle name="40% - Accent5 7 2 3 2 3" xfId="15204" xr:uid="{48DC390A-E494-42AF-B797-180F573E8675}"/>
    <cellStyle name="40% - Accent5 7 2 3 3" xfId="15205" xr:uid="{0B3B2D5E-FF53-4301-8321-5C911DB86572}"/>
    <cellStyle name="40% - Accent5 7 2 3 4" xfId="15206" xr:uid="{B840D7AA-4B18-4F38-93A4-A09F32E5EE4C}"/>
    <cellStyle name="40% - Accent5 7 2 3 5" xfId="15207" xr:uid="{19BCB44D-DA37-40BB-BC7B-EAD15D5FA421}"/>
    <cellStyle name="40% - Accent5 7 2 4" xfId="15208" xr:uid="{7D8323BD-67ED-48FC-A067-48109DC44F78}"/>
    <cellStyle name="40% - Accent5 7 2 4 2" xfId="15209" xr:uid="{038C82A0-7AC6-4869-B6E2-D6869E627644}"/>
    <cellStyle name="40% - Accent5 7 2 4 3" xfId="15210" xr:uid="{D8F6643F-B664-448E-B3EA-B4B0C9FF5E3F}"/>
    <cellStyle name="40% - Accent5 7 2 5" xfId="15211" xr:uid="{F8A985A9-F9A4-46FD-9BB7-8D5CAE63CF63}"/>
    <cellStyle name="40% - Accent5 7 2 6" xfId="15212" xr:uid="{0EB3E239-D87B-426F-8402-E39C04881876}"/>
    <cellStyle name="40% - Accent5 7 2 7" xfId="15213" xr:uid="{09420115-1882-4E16-B4D4-C70F6D718E72}"/>
    <cellStyle name="40% - Accent5 7 2 8" xfId="15214" xr:uid="{4547A196-34C7-4169-8F12-FACF6BCD6160}"/>
    <cellStyle name="40% - Accent5 7 2 9" xfId="15215" xr:uid="{F732F598-5BF3-4EAF-95C5-2A6EEBA5464A}"/>
    <cellStyle name="40% - Accent5 7 3" xfId="15216" xr:uid="{CCE2CC2B-39AC-4F8A-8829-2C2416A59782}"/>
    <cellStyle name="40% - Accent5 7 3 10" xfId="15217" xr:uid="{3BAEE4D5-22C6-4095-9893-D21BDFE46875}"/>
    <cellStyle name="40% - Accent5 7 3 2" xfId="15218" xr:uid="{CC4BE913-36AD-41D6-9991-04829827985C}"/>
    <cellStyle name="40% - Accent5 7 3 2 2" xfId="15219" xr:uid="{7C9F7D7C-0102-4BD7-8B37-EFB713244316}"/>
    <cellStyle name="40% - Accent5 7 3 2 2 2" xfId="15220" xr:uid="{E787F427-3A23-4322-80C7-A431F01F3957}"/>
    <cellStyle name="40% - Accent5 7 3 2 2 3" xfId="15221" xr:uid="{A41441A4-0327-4BCA-A468-D025D67AB68C}"/>
    <cellStyle name="40% - Accent5 7 3 2 3" xfId="15222" xr:uid="{BBD5A54B-CD36-41F5-8E2D-0AEB26C69467}"/>
    <cellStyle name="40% - Accent5 7 3 2 4" xfId="15223" xr:uid="{BE7809A8-750B-49CE-9E48-2FCD3388C853}"/>
    <cellStyle name="40% - Accent5 7 3 2 5" xfId="15224" xr:uid="{35FE3BA9-7738-4920-B0F4-B50DE6C02688}"/>
    <cellStyle name="40% - Accent5 7 3 2 6" xfId="15225" xr:uid="{C7F89914-F6AE-41A0-8E46-DDECD5CB069B}"/>
    <cellStyle name="40% - Accent5 7 3 2 7" xfId="15226" xr:uid="{4969E308-9230-44E3-8178-ACE26D048A4F}"/>
    <cellStyle name="40% - Accent5 7 3 3" xfId="15227" xr:uid="{51AEA94E-D3EB-4E9B-951C-23C2B2A33797}"/>
    <cellStyle name="40% - Accent5 7 3 3 2" xfId="15228" xr:uid="{951CF7B0-AA2A-4A35-9352-C6831341AC8C}"/>
    <cellStyle name="40% - Accent5 7 3 3 2 2" xfId="15229" xr:uid="{8C0BD862-FA9F-40F6-97EB-1C18CB417B09}"/>
    <cellStyle name="40% - Accent5 7 3 3 2 3" xfId="15230" xr:uid="{5F9EF3B3-4FDA-465A-BFC6-6EEEB80D528C}"/>
    <cellStyle name="40% - Accent5 7 3 3 3" xfId="15231" xr:uid="{3DBC554E-C8BD-4804-B607-DB1C6ED59FBC}"/>
    <cellStyle name="40% - Accent5 7 3 3 4" xfId="15232" xr:uid="{1B757F45-A1EC-469B-BF99-FCA7510539F3}"/>
    <cellStyle name="40% - Accent5 7 3 3 5" xfId="15233" xr:uid="{A2BB4110-9BEB-4B73-A676-B558BF329DF8}"/>
    <cellStyle name="40% - Accent5 7 3 4" xfId="15234" xr:uid="{7767D664-4641-4E44-B6F0-05E207160E3C}"/>
    <cellStyle name="40% - Accent5 7 3 4 2" xfId="15235" xr:uid="{808B81C2-1881-42A5-B4C2-79608F3455B2}"/>
    <cellStyle name="40% - Accent5 7 3 4 3" xfId="15236" xr:uid="{F2A8FDA1-BDD4-425F-9D03-1A2F4B0F8889}"/>
    <cellStyle name="40% - Accent5 7 3 5" xfId="15237" xr:uid="{5462F9FA-8325-4E60-8765-C1447A753F5B}"/>
    <cellStyle name="40% - Accent5 7 3 6" xfId="15238" xr:uid="{618F2D73-BCE3-41DB-83D9-E5194D4696F6}"/>
    <cellStyle name="40% - Accent5 7 3 7" xfId="15239" xr:uid="{3C2CA266-3527-4CBA-9DF2-53AB57BB65F1}"/>
    <cellStyle name="40% - Accent5 7 3 8" xfId="15240" xr:uid="{80E6CA95-F849-4A07-961B-09A20C06A173}"/>
    <cellStyle name="40% - Accent5 7 3 9" xfId="15241" xr:uid="{6E826ABA-EAB0-44E4-8643-BC06BE2F19D9}"/>
    <cellStyle name="40% - Accent5 7 4" xfId="15242" xr:uid="{F942D452-8722-4E67-9560-FBDE64AECB70}"/>
    <cellStyle name="40% - Accent5 7 4 2" xfId="15243" xr:uid="{FC8167B3-B0A9-4504-90AA-06FEB26AC51F}"/>
    <cellStyle name="40% - Accent5 7 4 2 2" xfId="15244" xr:uid="{8EC25235-7805-431C-8643-9DA270A9849D}"/>
    <cellStyle name="40% - Accent5 7 4 2 3" xfId="15245" xr:uid="{FB0CD496-B066-4A2A-83E9-9A451B98E3D8}"/>
    <cellStyle name="40% - Accent5 7 4 3" xfId="15246" xr:uid="{40456CA5-CD1D-46DC-B92D-5E81841D18C8}"/>
    <cellStyle name="40% - Accent5 7 4 4" xfId="15247" xr:uid="{8BEA7CD0-9E2D-4659-A5E0-6EBE78ADB78D}"/>
    <cellStyle name="40% - Accent5 7 4 5" xfId="15248" xr:uid="{BDB35048-49CA-4FCC-A624-C2B78F6F9E39}"/>
    <cellStyle name="40% - Accent5 7 4 6" xfId="15249" xr:uid="{410F7435-D8E4-48C6-BC25-5A8BF7F4F4C6}"/>
    <cellStyle name="40% - Accent5 7 4 7" xfId="15250" xr:uid="{5F964305-4DE5-4971-8805-435BDAC412D9}"/>
    <cellStyle name="40% - Accent5 7 4 8" xfId="15251" xr:uid="{5AB34F27-8E88-4A42-8FCC-2A67038F6055}"/>
    <cellStyle name="40% - Accent5 7 5" xfId="15252" xr:uid="{36DD4283-4FE6-4B01-A7D4-9F999E4BCCC5}"/>
    <cellStyle name="40% - Accent5 7 5 2" xfId="15253" xr:uid="{CB06B9B6-EB6C-40C0-B27A-B197525BB457}"/>
    <cellStyle name="40% - Accent5 7 5 2 2" xfId="15254" xr:uid="{04C4B19C-50A0-4426-8E14-5B0017782362}"/>
    <cellStyle name="40% - Accent5 7 5 2 3" xfId="15255" xr:uid="{BA5DC30E-D66D-45C1-B0E8-5C207768DBCC}"/>
    <cellStyle name="40% - Accent5 7 5 3" xfId="15256" xr:uid="{CB8D9B0F-D01E-4F0B-85F6-2B832B899139}"/>
    <cellStyle name="40% - Accent5 7 5 4" xfId="15257" xr:uid="{9B678C98-4AD3-400A-8C8A-BE3B95F70E49}"/>
    <cellStyle name="40% - Accent5 7 5 5" xfId="15258" xr:uid="{95A08D29-93CA-4163-876D-905A2CA1158B}"/>
    <cellStyle name="40% - Accent5 7 6" xfId="15259" xr:uid="{630E7086-9E2F-4E53-88EB-7E9B9FBE6B41}"/>
    <cellStyle name="40% - Accent5 7 6 2" xfId="15260" xr:uid="{81608C66-7EBD-44D3-8030-AE2F04EF5A27}"/>
    <cellStyle name="40% - Accent5 7 6 3" xfId="15261" xr:uid="{89B83AED-E44F-4A69-88EC-5DA52AF8250D}"/>
    <cellStyle name="40% - Accent5 7 7" xfId="15262" xr:uid="{210F104E-6575-43CE-AA46-246053F48C6C}"/>
    <cellStyle name="40% - Accent5 7 8" xfId="15263" xr:uid="{EF055ED1-AAD5-4054-9D99-D47AD3F81368}"/>
    <cellStyle name="40% - Accent5 7 9" xfId="15264" xr:uid="{B0F7671F-B8C5-4379-8F20-83CFE5E4E899}"/>
    <cellStyle name="40% - Accent5 8" xfId="15265" xr:uid="{89CD0B38-E2E5-47D0-802D-27EC5B893F2B}"/>
    <cellStyle name="40% - Accent5 8 10" xfId="15266" xr:uid="{839F66B4-70FD-4D07-909A-4954EED7E32C}"/>
    <cellStyle name="40% - Accent5 8 11" xfId="15267" xr:uid="{C579D43D-27EC-46D0-A8A7-9B98A986F1CB}"/>
    <cellStyle name="40% - Accent5 8 2" xfId="15268" xr:uid="{32A09C90-2568-4638-8371-289859A238DB}"/>
    <cellStyle name="40% - Accent5 8 2 2" xfId="15269" xr:uid="{585C9DF6-A880-4219-852B-A7D685BD5C6C}"/>
    <cellStyle name="40% - Accent5 8 2 2 2" xfId="15270" xr:uid="{D3A7557E-0349-4760-B289-C4BEFD253E33}"/>
    <cellStyle name="40% - Accent5 8 2 2 3" xfId="15271" xr:uid="{096781E8-281C-472D-8653-C60D4A899126}"/>
    <cellStyle name="40% - Accent5 8 2 2 4" xfId="15272" xr:uid="{58C93059-98B1-48D9-9E4A-591E4E74EF54}"/>
    <cellStyle name="40% - Accent5 8 2 2 5" xfId="15273" xr:uid="{0661B980-B11E-4AC4-9C32-8B05A75F3C98}"/>
    <cellStyle name="40% - Accent5 8 2 2 6" xfId="15274" xr:uid="{BB528472-B0B0-40DD-9FB8-EF962FF5DEBC}"/>
    <cellStyle name="40% - Accent5 8 2 3" xfId="15275" xr:uid="{5625FCEE-378D-49E4-8E6B-9F457E806247}"/>
    <cellStyle name="40% - Accent5 8 2 4" xfId="15276" xr:uid="{14B54FFC-E510-495D-BA4A-AA5800A2D3E8}"/>
    <cellStyle name="40% - Accent5 8 2 5" xfId="15277" xr:uid="{4544E6BF-B7A4-4E00-A542-0F8D2142092D}"/>
    <cellStyle name="40% - Accent5 8 2 6" xfId="15278" xr:uid="{3254350E-433B-4D00-BF87-FC3706181EA2}"/>
    <cellStyle name="40% - Accent5 8 2 7" xfId="15279" xr:uid="{EC512132-D336-435C-A71C-602E9AE8CD9B}"/>
    <cellStyle name="40% - Accent5 8 2 8" xfId="15280" xr:uid="{C8319B6D-F91B-474C-BC53-0F638EBF8061}"/>
    <cellStyle name="40% - Accent5 8 3" xfId="15281" xr:uid="{A5DB22A9-9686-4AB8-8EAA-5493A006C8B6}"/>
    <cellStyle name="40% - Accent5 8 3 2" xfId="15282" xr:uid="{9C77D13C-BB51-42BF-9F57-DAAB15ACF438}"/>
    <cellStyle name="40% - Accent5 8 3 2 2" xfId="15283" xr:uid="{82B63335-0B40-4BF4-B9C2-E511ACE68E80}"/>
    <cellStyle name="40% - Accent5 8 3 2 3" xfId="15284" xr:uid="{40D40D8E-4C7F-43B6-A714-031B406AB9A8}"/>
    <cellStyle name="40% - Accent5 8 3 2 4" xfId="15285" xr:uid="{3202593F-B820-41EF-830E-81829A6411B6}"/>
    <cellStyle name="40% - Accent5 8 3 2 5" xfId="15286" xr:uid="{9DEDFCF2-9742-4A12-8D10-3E76D400A380}"/>
    <cellStyle name="40% - Accent5 8 3 3" xfId="15287" xr:uid="{F935F9FC-9DB6-406F-997A-924A73A217D8}"/>
    <cellStyle name="40% - Accent5 8 3 4" xfId="15288" xr:uid="{58F6D154-5ED7-4643-8DCE-4DC12B293631}"/>
    <cellStyle name="40% - Accent5 8 3 5" xfId="15289" xr:uid="{95B27A34-5BEA-47DB-B8A3-3362478DE103}"/>
    <cellStyle name="40% - Accent5 8 3 6" xfId="15290" xr:uid="{B6CE62DC-7819-47AC-BCD0-028213FB17CA}"/>
    <cellStyle name="40% - Accent5 8 3 7" xfId="15291" xr:uid="{F2990C2A-EC1C-424E-BC8D-A65A8F4216CE}"/>
    <cellStyle name="40% - Accent5 8 3 8" xfId="15292" xr:uid="{D077084D-3A9C-4A02-A05B-D12CC9859D43}"/>
    <cellStyle name="40% - Accent5 8 4" xfId="15293" xr:uid="{5062F41E-413C-4AC5-8224-2BAFA37E98EC}"/>
    <cellStyle name="40% - Accent5 8 4 2" xfId="15294" xr:uid="{94DCCAAD-9E20-415F-B9D1-94733E31499E}"/>
    <cellStyle name="40% - Accent5 8 4 3" xfId="15295" xr:uid="{0B8A2B87-A806-4D20-8A7A-A02DA26BD4D9}"/>
    <cellStyle name="40% - Accent5 8 4 4" xfId="15296" xr:uid="{38343066-AC98-46E0-ABF6-67FD08305702}"/>
    <cellStyle name="40% - Accent5 8 4 5" xfId="15297" xr:uid="{CCDC1FAC-9CAB-41C1-B68E-0206BD246AA8}"/>
    <cellStyle name="40% - Accent5 8 4 6" xfId="15298" xr:uid="{5364E91C-3033-42BD-8C6A-6B112092BA9C}"/>
    <cellStyle name="40% - Accent5 8 5" xfId="15299" xr:uid="{F89ED9B0-0CF4-47E7-B881-8122CFC748CD}"/>
    <cellStyle name="40% - Accent5 8 6" xfId="15300" xr:uid="{E8184AF5-E619-48EF-B6FC-2A26BF1628A5}"/>
    <cellStyle name="40% - Accent5 8 7" xfId="15301" xr:uid="{F7A22CA2-A6E6-4876-8BB7-E11A138B0099}"/>
    <cellStyle name="40% - Accent5 8 8" xfId="15302" xr:uid="{816874CF-E5F3-4F4C-95AE-207BC958A935}"/>
    <cellStyle name="40% - Accent5 8 9" xfId="15303" xr:uid="{7DD957AC-8A9A-4EDE-AD0F-5064EDC0C67E}"/>
    <cellStyle name="40% - Accent5 9" xfId="15304" xr:uid="{7BA18139-5486-461F-81D8-9BD6DBE45F95}"/>
    <cellStyle name="40% - Accent5 9 10" xfId="15305" xr:uid="{5C43C9D0-A480-48B6-BCF1-74BB07125550}"/>
    <cellStyle name="40% - Accent5 9 11" xfId="15306" xr:uid="{729ED958-E4D3-4355-BF92-766628C0497E}"/>
    <cellStyle name="40% - Accent5 9 2" xfId="15307" xr:uid="{AC61691C-417F-43D8-93E0-A74C69A53F55}"/>
    <cellStyle name="40% - Accent5 9 2 2" xfId="15308" xr:uid="{952D54ED-BC63-4520-B606-E488E7F83C73}"/>
    <cellStyle name="40% - Accent5 9 2 2 2" xfId="15309" xr:uid="{903CC3AE-07BB-4E48-B1A4-2EEBA75BA2E4}"/>
    <cellStyle name="40% - Accent5 9 2 2 3" xfId="15310" xr:uid="{5CA8D963-65FF-4B14-877F-EED79C791BFE}"/>
    <cellStyle name="40% - Accent5 9 2 2 4" xfId="15311" xr:uid="{BDE6911F-3C43-459D-88F2-33BE2ED24236}"/>
    <cellStyle name="40% - Accent5 9 2 2 5" xfId="15312" xr:uid="{20C47AD6-7D66-4FBC-8F17-0A072D4587E5}"/>
    <cellStyle name="40% - Accent5 9 2 2 6" xfId="15313" xr:uid="{4007F5F4-FF49-4076-A96F-403D7F77CF47}"/>
    <cellStyle name="40% - Accent5 9 2 3" xfId="15314" xr:uid="{AB93537C-8333-4375-AF12-8AFA50623909}"/>
    <cellStyle name="40% - Accent5 9 2 4" xfId="15315" xr:uid="{A23113B8-A4A7-418F-A094-A87F95B6FBD9}"/>
    <cellStyle name="40% - Accent5 9 2 5" xfId="15316" xr:uid="{24983D19-8EAE-426F-9553-D636F3DDF231}"/>
    <cellStyle name="40% - Accent5 9 2 6" xfId="15317" xr:uid="{ACFACC7F-986D-4B4F-B123-598F1C30BC94}"/>
    <cellStyle name="40% - Accent5 9 2 7" xfId="15318" xr:uid="{DCE90B25-CB6F-4176-B466-E2659886975B}"/>
    <cellStyle name="40% - Accent5 9 2 8" xfId="15319" xr:uid="{9A00ACBF-14B2-436F-8D35-B6B7FE8A8A49}"/>
    <cellStyle name="40% - Accent5 9 3" xfId="15320" xr:uid="{8D4E2ECB-4003-4EC1-8119-1FDC374F348B}"/>
    <cellStyle name="40% - Accent5 9 3 2" xfId="15321" xr:uid="{ACAB0EFA-BA15-4C69-8BD0-BE68F4E9694C}"/>
    <cellStyle name="40% - Accent5 9 3 2 2" xfId="15322" xr:uid="{360174AF-F6D2-4181-B8FE-CE5C53073C56}"/>
    <cellStyle name="40% - Accent5 9 3 2 3" xfId="15323" xr:uid="{168E0CF8-C6F1-4E28-8572-DEEE4D662670}"/>
    <cellStyle name="40% - Accent5 9 3 2 4" xfId="15324" xr:uid="{22D775D7-5FE3-441B-8E35-30E53A47EF65}"/>
    <cellStyle name="40% - Accent5 9 3 2 5" xfId="15325" xr:uid="{11F47B6E-76A1-4648-A59E-8459520894E9}"/>
    <cellStyle name="40% - Accent5 9 3 3" xfId="15326" xr:uid="{5BF8E266-BEB4-40BB-B312-7FE263ECB9B6}"/>
    <cellStyle name="40% - Accent5 9 3 4" xfId="15327" xr:uid="{28BA0CE7-3064-4D9B-80DA-0AC9E7064F88}"/>
    <cellStyle name="40% - Accent5 9 3 5" xfId="15328" xr:uid="{55EDBC65-C4E8-4042-8B32-16038C546B92}"/>
    <cellStyle name="40% - Accent5 9 3 6" xfId="15329" xr:uid="{80ABEEFE-19F0-4D6B-9966-F5F2071E91D1}"/>
    <cellStyle name="40% - Accent5 9 3 7" xfId="15330" xr:uid="{668E1754-0F53-4AF6-BBCD-0D276233F5B3}"/>
    <cellStyle name="40% - Accent5 9 3 8" xfId="15331" xr:uid="{5AF8B5FF-11FF-4F26-8BF3-46B7035467FF}"/>
    <cellStyle name="40% - Accent5 9 4" xfId="15332" xr:uid="{5CC73195-B3F6-4C01-AF0C-003C2F79401A}"/>
    <cellStyle name="40% - Accent5 9 4 2" xfId="15333" xr:uid="{B1C57320-B416-4797-9C57-01F090194EA2}"/>
    <cellStyle name="40% - Accent5 9 4 3" xfId="15334" xr:uid="{0C8AD93E-593C-43A2-A992-45AB2FD7AF3A}"/>
    <cellStyle name="40% - Accent5 9 4 4" xfId="15335" xr:uid="{C57A10C4-DC7D-4F65-A00D-3220BADD218F}"/>
    <cellStyle name="40% - Accent5 9 4 5" xfId="15336" xr:uid="{A0EB016D-94F9-4CAA-8CE2-209144D010BF}"/>
    <cellStyle name="40% - Accent5 9 4 6" xfId="15337" xr:uid="{15C12EFA-D6CB-464A-8099-F56155FAF49D}"/>
    <cellStyle name="40% - Accent5 9 5" xfId="15338" xr:uid="{F4E4E4F4-FB21-4743-931A-C57CE8F98270}"/>
    <cellStyle name="40% - Accent5 9 6" xfId="15339" xr:uid="{55678FC0-0B43-4B05-83E0-580BA4D33522}"/>
    <cellStyle name="40% - Accent5 9 7" xfId="15340" xr:uid="{ADB467B6-0993-4403-AA70-7E08D17BA899}"/>
    <cellStyle name="40% - Accent5 9 8" xfId="15341" xr:uid="{E647E8DC-9457-4749-A482-BDC7B910C20F}"/>
    <cellStyle name="40% - Accent5 9 9" xfId="15342" xr:uid="{61FF484E-175D-44F5-BA91-CC26D1BA9765}"/>
    <cellStyle name="40% - Accent6" xfId="15343" builtinId="51" customBuiltin="1"/>
    <cellStyle name="40% - Accent6 10" xfId="15344" xr:uid="{81E9D7E6-3CB6-42B3-BDD4-B4DE6B11F5DB}"/>
    <cellStyle name="40% - Accent6 10 10" xfId="15345" xr:uid="{A5D814E2-5A7E-4906-8D7B-3B386E212152}"/>
    <cellStyle name="40% - Accent6 10 11" xfId="15346" xr:uid="{8C452D2C-B75C-4BEA-8596-F8C2B86F0A26}"/>
    <cellStyle name="40% - Accent6 10 2" xfId="15347" xr:uid="{45711C8D-DF65-403E-942B-22BD9ADD0B88}"/>
    <cellStyle name="40% - Accent6 10 2 2" xfId="15348" xr:uid="{C3382BFB-BBD9-4A70-8BD2-D7FB4A6BEBDF}"/>
    <cellStyle name="40% - Accent6 10 2 2 2" xfId="15349" xr:uid="{1377C7FB-61D3-41DD-9D1C-7D28392A0E99}"/>
    <cellStyle name="40% - Accent6 10 2 2 3" xfId="15350" xr:uid="{13DA23D7-BDBD-4914-ABAB-7FD3A94B4913}"/>
    <cellStyle name="40% - Accent6 10 2 3" xfId="15351" xr:uid="{C536B45F-CAB9-41EE-871A-00AD98D7D365}"/>
    <cellStyle name="40% - Accent6 10 2 4" xfId="15352" xr:uid="{426CF04B-46A8-4AB2-A386-09789CEE9E85}"/>
    <cellStyle name="40% - Accent6 10 2 5" xfId="15353" xr:uid="{DFCA07CF-4BA3-4D04-8FE8-48A31F4E8D73}"/>
    <cellStyle name="40% - Accent6 10 2 6" xfId="15354" xr:uid="{95DCAA7E-D3A6-44AE-872B-B012E095A5CE}"/>
    <cellStyle name="40% - Accent6 10 2 7" xfId="15355" xr:uid="{201D1CDA-AC38-4562-B467-D95EB865DCB2}"/>
    <cellStyle name="40% - Accent6 10 2 8" xfId="15356" xr:uid="{1C3C8100-3862-4F8C-AD8E-37984D5DA7F1}"/>
    <cellStyle name="40% - Accent6 10 3" xfId="15357" xr:uid="{CCD92313-291B-4FE8-AF62-01A6A90F41DD}"/>
    <cellStyle name="40% - Accent6 10 3 2" xfId="15358" xr:uid="{C94D7266-3AD4-4112-BD59-CBA2B472ACCA}"/>
    <cellStyle name="40% - Accent6 10 3 2 2" xfId="15359" xr:uid="{D00D449F-C67D-40D2-8CD3-15A0907AD2F4}"/>
    <cellStyle name="40% - Accent6 10 3 2 3" xfId="15360" xr:uid="{984BFF55-89B5-488C-8539-C14B9A16A220}"/>
    <cellStyle name="40% - Accent6 10 3 3" xfId="15361" xr:uid="{2BF0497B-BE5E-4F56-8B0F-E0F09C61D2A4}"/>
    <cellStyle name="40% - Accent6 10 3 4" xfId="15362" xr:uid="{EBA6BF07-094F-4A4C-94EA-94BC2C9A988A}"/>
    <cellStyle name="40% - Accent6 10 3 5" xfId="15363" xr:uid="{A5F5B0F0-2C45-4F38-B123-989F123047CF}"/>
    <cellStyle name="40% - Accent6 10 4" xfId="15364" xr:uid="{3B8AD097-8621-4D76-BC7E-A3F7FE78AA0F}"/>
    <cellStyle name="40% - Accent6 10 4 2" xfId="15365" xr:uid="{C0C5CFBD-E119-4DE4-82AA-5C58DFDA17C3}"/>
    <cellStyle name="40% - Accent6 10 4 3" xfId="15366" xr:uid="{8F3999B6-372E-455A-85D5-9AC00A7CB97B}"/>
    <cellStyle name="40% - Accent6 10 5" xfId="15367" xr:uid="{8F07ECF2-AFC0-46E8-B941-F60B390CCC92}"/>
    <cellStyle name="40% - Accent6 10 6" xfId="15368" xr:uid="{7C6CA653-DBAD-4BCF-9970-785FA0522CC0}"/>
    <cellStyle name="40% - Accent6 10 7" xfId="15369" xr:uid="{96763F14-D19B-416C-A94A-C4C21C2699A5}"/>
    <cellStyle name="40% - Accent6 10 8" xfId="15370" xr:uid="{C2B06B44-E699-4509-A91C-9F23B64A1F2D}"/>
    <cellStyle name="40% - Accent6 10 9" xfId="15371" xr:uid="{C71B383A-11DB-4DA0-987B-4C638E9FC894}"/>
    <cellStyle name="40% - Accent6 11" xfId="15372" xr:uid="{0700F461-2B1F-47C2-9AC6-EF511B7DF453}"/>
    <cellStyle name="40% - Accent6 11 10" xfId="15373" xr:uid="{6C5E486B-D9F5-4887-A4EA-A654E5DA7F6E}"/>
    <cellStyle name="40% - Accent6 11 11" xfId="15374" xr:uid="{A678FA09-2CFD-434C-A22D-D86895234B4F}"/>
    <cellStyle name="40% - Accent6 11 2" xfId="15375" xr:uid="{3FBC868D-7386-4495-8281-3B2532F6D871}"/>
    <cellStyle name="40% - Accent6 11 2 2" xfId="15376" xr:uid="{6AA25FB0-D000-429E-81D9-6E6C2861DC8F}"/>
    <cellStyle name="40% - Accent6 11 2 2 2" xfId="15377" xr:uid="{86843412-B596-4E56-B9BE-DB6699053168}"/>
    <cellStyle name="40% - Accent6 11 2 2 3" xfId="15378" xr:uid="{4BAC03AC-0F4D-4DF6-8F2E-5B39D6A9C691}"/>
    <cellStyle name="40% - Accent6 11 2 3" xfId="15379" xr:uid="{138EC892-0DC5-4F90-8C49-BFEA08DB0129}"/>
    <cellStyle name="40% - Accent6 11 2 4" xfId="15380" xr:uid="{426EFC1C-BED6-4FB0-B1AB-C6E30D3F9F7C}"/>
    <cellStyle name="40% - Accent6 11 2 5" xfId="15381" xr:uid="{84F1D45B-88AB-47D8-8971-BC1DAFD5787A}"/>
    <cellStyle name="40% - Accent6 11 2 6" xfId="15382" xr:uid="{A9E5DE65-0685-4699-B3D6-48D2E3A4A5B8}"/>
    <cellStyle name="40% - Accent6 11 2 7" xfId="15383" xr:uid="{31C2AF6F-DEAB-4A2E-8B0A-5D290B8132C3}"/>
    <cellStyle name="40% - Accent6 11 2 8" xfId="15384" xr:uid="{AF8A3647-2034-43BC-8F4B-938148FA9C8D}"/>
    <cellStyle name="40% - Accent6 11 3" xfId="15385" xr:uid="{B0332E38-C2E4-4117-9626-3C390E1A7257}"/>
    <cellStyle name="40% - Accent6 11 3 2" xfId="15386" xr:uid="{70F0BACB-F85D-42F4-9E13-2C72143983F0}"/>
    <cellStyle name="40% - Accent6 11 3 2 2" xfId="15387" xr:uid="{808E03BE-09EC-40A3-827B-A9EE35757EF5}"/>
    <cellStyle name="40% - Accent6 11 3 2 3" xfId="15388" xr:uid="{A2698291-E084-46D4-8382-E0E740E659BD}"/>
    <cellStyle name="40% - Accent6 11 3 3" xfId="15389" xr:uid="{9676CA01-D139-4C65-8202-3AB99A33931A}"/>
    <cellStyle name="40% - Accent6 11 3 4" xfId="15390" xr:uid="{DF443B7D-F97D-4A92-9EAE-AEA1DDC128BA}"/>
    <cellStyle name="40% - Accent6 11 3 5" xfId="15391" xr:uid="{15B770A7-9216-4B68-81E7-4865C166FEA1}"/>
    <cellStyle name="40% - Accent6 11 4" xfId="15392" xr:uid="{D109A4CA-A334-4E01-B66E-FCDC7EA98A42}"/>
    <cellStyle name="40% - Accent6 11 4 2" xfId="15393" xr:uid="{DD5FD0F6-3BFE-4D50-95B0-6920301DACB7}"/>
    <cellStyle name="40% - Accent6 11 4 3" xfId="15394" xr:uid="{DD70C918-6BDB-465D-B851-1BD148AED211}"/>
    <cellStyle name="40% - Accent6 11 5" xfId="15395" xr:uid="{3531645A-A625-4A42-BA07-FF7FBB8CB2FC}"/>
    <cellStyle name="40% - Accent6 11 6" xfId="15396" xr:uid="{139AB1DC-D791-4CA6-AD2F-B2FBCF5B57B5}"/>
    <cellStyle name="40% - Accent6 11 7" xfId="15397" xr:uid="{3FA6D921-C969-416E-8F1E-96DC89692385}"/>
    <cellStyle name="40% - Accent6 11 8" xfId="15398" xr:uid="{8A3ED3C4-799D-4481-A224-FB94C1FFE174}"/>
    <cellStyle name="40% - Accent6 11 9" xfId="15399" xr:uid="{53D29D0E-370B-481F-8E4D-D6E55811F92A}"/>
    <cellStyle name="40% - Accent6 12" xfId="15400" xr:uid="{62921789-8596-4969-8BAD-C3FA4FEB1687}"/>
    <cellStyle name="40% - Accent6 12 10" xfId="15401" xr:uid="{D2D308F0-3299-4EBC-91CE-3393BC15CA82}"/>
    <cellStyle name="40% - Accent6 12 11" xfId="15402" xr:uid="{CA49491F-28F7-400A-95FA-148B64B04EB7}"/>
    <cellStyle name="40% - Accent6 12 2" xfId="15403" xr:uid="{813FF3CC-3740-4979-8B78-D79D5B082970}"/>
    <cellStyle name="40% - Accent6 12 2 2" xfId="15404" xr:uid="{AF597DBB-B43A-4E17-8177-A75BD0903EF4}"/>
    <cellStyle name="40% - Accent6 12 2 2 2" xfId="15405" xr:uid="{83E1CA0E-FFAC-4808-BE4E-0A0E23596E73}"/>
    <cellStyle name="40% - Accent6 12 2 2 3" xfId="15406" xr:uid="{7C0A45F1-91DC-442C-9F05-C4826055A756}"/>
    <cellStyle name="40% - Accent6 12 2 3" xfId="15407" xr:uid="{89D518A1-F7A2-44C6-A4BF-FB5F35BE9F93}"/>
    <cellStyle name="40% - Accent6 12 2 4" xfId="15408" xr:uid="{5F0FC38A-4B6A-476E-B6AD-69C263AA595C}"/>
    <cellStyle name="40% - Accent6 12 2 5" xfId="15409" xr:uid="{CD77390D-96C6-4AB8-9E53-FF44981040F8}"/>
    <cellStyle name="40% - Accent6 12 2 6" xfId="15410" xr:uid="{A8353EFF-DF58-418B-A86C-BD123C463E97}"/>
    <cellStyle name="40% - Accent6 12 2 7" xfId="15411" xr:uid="{1FACB08A-80DA-4589-8306-CF16C0DA778A}"/>
    <cellStyle name="40% - Accent6 12 3" xfId="15412" xr:uid="{FCF33881-5651-4B6C-9680-6A2C94193493}"/>
    <cellStyle name="40% - Accent6 12 3 2" xfId="15413" xr:uid="{ECC568BA-B1FF-4F9E-98B0-183919EA41C9}"/>
    <cellStyle name="40% - Accent6 12 3 2 2" xfId="15414" xr:uid="{581E0497-1B27-4C67-A7C1-44A59F209409}"/>
    <cellStyle name="40% - Accent6 12 3 2 3" xfId="15415" xr:uid="{EA58EF1D-5436-4501-B50A-88AB36B9F7FC}"/>
    <cellStyle name="40% - Accent6 12 3 3" xfId="15416" xr:uid="{7F73F53B-5AD9-4C21-B8F2-B87847D2B86B}"/>
    <cellStyle name="40% - Accent6 12 3 4" xfId="15417" xr:uid="{1CA3A633-A839-4849-85E1-8E30A7E9178C}"/>
    <cellStyle name="40% - Accent6 12 3 5" xfId="15418" xr:uid="{350B170F-8205-40D1-9921-6AE4EDEA41C2}"/>
    <cellStyle name="40% - Accent6 12 4" xfId="15419" xr:uid="{1A4F7656-2E43-4C4C-83DD-C60070A4AAD7}"/>
    <cellStyle name="40% - Accent6 12 4 2" xfId="15420" xr:uid="{BD139E7C-B088-4A92-B0E0-B60A0E9A127F}"/>
    <cellStyle name="40% - Accent6 12 4 3" xfId="15421" xr:uid="{C384ED52-E5A6-4221-AA19-4B350FB092F9}"/>
    <cellStyle name="40% - Accent6 12 5" xfId="15422" xr:uid="{A6A34108-CECE-4E89-9FF4-F737CEC4FDA3}"/>
    <cellStyle name="40% - Accent6 12 6" xfId="15423" xr:uid="{DF2B08CE-123A-4543-9E7E-63035EA1C21E}"/>
    <cellStyle name="40% - Accent6 12 7" xfId="15424" xr:uid="{BECAD8EA-3CFB-470E-92C8-8C6ACAA64DFF}"/>
    <cellStyle name="40% - Accent6 12 8" xfId="15425" xr:uid="{F79EB560-67AF-421B-AD1C-572F35541006}"/>
    <cellStyle name="40% - Accent6 12 9" xfId="15426" xr:uid="{13FC5F47-E3E0-4C63-8384-70603592D239}"/>
    <cellStyle name="40% - Accent6 13" xfId="15427" xr:uid="{E0347268-37A8-4739-8D05-04AC47FAB95A}"/>
    <cellStyle name="40% - Accent6 13 10" xfId="15428" xr:uid="{271EA50F-E834-499E-BA7D-AD37EAE97085}"/>
    <cellStyle name="40% - Accent6 13 2" xfId="15429" xr:uid="{D5C1348C-3712-4F1C-927D-41CBB804699D}"/>
    <cellStyle name="40% - Accent6 13 2 2" xfId="15430" xr:uid="{3C0AEAED-D4E1-4C35-9422-464C9948A8C2}"/>
    <cellStyle name="40% - Accent6 13 2 2 2" xfId="15431" xr:uid="{A0D6EED3-AF3F-40C5-A303-7709D61D265F}"/>
    <cellStyle name="40% - Accent6 13 2 2 3" xfId="15432" xr:uid="{9082E4F3-C735-4FAB-8B53-66AB29A40F75}"/>
    <cellStyle name="40% - Accent6 13 2 3" xfId="15433" xr:uid="{CE18A782-2B47-475D-8335-0D9A23F7E0B6}"/>
    <cellStyle name="40% - Accent6 13 2 4" xfId="15434" xr:uid="{2910945B-8490-4B50-914C-88C07394D476}"/>
    <cellStyle name="40% - Accent6 13 2 5" xfId="15435" xr:uid="{C46619BA-9144-452B-B4F9-B23DEEDA49FF}"/>
    <cellStyle name="40% - Accent6 13 2 6" xfId="15436" xr:uid="{F04E3B7E-1641-4FE0-9205-FF29326433B4}"/>
    <cellStyle name="40% - Accent6 13 2 7" xfId="15437" xr:uid="{BE293FCA-D4FF-4B8B-BB31-F624152EAFD0}"/>
    <cellStyle name="40% - Accent6 13 2 8" xfId="15438" xr:uid="{6536FEF5-B29C-4B8C-901D-D12BD9F2AF62}"/>
    <cellStyle name="40% - Accent6 13 3" xfId="15439" xr:uid="{9F28C8C2-8256-4CFF-AC70-9F7D0D1A5064}"/>
    <cellStyle name="40% - Accent6 13 3 2" xfId="15440" xr:uid="{47716C9A-D434-4B1F-BAF3-8E53CB933238}"/>
    <cellStyle name="40% - Accent6 13 3 2 2" xfId="15441" xr:uid="{18A5B7ED-9763-45C2-B1CB-D7171B0292DB}"/>
    <cellStyle name="40% - Accent6 13 3 2 3" xfId="15442" xr:uid="{212CB16A-E25F-4BF8-ABD8-93AB9BB7D364}"/>
    <cellStyle name="40% - Accent6 13 3 3" xfId="15443" xr:uid="{5F3EE42D-6611-460B-9958-3D1484CE64E1}"/>
    <cellStyle name="40% - Accent6 13 3 4" xfId="15444" xr:uid="{D6036C6A-35E1-409F-BD7A-1EB71D7DD46B}"/>
    <cellStyle name="40% - Accent6 13 3 5" xfId="15445" xr:uid="{D8CE6B2A-9A92-4DB1-BF21-C05036FAC473}"/>
    <cellStyle name="40% - Accent6 13 4" xfId="15446" xr:uid="{A13A754C-F7D0-4D3E-BFAB-4B7D36FF710A}"/>
    <cellStyle name="40% - Accent6 13 4 2" xfId="15447" xr:uid="{ACEC2960-419E-4B3C-A363-ADA32A55ADDF}"/>
    <cellStyle name="40% - Accent6 13 4 3" xfId="15448" xr:uid="{C10B963B-40C5-4645-9E3F-F57956E32989}"/>
    <cellStyle name="40% - Accent6 13 5" xfId="15449" xr:uid="{3EF1ED6A-9B55-48D5-8CB4-0405F33A8F40}"/>
    <cellStyle name="40% - Accent6 13 6" xfId="15450" xr:uid="{641F96BF-5BCA-4134-850E-5DA47BB38319}"/>
    <cellStyle name="40% - Accent6 13 7" xfId="15451" xr:uid="{C1E75C81-EA7C-45B1-AC8A-71E447FD6144}"/>
    <cellStyle name="40% - Accent6 13 8" xfId="15452" xr:uid="{FFF81206-F3B5-4DAE-9F28-5F209BEE6F32}"/>
    <cellStyle name="40% - Accent6 13 9" xfId="15453" xr:uid="{18267413-EFF4-412D-940F-CDDA77087A13}"/>
    <cellStyle name="40% - Accent6 14" xfId="15454" xr:uid="{85068D1E-8348-41EC-A2B6-CE417523C5AF}"/>
    <cellStyle name="40% - Accent6 14 2" xfId="15455" xr:uid="{A02DA85C-91E2-4480-9064-40301680B4C1}"/>
    <cellStyle name="40% - Accent6 14 2 2" xfId="15456" xr:uid="{DCAB7D0E-1CEE-4EB6-B043-8ED2D533CA29}"/>
    <cellStyle name="40% - Accent6 14 2 2 2" xfId="15457" xr:uid="{ABA9478A-3CCE-47C8-B61F-A1AE19CB8CF4}"/>
    <cellStyle name="40% - Accent6 14 2 2 3" xfId="15458" xr:uid="{DDE9AC4E-50A7-49DB-BD43-5776EBD18E87}"/>
    <cellStyle name="40% - Accent6 14 2 3" xfId="15459" xr:uid="{10018E7F-484A-4C32-B291-D1163810740F}"/>
    <cellStyle name="40% - Accent6 14 2 4" xfId="15460" xr:uid="{8F415765-4393-48CE-8A16-F5477E8E45D6}"/>
    <cellStyle name="40% - Accent6 14 2 5" xfId="15461" xr:uid="{80EC1637-ABDC-4018-9B8B-FF18ED92372E}"/>
    <cellStyle name="40% - Accent6 14 2 6" xfId="15462" xr:uid="{3F72BB74-424A-4C16-A2A3-A2C975EB77DD}"/>
    <cellStyle name="40% - Accent6 14 2 7" xfId="15463" xr:uid="{AD0261D2-548F-4628-B663-26F5E442AE08}"/>
    <cellStyle name="40% - Accent6 14 3" xfId="15464" xr:uid="{04EFDD32-D417-4330-8565-ABF30B6726AB}"/>
    <cellStyle name="40% - Accent6 14 3 2" xfId="15465" xr:uid="{A10132C2-D3DD-41CB-BDB3-5D25FDFFE167}"/>
    <cellStyle name="40% - Accent6 14 3 2 2" xfId="15466" xr:uid="{6D876FA5-74E0-4F94-890C-B430EF945571}"/>
    <cellStyle name="40% - Accent6 14 3 2 3" xfId="15467" xr:uid="{8EACA500-7409-46EA-BC7D-632E4745AAD0}"/>
    <cellStyle name="40% - Accent6 14 3 3" xfId="15468" xr:uid="{FBFC4186-0FC8-49EE-A62E-547BE8769AA7}"/>
    <cellStyle name="40% - Accent6 14 3 4" xfId="15469" xr:uid="{DA312F74-5FE5-40FB-A06F-7D23B87BA26A}"/>
    <cellStyle name="40% - Accent6 14 3 5" xfId="15470" xr:uid="{05DA39D9-078B-4E73-B68A-825C9FA29FEC}"/>
    <cellStyle name="40% - Accent6 14 4" xfId="15471" xr:uid="{8FA63B06-6DB7-4DD0-80F2-4F232290016D}"/>
    <cellStyle name="40% - Accent6 14 4 2" xfId="15472" xr:uid="{0045B657-9E93-4CB3-BD8A-852569E0A9A2}"/>
    <cellStyle name="40% - Accent6 14 4 3" xfId="15473" xr:uid="{35EAB332-2328-4F96-AFF1-CA8F38844A2C}"/>
    <cellStyle name="40% - Accent6 14 5" xfId="15474" xr:uid="{6DD60C52-A637-4936-B1CE-FCF5823CF9BF}"/>
    <cellStyle name="40% - Accent6 14 6" xfId="15475" xr:uid="{139A50ED-CA07-42AC-A6C1-33C571DDFC9C}"/>
    <cellStyle name="40% - Accent6 14 7" xfId="15476" xr:uid="{8E8E02F0-216F-4BCF-8224-5461A06E0113}"/>
    <cellStyle name="40% - Accent6 14 8" xfId="15477" xr:uid="{6108A541-D148-4BB3-BBD0-349DF164BC04}"/>
    <cellStyle name="40% - Accent6 14 9" xfId="15478" xr:uid="{E944382A-1135-4AE3-A144-9DC83972AE33}"/>
    <cellStyle name="40% - Accent6 15" xfId="15479" xr:uid="{BA712C82-0C44-419A-8795-3EBDD5EE8F42}"/>
    <cellStyle name="40% - Accent6 15 2" xfId="15480" xr:uid="{5ABE0869-E27F-417C-B617-31841DFF1688}"/>
    <cellStyle name="40% - Accent6 15 2 2" xfId="15481" xr:uid="{A9D08112-63BE-4B82-B1D8-645C290B9777}"/>
    <cellStyle name="40% - Accent6 15 2 2 2" xfId="15482" xr:uid="{38E51EBA-859D-446A-AB1F-915FCF30C022}"/>
    <cellStyle name="40% - Accent6 15 2 2 3" xfId="15483" xr:uid="{F821C3FA-6582-42CE-8F82-04EED9B7E8A5}"/>
    <cellStyle name="40% - Accent6 15 2 3" xfId="15484" xr:uid="{4BFD560E-F6D1-4E96-B2C3-176F3960B2FC}"/>
    <cellStyle name="40% - Accent6 15 2 4" xfId="15485" xr:uid="{6E83312D-4551-4916-BB98-E6600CDACBC3}"/>
    <cellStyle name="40% - Accent6 15 2 5" xfId="15486" xr:uid="{6482045C-4F25-49E3-A440-E9B19D19FA4D}"/>
    <cellStyle name="40% - Accent6 15 2 6" xfId="15487" xr:uid="{6A702AD8-3115-4BC6-868A-93783097F3BD}"/>
    <cellStyle name="40% - Accent6 15 2 7" xfId="15488" xr:uid="{5CC54BF0-422E-4EC6-9FCE-5D99344B6521}"/>
    <cellStyle name="40% - Accent6 15 3" xfId="15489" xr:uid="{7916EE02-1ED0-415F-9D9C-571F1C815E03}"/>
    <cellStyle name="40% - Accent6 15 3 2" xfId="15490" xr:uid="{830B1368-BCA9-49DF-8875-5FE1C54F6587}"/>
    <cellStyle name="40% - Accent6 15 3 2 2" xfId="15491" xr:uid="{A7286FDD-E51C-4AF7-8099-03C8957D8147}"/>
    <cellStyle name="40% - Accent6 15 3 2 3" xfId="15492" xr:uid="{8F157729-52BB-4919-87E5-E6D230D76521}"/>
    <cellStyle name="40% - Accent6 15 3 3" xfId="15493" xr:uid="{3B9C1B84-A12A-4BB8-8A66-CBA19AD3AD31}"/>
    <cellStyle name="40% - Accent6 15 3 4" xfId="15494" xr:uid="{55642D3D-3175-4992-9605-191B5D7F5431}"/>
    <cellStyle name="40% - Accent6 15 3 5" xfId="15495" xr:uid="{96A38FF9-929C-4102-AD16-3A47DB5221C7}"/>
    <cellStyle name="40% - Accent6 15 4" xfId="15496" xr:uid="{7ADBC056-3F00-48C4-9314-80BAB2E3E648}"/>
    <cellStyle name="40% - Accent6 15 4 2" xfId="15497" xr:uid="{EF994D24-C9FA-4387-88D5-9C61170CCD57}"/>
    <cellStyle name="40% - Accent6 15 4 3" xfId="15498" xr:uid="{B5C772B5-359E-4A41-A29A-20A21E06EF7A}"/>
    <cellStyle name="40% - Accent6 15 5" xfId="15499" xr:uid="{419795D2-51BD-4AFF-8FA8-A0DDA7FA9494}"/>
    <cellStyle name="40% - Accent6 15 6" xfId="15500" xr:uid="{2641F674-C5BC-4CB9-BD9B-8D4D1775B2FF}"/>
    <cellStyle name="40% - Accent6 15 7" xfId="15501" xr:uid="{83E4257C-ED91-400F-ACB4-271FAC52081E}"/>
    <cellStyle name="40% - Accent6 15 8" xfId="15502" xr:uid="{6FC56DA6-53BB-4B8B-9DD1-D97589C9F8F7}"/>
    <cellStyle name="40% - Accent6 15 9" xfId="15503" xr:uid="{0FDFE9FA-DD23-4D52-A2B5-3FA822B896BF}"/>
    <cellStyle name="40% - Accent6 16" xfId="15504" xr:uid="{45CE1A01-19B8-4D36-B908-2AC9F3B01EA3}"/>
    <cellStyle name="40% - Accent6 16 2" xfId="15505" xr:uid="{D988EFF3-563A-41CE-A3A4-0B1B3D5D8DAB}"/>
    <cellStyle name="40% - Accent6 16 2 2" xfId="15506" xr:uid="{8D319349-15CA-4C8B-AF27-20BEBA39939E}"/>
    <cellStyle name="40% - Accent6 16 2 2 2" xfId="15507" xr:uid="{AD525BCF-868A-4BBF-9224-0C18D4DAD18A}"/>
    <cellStyle name="40% - Accent6 16 2 2 3" xfId="15508" xr:uid="{7C401598-FD0F-4E32-9A24-442B7CD2371A}"/>
    <cellStyle name="40% - Accent6 16 2 3" xfId="15509" xr:uid="{7F075AD3-B4C6-46CA-BACA-76802F9732D6}"/>
    <cellStyle name="40% - Accent6 16 2 4" xfId="15510" xr:uid="{24CAA58B-4946-4D4D-A5EF-82D34B9B3C77}"/>
    <cellStyle name="40% - Accent6 16 2 5" xfId="15511" xr:uid="{C648DAED-D351-4A82-A287-191DDC741149}"/>
    <cellStyle name="40% - Accent6 16 2 6" xfId="15512" xr:uid="{80C43244-B714-4135-814F-D6CE037B978A}"/>
    <cellStyle name="40% - Accent6 16 2 7" xfId="15513" xr:uid="{C741341B-A7BE-47DC-AF71-9B29E7ABFF3E}"/>
    <cellStyle name="40% - Accent6 16 3" xfId="15514" xr:uid="{7775224C-E35D-4CE9-963D-EC8C5C1FDFA5}"/>
    <cellStyle name="40% - Accent6 16 3 2" xfId="15515" xr:uid="{F1214253-6C16-4798-A86A-D141FE560109}"/>
    <cellStyle name="40% - Accent6 16 3 2 2" xfId="15516" xr:uid="{6E69FFD3-1FB6-409D-B904-1CAA90946B98}"/>
    <cellStyle name="40% - Accent6 16 3 2 3" xfId="15517" xr:uid="{D942017E-1E12-43BD-B43A-CBAB484BD5F9}"/>
    <cellStyle name="40% - Accent6 16 3 3" xfId="15518" xr:uid="{3FC9126C-542E-4513-8F25-EFA32529E133}"/>
    <cellStyle name="40% - Accent6 16 3 4" xfId="15519" xr:uid="{885B47FB-F0D7-4934-8478-5B0DFEA277A2}"/>
    <cellStyle name="40% - Accent6 16 3 5" xfId="15520" xr:uid="{82F03C1A-C408-4E87-BAEC-3F64BF624975}"/>
    <cellStyle name="40% - Accent6 16 4" xfId="15521" xr:uid="{B507DBF8-A06C-4E68-83DF-C3D954BF7119}"/>
    <cellStyle name="40% - Accent6 16 4 2" xfId="15522" xr:uid="{7E95B729-1487-4512-B7A1-2CDD6BD2E720}"/>
    <cellStyle name="40% - Accent6 16 4 3" xfId="15523" xr:uid="{C427EC42-77BC-405B-8DED-5278CB9BA2A4}"/>
    <cellStyle name="40% - Accent6 16 5" xfId="15524" xr:uid="{5E1040EE-F991-4B47-8C31-49409E5AC72D}"/>
    <cellStyle name="40% - Accent6 16 6" xfId="15525" xr:uid="{9BAF0E45-0A28-4046-BE03-F7FE41DC58D2}"/>
    <cellStyle name="40% - Accent6 16 7" xfId="15526" xr:uid="{F4A15E8E-437B-4D81-99CB-C0D714A61BB8}"/>
    <cellStyle name="40% - Accent6 16 8" xfId="15527" xr:uid="{624FD806-B9DD-4C56-AB63-6DC2387D7E12}"/>
    <cellStyle name="40% - Accent6 16 9" xfId="15528" xr:uid="{EAF680FD-0D8A-4D84-809E-EDBCFDE49370}"/>
    <cellStyle name="40% - Accent6 17" xfId="15529" xr:uid="{E3CEE599-96CE-4701-BF2A-AB7231B7F97F}"/>
    <cellStyle name="40% - Accent6 17 2" xfId="15530" xr:uid="{F192716F-AC74-43D0-8C0E-934CB8E30B7C}"/>
    <cellStyle name="40% - Accent6 17 2 2" xfId="15531" xr:uid="{FAE924B3-E1DA-46B2-BB96-BD2917F09935}"/>
    <cellStyle name="40% - Accent6 17 2 3" xfId="15532" xr:uid="{4C0E8F9F-B397-4193-9225-D75DF6091788}"/>
    <cellStyle name="40% - Accent6 17 2 4" xfId="15533" xr:uid="{4FFC3E78-4552-479A-AD2C-DD8063E6723E}"/>
    <cellStyle name="40% - Accent6 17 2 5" xfId="15534" xr:uid="{999E1EBB-A8AB-456A-B4B9-31FAA2B3C984}"/>
    <cellStyle name="40% - Accent6 17 3" xfId="15535" xr:uid="{C66DA98F-0762-441C-9C5A-5DB4BE4D93DC}"/>
    <cellStyle name="40% - Accent6 17 4" xfId="15536" xr:uid="{EA12A5C7-8A25-4162-AD79-E1A0042C16E0}"/>
    <cellStyle name="40% - Accent6 17 5" xfId="15537" xr:uid="{F8F4AAAB-EEE0-4DD7-8908-61578E47C435}"/>
    <cellStyle name="40% - Accent6 17 6" xfId="15538" xr:uid="{9B8FCE27-7AAB-4BC2-9DBB-851FCE503D08}"/>
    <cellStyle name="40% - Accent6 17 7" xfId="15539" xr:uid="{AE821CB1-8350-4657-9F20-EEB3190BB0DC}"/>
    <cellStyle name="40% - Accent6 18" xfId="15540" xr:uid="{8D69CA4D-09E1-4014-881B-47AFC5195AE9}"/>
    <cellStyle name="40% - Accent6 18 2" xfId="15541" xr:uid="{5B7AFEC8-04E4-4624-820E-26DF1DC38696}"/>
    <cellStyle name="40% - Accent6 18 2 2" xfId="15542" xr:uid="{361B4923-652E-42B2-90B9-005F8E54DC7E}"/>
    <cellStyle name="40% - Accent6 18 2 3" xfId="15543" xr:uid="{715836A1-C402-494F-B0E9-B9F77FB131E6}"/>
    <cellStyle name="40% - Accent6 18 3" xfId="15544" xr:uid="{364979FE-DAD4-43E9-9E09-33FBC1E88983}"/>
    <cellStyle name="40% - Accent6 18 4" xfId="15545" xr:uid="{138C4880-8068-4095-822F-AD70BEB7C41A}"/>
    <cellStyle name="40% - Accent6 18 5" xfId="15546" xr:uid="{DD3010AD-C7FB-417E-88A2-2C118AD25362}"/>
    <cellStyle name="40% - Accent6 18 6" xfId="15547" xr:uid="{4CB60B9F-7C23-4699-AD68-ACFE71732D55}"/>
    <cellStyle name="40% - Accent6 18 7" xfId="15548" xr:uid="{0F4C3CD3-C811-48BE-BFD8-487FDD6277E3}"/>
    <cellStyle name="40% - Accent6 19" xfId="15549" xr:uid="{078234F6-ED1A-48C1-9B22-D7865AC5C50B}"/>
    <cellStyle name="40% - Accent6 19 2" xfId="15550" xr:uid="{8E1313C1-0A15-4456-93F9-BD732E70D12F}"/>
    <cellStyle name="40% - Accent6 19 3" xfId="15551" xr:uid="{E0A8F3E0-DD36-4730-B78F-BBE1E248B35A}"/>
    <cellStyle name="40% - Accent6 19 4" xfId="15552" xr:uid="{595E45A9-4103-495A-ADC6-5DFD680081D2}"/>
    <cellStyle name="40% - Accent6 19 5" xfId="15553" xr:uid="{5CCB1BB6-E324-44F2-AE7D-8BA55EEB775E}"/>
    <cellStyle name="40% - Accent6 19 6" xfId="15554" xr:uid="{C360F3A5-55D1-4CDA-8C03-096A1B26DD5D}"/>
    <cellStyle name="40% - Accent6 2" xfId="15555" xr:uid="{15F5A35D-7722-4578-B2B7-3F89A51E0F5B}"/>
    <cellStyle name="40% - Accent6 2 10" xfId="15556" xr:uid="{0337AF4D-61F8-44D5-86AB-028AA157AE80}"/>
    <cellStyle name="40% - Accent6 2 11" xfId="15557" xr:uid="{3D429721-F687-4E25-B5AA-20A77A5A3C16}"/>
    <cellStyle name="40% - Accent6 2 12" xfId="15558" xr:uid="{1238B487-C658-4DD8-8666-F933E6084405}"/>
    <cellStyle name="40% - Accent6 2 13" xfId="15559" xr:uid="{09A0AF98-A311-45C7-A83F-9D6B88E93856}"/>
    <cellStyle name="40% - Accent6 2 14" xfId="15560" xr:uid="{36C98A07-00E4-4721-AD33-8319988531BF}"/>
    <cellStyle name="40% - Accent6 2 15" xfId="15561" xr:uid="{35937EBD-AF27-4F7F-B417-A0AA1F249ACF}"/>
    <cellStyle name="40% - Accent6 2 16" xfId="15562" xr:uid="{25765994-CB6F-4DB1-96A4-97EF8C639DF1}"/>
    <cellStyle name="40% - Accent6 2 17" xfId="15563" xr:uid="{B7D94502-815C-4B1C-9193-4BEEA3B75EC3}"/>
    <cellStyle name="40% - Accent6 2 18" xfId="15564" xr:uid="{A212BB5E-4A0F-4654-AF20-6065B2C32689}"/>
    <cellStyle name="40% - Accent6 2 2" xfId="15565" xr:uid="{B3BC808A-1E3F-41BA-BA2F-375B737C48BF}"/>
    <cellStyle name="40% - Accent6 2 2 10" xfId="15566" xr:uid="{C9D4C6AA-9D70-438C-A6EC-201A6E21FB67}"/>
    <cellStyle name="40% - Accent6 2 2 11" xfId="15567" xr:uid="{427DA55B-BF39-441D-8730-7E2FA9AD02BC}"/>
    <cellStyle name="40% - Accent6 2 2 12" xfId="15568" xr:uid="{D1647550-A3FD-4050-A538-FD2AB13A1445}"/>
    <cellStyle name="40% - Accent6 2 2 13" xfId="15569" xr:uid="{2D70BEFC-3C39-4FBE-A8EF-038E89F849C4}"/>
    <cellStyle name="40% - Accent6 2 2 2" xfId="15570" xr:uid="{2F4E6852-A844-4C98-A22C-4E20A9438763}"/>
    <cellStyle name="40% - Accent6 2 2 2 10" xfId="15571" xr:uid="{E127396E-C420-46D1-A5CF-F37D96627949}"/>
    <cellStyle name="40% - Accent6 2 2 2 11" xfId="15572" xr:uid="{A2F3A678-BD61-453A-9773-AD0B38A258D6}"/>
    <cellStyle name="40% - Accent6 2 2 2 2" xfId="15573" xr:uid="{421EAE29-C434-40C4-93DD-B3A4B19D36AF}"/>
    <cellStyle name="40% - Accent6 2 2 2 2 2" xfId="15574" xr:uid="{41702365-F99E-462B-911E-A63F2FF19D1F}"/>
    <cellStyle name="40% - Accent6 2 2 2 2 2 2" xfId="15575" xr:uid="{4D639A26-2E9C-4748-AC7A-F3BE1A51D39D}"/>
    <cellStyle name="40% - Accent6 2 2 2 2 2 2 2" xfId="15576" xr:uid="{FD078651-E375-4A09-B5D5-08010AFF598E}"/>
    <cellStyle name="40% - Accent6 2 2 2 2 2 2 3" xfId="15577" xr:uid="{D017C9DC-C5F9-4DE2-B8BB-8B586DAC6850}"/>
    <cellStyle name="40% - Accent6 2 2 2 2 2 3" xfId="15578" xr:uid="{5D6C3750-9949-43F9-8CDF-E16BB2ECA25D}"/>
    <cellStyle name="40% - Accent6 2 2 2 2 2 3 2" xfId="15579" xr:uid="{5BF3B5F7-9402-4155-A089-D1A94CD826C2}"/>
    <cellStyle name="40% - Accent6 2 2 2 2 2 4" xfId="15580" xr:uid="{6179E81D-5BFE-4158-95DB-C3B297A2578F}"/>
    <cellStyle name="40% - Accent6 2 2 2 2 3" xfId="15581" xr:uid="{F2D6D152-C80C-49F0-85F2-3180D25F135F}"/>
    <cellStyle name="40% - Accent6 2 2 2 2 3 2" xfId="15582" xr:uid="{2F98806B-9956-4E1E-8FBE-4E7ADFC6C321}"/>
    <cellStyle name="40% - Accent6 2 2 2 2 3 3" xfId="15583" xr:uid="{F7857E1C-F4BD-4BFB-929E-AB3729DCBD1A}"/>
    <cellStyle name="40% - Accent6 2 2 2 2 4" xfId="15584" xr:uid="{3C1B9375-ED0F-4223-9A5A-4D5B3721F3B1}"/>
    <cellStyle name="40% - Accent6 2 2 2 2 4 2" xfId="15585" xr:uid="{9CD39E0F-2962-45C6-A8D7-86BF9DCE3E55}"/>
    <cellStyle name="40% - Accent6 2 2 2 2 5" xfId="15586" xr:uid="{2C784A84-2813-4D1F-9EED-50FC10E5079F}"/>
    <cellStyle name="40% - Accent6 2 2 2 2 6" xfId="15587" xr:uid="{998F2077-A840-4B72-A0A8-3F832CB7584A}"/>
    <cellStyle name="40% - Accent6 2 2 2 2 7" xfId="15588" xr:uid="{6EFDED79-C9F5-4528-878E-15A9C9A4C22F}"/>
    <cellStyle name="40% - Accent6 2 2 2 3" xfId="15589" xr:uid="{5D01B33F-83ED-4979-B18F-93389F5B5F43}"/>
    <cellStyle name="40% - Accent6 2 2 2 3 2" xfId="15590" xr:uid="{23AC5F48-C899-49D6-8810-648EF0AA0B92}"/>
    <cellStyle name="40% - Accent6 2 2 2 3 2 2" xfId="15591" xr:uid="{E50E7F50-8D4E-4177-9B3C-B9A7A477AC77}"/>
    <cellStyle name="40% - Accent6 2 2 2 3 2 2 2" xfId="15592" xr:uid="{40991234-3BA0-4CA2-8261-51C6EAE6D235}"/>
    <cellStyle name="40% - Accent6 2 2 2 3 2 3" xfId="15593" xr:uid="{A37A6DF5-A172-43CA-AE3E-C431797AC479}"/>
    <cellStyle name="40% - Accent6 2 2 2 3 2 4" xfId="15594" xr:uid="{D99C3EB8-9A15-4769-AEC0-00ED16D3B19E}"/>
    <cellStyle name="40% - Accent6 2 2 2 3 3" xfId="15595" xr:uid="{327DF1FE-0FF6-4C28-A05F-9653C9B0559C}"/>
    <cellStyle name="40% - Accent6 2 2 2 3 3 2" xfId="15596" xr:uid="{6A9FF4C6-41DD-45A6-987B-CB888395ECA0}"/>
    <cellStyle name="40% - Accent6 2 2 2 3 4" xfId="15597" xr:uid="{E02D10E0-4418-4B38-85CE-85217E7CF55D}"/>
    <cellStyle name="40% - Accent6 2 2 2 3 5" xfId="15598" xr:uid="{FF315BB9-453D-4965-A1FF-CED4540D278A}"/>
    <cellStyle name="40% - Accent6 2 2 2 3 6" xfId="15599" xr:uid="{91EE3FFF-DED0-4EE7-BFB3-0C8BB6A492BB}"/>
    <cellStyle name="40% - Accent6 2 2 2 4" xfId="15600" xr:uid="{6F6E2CC1-799B-40AB-A04F-564E94FD4CC8}"/>
    <cellStyle name="40% - Accent6 2 2 2 4 2" xfId="15601" xr:uid="{78CBC7F8-116A-4F10-B991-0ED414C68B4B}"/>
    <cellStyle name="40% - Accent6 2 2 2 4 2 2" xfId="15602" xr:uid="{B54FC712-D240-4175-9542-955054BE860E}"/>
    <cellStyle name="40% - Accent6 2 2 2 4 3" xfId="15603" xr:uid="{DB632F19-CA12-4D7D-958E-B2164C7D1554}"/>
    <cellStyle name="40% - Accent6 2 2 2 4 4" xfId="15604" xr:uid="{456A2853-1075-446B-BD31-A01AFC96F58B}"/>
    <cellStyle name="40% - Accent6 2 2 2 5" xfId="15605" xr:uid="{DC98AC44-D2A9-4805-94BE-3555B671772B}"/>
    <cellStyle name="40% - Accent6 2 2 2 5 2" xfId="15606" xr:uid="{5F6D9AAC-37FB-4B85-9386-C226C31B9E3F}"/>
    <cellStyle name="40% - Accent6 2 2 2 6" xfId="15607" xr:uid="{FB134B78-C15B-433C-930E-184214B934AC}"/>
    <cellStyle name="40% - Accent6 2 2 2 7" xfId="15608" xr:uid="{5695F378-1906-408B-B694-F2B6354E6E34}"/>
    <cellStyle name="40% - Accent6 2 2 2 8" xfId="15609" xr:uid="{D9293430-1F42-457E-AC8C-CB4D38814FE3}"/>
    <cellStyle name="40% - Accent6 2 2 2 9" xfId="15610" xr:uid="{A8ADA61D-B416-49A4-B64E-0B3E7BC25F0B}"/>
    <cellStyle name="40% - Accent6 2 2 3" xfId="15611" xr:uid="{54EEC93D-8BC8-41C0-B3B4-455AA94A5C61}"/>
    <cellStyle name="40% - Accent6 2 2 3 2" xfId="15612" xr:uid="{B0970D54-BF13-466E-84CC-B3DE09A0314E}"/>
    <cellStyle name="40% - Accent6 2 2 3 2 2" xfId="15613" xr:uid="{334232E1-253E-48CE-825E-EE5321AB5DA3}"/>
    <cellStyle name="40% - Accent6 2 2 3 2 2 2" xfId="15614" xr:uid="{9C5AEC47-BEE5-4566-A3EF-7E98EA52217F}"/>
    <cellStyle name="40% - Accent6 2 2 3 2 2 2 2" xfId="15615" xr:uid="{BFC7B5C0-F8B6-4473-ABDB-5C45DCA313AC}"/>
    <cellStyle name="40% - Accent6 2 2 3 2 2 3" xfId="15616" xr:uid="{F736F3F0-681A-4088-B814-6A0E85DB6D5C}"/>
    <cellStyle name="40% - Accent6 2 2 3 2 2 4" xfId="15617" xr:uid="{9F20FDC0-ECBD-423A-BDE2-F041069BDBF4}"/>
    <cellStyle name="40% - Accent6 2 2 3 2 3" xfId="15618" xr:uid="{E5C270B2-A1B4-4744-B58F-CC000D0A8938}"/>
    <cellStyle name="40% - Accent6 2 2 3 2 3 2" xfId="15619" xr:uid="{2AAE1600-609F-4B3E-82C3-978ED88CFF78}"/>
    <cellStyle name="40% - Accent6 2 2 3 2 4" xfId="15620" xr:uid="{92170C24-D3FF-4B00-B69C-0351CFF4D209}"/>
    <cellStyle name="40% - Accent6 2 2 3 2 5" xfId="15621" xr:uid="{CC921CCA-1CE2-4D2C-9247-39D3DD690B65}"/>
    <cellStyle name="40% - Accent6 2 2 3 2 6" xfId="15622" xr:uid="{6B267E3D-4049-485F-A17A-EF9578CA009E}"/>
    <cellStyle name="40% - Accent6 2 2 3 3" xfId="15623" xr:uid="{731DB162-FE4A-4932-9610-4A36EC992FE9}"/>
    <cellStyle name="40% - Accent6 2 2 3 3 2" xfId="15624" xr:uid="{3CADD0E0-FF54-4AC5-AE3F-A59FAB376FA2}"/>
    <cellStyle name="40% - Accent6 2 2 3 3 2 2" xfId="15625" xr:uid="{23EB6CB6-BCC3-448C-B8EC-1445B47DE908}"/>
    <cellStyle name="40% - Accent6 2 2 3 3 2 3" xfId="15626" xr:uid="{035C8C61-44E9-4BFE-8426-45E009E52629}"/>
    <cellStyle name="40% - Accent6 2 2 3 3 2 4" xfId="15627" xr:uid="{EA2C8231-F725-4660-BBA6-C9B8F8322637}"/>
    <cellStyle name="40% - Accent6 2 2 3 3 3" xfId="15628" xr:uid="{009F13EC-A15C-45DA-B34F-9522229EA291}"/>
    <cellStyle name="40% - Accent6 2 2 3 3 4" xfId="15629" xr:uid="{0A9B5935-0921-470D-B8BE-1687FFDAF6D0}"/>
    <cellStyle name="40% - Accent6 2 2 3 3 5" xfId="15630" xr:uid="{E62CC144-8E88-4F6F-A452-22D5B5BF24FC}"/>
    <cellStyle name="40% - Accent6 2 2 3 3 6" xfId="15631" xr:uid="{58937D33-F099-4913-AB27-6460385AE5A9}"/>
    <cellStyle name="40% - Accent6 2 2 3 4" xfId="15632" xr:uid="{82B389C5-1039-4110-8EB9-8058D517469C}"/>
    <cellStyle name="40% - Accent6 2 2 3 4 2" xfId="15633" xr:uid="{4875F1EB-DF97-4C97-B21D-548D97757238}"/>
    <cellStyle name="40% - Accent6 2 2 3 4 3" xfId="15634" xr:uid="{76EE86B4-5675-4E81-B88B-74FCE3D707EC}"/>
    <cellStyle name="40% - Accent6 2 2 3 4 4" xfId="15635" xr:uid="{F60236E3-A542-439F-A62E-26CB0DF7918F}"/>
    <cellStyle name="40% - Accent6 2 2 3 5" xfId="15636" xr:uid="{7826EB01-AAA5-44DA-98FA-391ADFD3D861}"/>
    <cellStyle name="40% - Accent6 2 2 3 6" xfId="15637" xr:uid="{B4F92F9C-FE39-4C0F-9974-2CCC4984ED4B}"/>
    <cellStyle name="40% - Accent6 2 2 3 7" xfId="15638" xr:uid="{39B11294-706F-4CF7-9B07-030A861E5C84}"/>
    <cellStyle name="40% - Accent6 2 2 3 8" xfId="15639" xr:uid="{C6C1E31D-3B97-40A2-A56A-2A31DC2CAF59}"/>
    <cellStyle name="40% - Accent6 2 2 3 9" xfId="15640" xr:uid="{41360E76-43C5-4411-9202-3A4579D2E5F3}"/>
    <cellStyle name="40% - Accent6 2 2 4" xfId="15641" xr:uid="{F100E5B5-A908-4FD6-B6ED-1400B2EBC766}"/>
    <cellStyle name="40% - Accent6 2 2 4 2" xfId="15642" xr:uid="{EA8CF834-0E87-4A01-B75E-C294A965985B}"/>
    <cellStyle name="40% - Accent6 2 2 4 2 2" xfId="15643" xr:uid="{11ED8FB2-6BFE-440F-B06E-784A0B6F11CD}"/>
    <cellStyle name="40% - Accent6 2 2 4 2 2 2" xfId="15644" xr:uid="{6C6CD99B-BA09-47E4-A84B-43A019627551}"/>
    <cellStyle name="40% - Accent6 2 2 4 2 2 3" xfId="15645" xr:uid="{70DFE55E-5D02-458D-9F89-1D6CAAEAB2B3}"/>
    <cellStyle name="40% - Accent6 2 2 4 2 3" xfId="15646" xr:uid="{E671E384-6808-46D0-89C6-BC559F172AE5}"/>
    <cellStyle name="40% - Accent6 2 2 4 2 3 2" xfId="15647" xr:uid="{F7854A9F-54B8-4E12-8041-098DF59BBC44}"/>
    <cellStyle name="40% - Accent6 2 2 4 2 4" xfId="15648" xr:uid="{86A9B203-DE53-4F93-9350-28B25588A983}"/>
    <cellStyle name="40% - Accent6 2 2 4 3" xfId="15649" xr:uid="{A6CF8098-7B83-45AC-9954-5C32642E18CF}"/>
    <cellStyle name="40% - Accent6 2 2 4 3 2" xfId="15650" xr:uid="{17A6C267-0E5C-44FF-B39D-0A4EE0E61B30}"/>
    <cellStyle name="40% - Accent6 2 2 4 3 3" xfId="15651" xr:uid="{1C4B4CA5-C911-4C43-A9F7-DB2B7AD06AA7}"/>
    <cellStyle name="40% - Accent6 2 2 4 4" xfId="15652" xr:uid="{F27934DC-5C9E-43A1-BB19-024B3F1FD9A2}"/>
    <cellStyle name="40% - Accent6 2 2 4 4 2" xfId="15653" xr:uid="{386E0890-9A06-4AA5-8B1C-74743D80B5EE}"/>
    <cellStyle name="40% - Accent6 2 2 4 5" xfId="15654" xr:uid="{4A8717E4-6543-4B57-A7A4-BEE74CBB1986}"/>
    <cellStyle name="40% - Accent6 2 2 4 6" xfId="15655" xr:uid="{A64C854C-05CF-4F53-85BF-9BC09E130B59}"/>
    <cellStyle name="40% - Accent6 2 2 5" xfId="15656" xr:uid="{14284423-08F3-4763-BB89-70E236FDC5AA}"/>
    <cellStyle name="40% - Accent6 2 2 5 2" xfId="15657" xr:uid="{A980C50B-94DE-49E6-AEEE-9F6C526573D5}"/>
    <cellStyle name="40% - Accent6 2 2 5 2 2" xfId="15658" xr:uid="{F969EE7A-6605-4C18-9C4D-B398D6B0051B}"/>
    <cellStyle name="40% - Accent6 2 2 5 2 2 2" xfId="15659" xr:uid="{E3C3B02F-4499-4640-BB42-2A6D365E2F97}"/>
    <cellStyle name="40% - Accent6 2 2 5 2 3" xfId="15660" xr:uid="{A7FAB2B3-AA45-473E-A795-153A58AEB35F}"/>
    <cellStyle name="40% - Accent6 2 2 5 2 4" xfId="15661" xr:uid="{94C71A48-C30A-4025-A820-380759E40E59}"/>
    <cellStyle name="40% - Accent6 2 2 5 3" xfId="15662" xr:uid="{A5CB6DCC-C687-406C-924B-5FB5A9FE0D74}"/>
    <cellStyle name="40% - Accent6 2 2 5 3 2" xfId="15663" xr:uid="{399F406E-194C-4F70-9FD6-5347F9C89DF0}"/>
    <cellStyle name="40% - Accent6 2 2 5 4" xfId="15664" xr:uid="{9A5F81BB-DF9D-4BCA-A57E-B7BDFAF0F7AA}"/>
    <cellStyle name="40% - Accent6 2 2 5 5" xfId="15665" xr:uid="{998B0C60-5438-42F2-A7C7-46B1FFF7F87B}"/>
    <cellStyle name="40% - Accent6 2 2 5 6" xfId="15666" xr:uid="{81703D64-B5F2-4319-965A-51AA5FA92077}"/>
    <cellStyle name="40% - Accent6 2 2 6" xfId="15667" xr:uid="{2CA473B3-6952-4894-8A29-C85CAAB4119F}"/>
    <cellStyle name="40% - Accent6 2 2 6 2" xfId="15668" xr:uid="{CE31DAE2-7B25-4015-B710-DE8297F1826C}"/>
    <cellStyle name="40% - Accent6 2 2 6 2 2" xfId="15669" xr:uid="{618069FF-278F-466B-9324-D7E4EAC98C62}"/>
    <cellStyle name="40% - Accent6 2 2 6 3" xfId="15670" xr:uid="{5952A813-C7C1-4650-B9C6-821FDECA21D7}"/>
    <cellStyle name="40% - Accent6 2 2 6 4" xfId="15671" xr:uid="{A4A1C5E6-165D-4DCB-8E62-23592DE033D5}"/>
    <cellStyle name="40% - Accent6 2 2 7" xfId="15672" xr:uid="{17FB4856-9C12-426B-819B-278A681EB287}"/>
    <cellStyle name="40% - Accent6 2 2 7 2" xfId="15673" xr:uid="{110EDA3A-EF8F-449C-A471-DD45050E9190}"/>
    <cellStyle name="40% - Accent6 2 2 8" xfId="15674" xr:uid="{FA4FCBBD-82F9-4C44-A182-408D54817D84}"/>
    <cellStyle name="40% - Accent6 2 2 8 2" xfId="15675" xr:uid="{4093701D-15B9-44CD-8247-55E9B93507C2}"/>
    <cellStyle name="40% - Accent6 2 2 9" xfId="15676" xr:uid="{AD06B977-CBF0-4B65-AA04-5540292F2E66}"/>
    <cellStyle name="40% - Accent6 2 2 9 2" xfId="15677" xr:uid="{F737A79E-F0B4-4CBF-9B48-45FFC1332581}"/>
    <cellStyle name="40% - Accent6 2 3" xfId="15678" xr:uid="{36EB94A9-474A-4D30-ADD0-75C417040829}"/>
    <cellStyle name="40% - Accent6 2 3 10" xfId="15679" xr:uid="{18E95856-A7CD-4273-B83F-4FBD6A0DDB91}"/>
    <cellStyle name="40% - Accent6 2 3 11" xfId="15680" xr:uid="{CE891C89-5666-4974-A04A-E989B68A8F54}"/>
    <cellStyle name="40% - Accent6 2 3 12" xfId="15681" xr:uid="{984DB03A-7BF8-4892-A121-5544E65CE72F}"/>
    <cellStyle name="40% - Accent6 2 3 2" xfId="15682" xr:uid="{8C59D030-8534-4A2D-81DF-C7C884637314}"/>
    <cellStyle name="40% - Accent6 2 3 2 2" xfId="15683" xr:uid="{1D9EB78F-CEBF-4651-9950-4A067737DC8A}"/>
    <cellStyle name="40% - Accent6 2 3 2 2 2" xfId="15684" xr:uid="{4408BFE0-ADA6-42A7-AADC-076F31F72F0D}"/>
    <cellStyle name="40% - Accent6 2 3 2 2 2 2" xfId="15685" xr:uid="{072B57D2-6CAE-4873-9093-74717DAA217A}"/>
    <cellStyle name="40% - Accent6 2 3 2 2 2 3" xfId="15686" xr:uid="{531158FD-9135-43CD-9474-F7D39B6F2DC5}"/>
    <cellStyle name="40% - Accent6 2 3 2 2 3" xfId="15687" xr:uid="{7DFBE797-1E2E-4E5C-A5F6-5204D7279D6A}"/>
    <cellStyle name="40% - Accent6 2 3 2 2 3 2" xfId="15688" xr:uid="{32D4B0B1-47EE-4CFA-A66E-E5963306EAAE}"/>
    <cellStyle name="40% - Accent6 2 3 2 2 4" xfId="15689" xr:uid="{E35C9DC5-03AD-46E1-AAB6-FE9715B07CD9}"/>
    <cellStyle name="40% - Accent6 2 3 2 3" xfId="15690" xr:uid="{3C884E70-F5CB-45AB-A6F9-03679C69C036}"/>
    <cellStyle name="40% - Accent6 2 3 2 3 2" xfId="15691" xr:uid="{8CE2334C-B530-49AD-ADFB-F664415AA8E6}"/>
    <cellStyle name="40% - Accent6 2 3 2 3 3" xfId="15692" xr:uid="{DD280B72-E4FE-4065-BD4A-F7B9BAF9DC0E}"/>
    <cellStyle name="40% - Accent6 2 3 2 4" xfId="15693" xr:uid="{50321E3E-F214-4CA9-A926-2483418A3E73}"/>
    <cellStyle name="40% - Accent6 2 3 2 4 2" xfId="15694" xr:uid="{247CF405-A637-432B-AD1F-B60C187EBB20}"/>
    <cellStyle name="40% - Accent6 2 3 2 5" xfId="15695" xr:uid="{944199DB-8B56-48FF-999C-B047BFE8FA47}"/>
    <cellStyle name="40% - Accent6 2 3 2 6" xfId="15696" xr:uid="{57DCF261-F7B8-4753-8950-93D2F411F9AF}"/>
    <cellStyle name="40% - Accent6 2 3 2 7" xfId="15697" xr:uid="{B185AB7F-A058-4740-BF6E-B84CD0906331}"/>
    <cellStyle name="40% - Accent6 2 3 2 8" xfId="15698" xr:uid="{722FD1E6-4E01-4E33-BB7A-162E07413882}"/>
    <cellStyle name="40% - Accent6 2 3 3" xfId="15699" xr:uid="{4B4445C2-C548-4568-95F0-D94FEB927D21}"/>
    <cellStyle name="40% - Accent6 2 3 3 2" xfId="15700" xr:uid="{7EEE6684-8CE7-4928-9FC1-9246D3BC16A7}"/>
    <cellStyle name="40% - Accent6 2 3 3 2 2" xfId="15701" xr:uid="{11A8095B-DAF5-4FC7-9AAB-4DDE19250BB4}"/>
    <cellStyle name="40% - Accent6 2 3 3 2 2 2" xfId="15702" xr:uid="{4F0DAC40-B80D-4D1B-92EA-5B061A1315AF}"/>
    <cellStyle name="40% - Accent6 2 3 3 2 3" xfId="15703" xr:uid="{ABF98BD5-48D2-4170-BA94-CD4743A9101E}"/>
    <cellStyle name="40% - Accent6 2 3 3 2 4" xfId="15704" xr:uid="{08188364-80F6-4D39-AC09-748C79C4E5B0}"/>
    <cellStyle name="40% - Accent6 2 3 3 3" xfId="15705" xr:uid="{F5E8D63D-D079-4FE2-A00B-E3632E361E93}"/>
    <cellStyle name="40% - Accent6 2 3 3 3 2" xfId="15706" xr:uid="{4950AAA2-1ED6-443B-8FB8-BF90E93FB8CB}"/>
    <cellStyle name="40% - Accent6 2 3 3 4" xfId="15707" xr:uid="{87F11D3F-990A-48DE-9D28-42EBAE9E37C4}"/>
    <cellStyle name="40% - Accent6 2 3 3 5" xfId="15708" xr:uid="{DE67F3E4-D4FA-42BE-8581-795DCB7A357C}"/>
    <cellStyle name="40% - Accent6 2 3 3 6" xfId="15709" xr:uid="{93156C79-C1B1-40F4-A0AF-9487AB353F8F}"/>
    <cellStyle name="40% - Accent6 2 3 3 7" xfId="15710" xr:uid="{6B34C4D9-1EB0-4BC3-B48F-405720F2155E}"/>
    <cellStyle name="40% - Accent6 2 3 4" xfId="15711" xr:uid="{89093D3F-FF9D-4D2B-B167-AAFB7AA37C04}"/>
    <cellStyle name="40% - Accent6 2 3 4 2" xfId="15712" xr:uid="{5ABA75A0-09B7-4497-AC10-0D2E6EA2A9E4}"/>
    <cellStyle name="40% - Accent6 2 3 4 2 2" xfId="15713" xr:uid="{7B61233F-3515-4568-9270-E3D243D96266}"/>
    <cellStyle name="40% - Accent6 2 3 4 3" xfId="15714" xr:uid="{6507E0D6-560E-4834-94D4-86E43CC5B3D1}"/>
    <cellStyle name="40% - Accent6 2 3 4 4" xfId="15715" xr:uid="{6042D478-992F-4220-92B1-6A95E2D1169D}"/>
    <cellStyle name="40% - Accent6 2 3 5" xfId="15716" xr:uid="{D8D5E048-5952-4C7E-97CE-D41A5ADB5065}"/>
    <cellStyle name="40% - Accent6 2 3 5 2" xfId="15717" xr:uid="{76B1613D-CC78-43B3-81C3-C1BC5308B433}"/>
    <cellStyle name="40% - Accent6 2 3 6" xfId="15718" xr:uid="{54310760-015A-4DD3-B2EE-AFDB15E325E7}"/>
    <cellStyle name="40% - Accent6 2 3 6 2" xfId="15719" xr:uid="{AED0E87F-F758-4086-BCA8-47A9FBFE962A}"/>
    <cellStyle name="40% - Accent6 2 3 7" xfId="15720" xr:uid="{75D17CFE-EEB2-490C-8E12-79A43FE305AF}"/>
    <cellStyle name="40% - Accent6 2 3 8" xfId="15721" xr:uid="{4437E577-E279-427F-AA0C-EAC8DFF1EBB5}"/>
    <cellStyle name="40% - Accent6 2 3 9" xfId="15722" xr:uid="{394516D4-8FB7-4E80-AF17-E29CDF0D0C28}"/>
    <cellStyle name="40% - Accent6 2 4" xfId="15723" xr:uid="{7B18F02C-05CE-4A57-8EA4-8C8881096FEB}"/>
    <cellStyle name="40% - Accent6 2 4 2" xfId="15724" xr:uid="{7C12F7DB-C204-45D2-9A63-5725A8EFD465}"/>
    <cellStyle name="40% - Accent6 2 4 2 2" xfId="15725" xr:uid="{C30D929A-7FE3-4A54-B515-A6C844517EB9}"/>
    <cellStyle name="40% - Accent6 2 4 2 2 2" xfId="15726" xr:uid="{02AA563B-F765-47E5-9673-B80D90F90D24}"/>
    <cellStyle name="40% - Accent6 2 4 2 2 2 2" xfId="15727" xr:uid="{48C7A580-FE9A-432C-9F57-25EC8B386D69}"/>
    <cellStyle name="40% - Accent6 2 4 2 2 3" xfId="15728" xr:uid="{AF52B0A8-EDD2-4A38-91FB-64FD1928CA23}"/>
    <cellStyle name="40% - Accent6 2 4 2 2 4" xfId="15729" xr:uid="{180235D6-0440-4517-9C50-C2ECA4BC2506}"/>
    <cellStyle name="40% - Accent6 2 4 2 3" xfId="15730" xr:uid="{08194DB2-377D-4863-98A4-0E55CBCAEF38}"/>
    <cellStyle name="40% - Accent6 2 4 2 3 2" xfId="15731" xr:uid="{17873ADA-A5AA-4606-AE7D-23B4336FE1EA}"/>
    <cellStyle name="40% - Accent6 2 4 2 4" xfId="15732" xr:uid="{E8FBF3A1-853A-487F-8A8F-E21A363BEAC5}"/>
    <cellStyle name="40% - Accent6 2 4 2 5" xfId="15733" xr:uid="{2F46CB81-A71B-42D2-B8D1-4DA284FC0467}"/>
    <cellStyle name="40% - Accent6 2 4 2 6" xfId="15734" xr:uid="{A0C84F26-B4CD-4A8B-AFE7-D06ECD7BC088}"/>
    <cellStyle name="40% - Accent6 2 4 3" xfId="15735" xr:uid="{B53021A1-90B7-4EE1-B9AF-AAA73B742C7B}"/>
    <cellStyle name="40% - Accent6 2 4 3 2" xfId="15736" xr:uid="{E9BA7D02-4852-45AD-BDDD-D3C487156B9C}"/>
    <cellStyle name="40% - Accent6 2 4 3 2 2" xfId="15737" xr:uid="{4D593099-611C-4604-BFE2-A76C1F796CE0}"/>
    <cellStyle name="40% - Accent6 2 4 3 2 3" xfId="15738" xr:uid="{3EB22746-6895-4055-82D5-024176A870F4}"/>
    <cellStyle name="40% - Accent6 2 4 3 2 4" xfId="15739" xr:uid="{C8707760-BCB4-4E00-9636-345DB323E7E8}"/>
    <cellStyle name="40% - Accent6 2 4 3 3" xfId="15740" xr:uid="{46F090DE-29F2-4075-AAA0-A928C0C18420}"/>
    <cellStyle name="40% - Accent6 2 4 3 4" xfId="15741" xr:uid="{4D7FAE95-5004-4B89-B461-BBF711278FD2}"/>
    <cellStyle name="40% - Accent6 2 4 3 5" xfId="15742" xr:uid="{B7EF9DA2-082C-49D4-A321-4C66D19BF903}"/>
    <cellStyle name="40% - Accent6 2 4 3 6" xfId="15743" xr:uid="{C2EBA8A0-375D-47C1-8E47-CC9D4DD8DE25}"/>
    <cellStyle name="40% - Accent6 2 4 4" xfId="15744" xr:uid="{9501C327-7854-48BA-82F5-9A7BD43FC555}"/>
    <cellStyle name="40% - Accent6 2 4 4 2" xfId="15745" xr:uid="{8778634D-8F6B-4488-B640-13C155AE3020}"/>
    <cellStyle name="40% - Accent6 2 4 4 3" xfId="15746" xr:uid="{92BA4361-8D87-4860-9351-2BE8665E665E}"/>
    <cellStyle name="40% - Accent6 2 4 4 4" xfId="15747" xr:uid="{05CD0C05-5366-463B-9C1D-8EE562EF0DA8}"/>
    <cellStyle name="40% - Accent6 2 4 5" xfId="15748" xr:uid="{BB9869CF-F1CB-4341-A174-84179287F96D}"/>
    <cellStyle name="40% - Accent6 2 4 6" xfId="15749" xr:uid="{7E4601E9-E882-468B-AEEA-6D45E6A28AD1}"/>
    <cellStyle name="40% - Accent6 2 4 7" xfId="15750" xr:uid="{9410F37F-878A-46D5-8DB7-18A337E7724A}"/>
    <cellStyle name="40% - Accent6 2 4 8" xfId="15751" xr:uid="{46BC9C92-B4CD-4C79-ABC8-77BA5C8E5A3F}"/>
    <cellStyle name="40% - Accent6 2 4 9" xfId="15752" xr:uid="{173F614D-9B38-4FC1-BE6C-4B631EBD86C7}"/>
    <cellStyle name="40% - Accent6 2 5" xfId="15753" xr:uid="{0C826FBF-1D3F-49DF-9AFD-DF3F67120263}"/>
    <cellStyle name="40% - Accent6 2 5 2" xfId="15754" xr:uid="{865509AD-3239-4341-9219-78AC1DF4EE1E}"/>
    <cellStyle name="40% - Accent6 2 5 2 2" xfId="15755" xr:uid="{AA539B1C-D963-4D37-A96F-C10BA4A63C7B}"/>
    <cellStyle name="40% - Accent6 2 5 2 2 2" xfId="15756" xr:uid="{159BD08C-9ED7-4099-AF24-21BF9F0C61F9}"/>
    <cellStyle name="40% - Accent6 2 5 2 2 2 2" xfId="15757" xr:uid="{0F140570-4AD4-4688-BF92-E84EFDE82F94}"/>
    <cellStyle name="40% - Accent6 2 5 2 2 3" xfId="15758" xr:uid="{05C19A09-5608-4F83-B3ED-B2387CF264E9}"/>
    <cellStyle name="40% - Accent6 2 5 2 2 4" xfId="15759" xr:uid="{DC4EC8AE-5BDA-4C23-B357-EFB89CE23E71}"/>
    <cellStyle name="40% - Accent6 2 5 2 3" xfId="15760" xr:uid="{6784FEF4-0FEE-4906-8506-16C6F5720EE3}"/>
    <cellStyle name="40% - Accent6 2 5 2 3 2" xfId="15761" xr:uid="{43DD141C-ABBB-4FED-B699-2AE34428E41B}"/>
    <cellStyle name="40% - Accent6 2 5 2 4" xfId="15762" xr:uid="{BBCB1D16-E977-408F-88D6-5E47D7641240}"/>
    <cellStyle name="40% - Accent6 2 5 2 5" xfId="15763" xr:uid="{5D4F18A0-B9A9-422B-90C8-F6AC00527617}"/>
    <cellStyle name="40% - Accent6 2 5 2 6" xfId="15764" xr:uid="{20464DC9-FFB6-41CC-9C4F-D127662C1C68}"/>
    <cellStyle name="40% - Accent6 2 5 3" xfId="15765" xr:uid="{B8560964-4E37-4C68-A011-4F26FD132C11}"/>
    <cellStyle name="40% - Accent6 2 5 3 2" xfId="15766" xr:uid="{382F3FA5-8B8B-46A5-8010-E92FB7FC3C86}"/>
    <cellStyle name="40% - Accent6 2 5 3 2 2" xfId="15767" xr:uid="{0244B3E5-500E-4CB0-BADE-9A29D92FF190}"/>
    <cellStyle name="40% - Accent6 2 5 3 2 3" xfId="15768" xr:uid="{2A1DBC78-83DC-436C-987C-1C21693FC684}"/>
    <cellStyle name="40% - Accent6 2 5 3 2 4" xfId="15769" xr:uid="{055CC376-66FD-43F0-9A0D-5006F6557E42}"/>
    <cellStyle name="40% - Accent6 2 5 3 3" xfId="15770" xr:uid="{52988FD9-198F-4849-83AE-EF21A5B9280F}"/>
    <cellStyle name="40% - Accent6 2 5 3 4" xfId="15771" xr:uid="{F241D01F-94CE-4A63-B257-AA9BF4C3C1D3}"/>
    <cellStyle name="40% - Accent6 2 5 3 5" xfId="15772" xr:uid="{4ABFA20E-331B-4E41-85A2-9796B9F6134B}"/>
    <cellStyle name="40% - Accent6 2 5 3 6" xfId="15773" xr:uid="{E568230C-8334-4D70-8C73-12F4F1673A3F}"/>
    <cellStyle name="40% - Accent6 2 5 4" xfId="15774" xr:uid="{CFF0154C-9253-438B-A81C-9F9EA3C374CE}"/>
    <cellStyle name="40% - Accent6 2 5 4 2" xfId="15775" xr:uid="{20E4FBCF-EF82-4122-ABB9-6D4E3994427A}"/>
    <cellStyle name="40% - Accent6 2 5 4 3" xfId="15776" xr:uid="{4098E901-4F8E-4904-9447-9C98BD504AAD}"/>
    <cellStyle name="40% - Accent6 2 5 4 4" xfId="15777" xr:uid="{B22C023E-9A7B-4812-92B0-398CBEEECB83}"/>
    <cellStyle name="40% - Accent6 2 5 5" xfId="15778" xr:uid="{C0BA34DD-5764-4612-AB04-166D12D19A77}"/>
    <cellStyle name="40% - Accent6 2 5 6" xfId="15779" xr:uid="{4679E8D3-A058-4B19-B396-BE12C3EAD922}"/>
    <cellStyle name="40% - Accent6 2 5 7" xfId="15780" xr:uid="{435D0F4D-BF72-47E2-8620-CB965702E06E}"/>
    <cellStyle name="40% - Accent6 2 5 8" xfId="15781" xr:uid="{114DD334-8433-40F2-BCF1-D93FB120C043}"/>
    <cellStyle name="40% - Accent6 2 6" xfId="15782" xr:uid="{C030665A-7B96-43AE-82BE-40ECE33FC0BE}"/>
    <cellStyle name="40% - Accent6 2 6 2" xfId="15783" xr:uid="{FBF4A6B4-C1A1-47F1-9A2D-CEACDF27B50B}"/>
    <cellStyle name="40% - Accent6 2 6 2 2" xfId="15784" xr:uid="{0D16F5D1-85A5-4968-A37D-EB259225BC26}"/>
    <cellStyle name="40% - Accent6 2 6 2 2 2" xfId="15785" xr:uid="{60F07150-27CD-4F9F-86E7-AAD5AAC5E6BE}"/>
    <cellStyle name="40% - Accent6 2 6 2 3" xfId="15786" xr:uid="{31FF7150-4125-43D9-9F3F-B9599B89390E}"/>
    <cellStyle name="40% - Accent6 2 6 2 4" xfId="15787" xr:uid="{8EE3A4CB-0931-4154-A8FC-AB2D0039FF06}"/>
    <cellStyle name="40% - Accent6 2 6 3" xfId="15788" xr:uid="{30C42456-DC85-4E7D-AF67-C493253B4811}"/>
    <cellStyle name="40% - Accent6 2 6 3 2" xfId="15789" xr:uid="{D6362EE5-A68E-4F2E-9D01-5489D10E12D3}"/>
    <cellStyle name="40% - Accent6 2 6 4" xfId="15790" xr:uid="{9F31D03D-BB75-41C7-8BE3-98FE3EB2511E}"/>
    <cellStyle name="40% - Accent6 2 6 5" xfId="15791" xr:uid="{637793D9-D3A7-4371-99D9-7E5F5F585B6D}"/>
    <cellStyle name="40% - Accent6 2 6 6" xfId="15792" xr:uid="{8E9E5266-9B09-4F90-83FD-FDE1206B420A}"/>
    <cellStyle name="40% - Accent6 2 7" xfId="15793" xr:uid="{D4625B83-A56F-498D-9E6A-8A5BB75E67A4}"/>
    <cellStyle name="40% - Accent6 2 7 2" xfId="15794" xr:uid="{9D163EFB-9C99-4B84-9A66-6F460E72773D}"/>
    <cellStyle name="40% - Accent6 2 7 2 2" xfId="15795" xr:uid="{62BDEF49-4964-4A48-AF94-383F6DFFD762}"/>
    <cellStyle name="40% - Accent6 2 7 2 3" xfId="15796" xr:uid="{3412E364-5418-4578-A4BF-DA08DF39D6E8}"/>
    <cellStyle name="40% - Accent6 2 7 2 4" xfId="15797" xr:uid="{F106D3D3-99CA-4159-B78B-86894CE99431}"/>
    <cellStyle name="40% - Accent6 2 7 3" xfId="15798" xr:uid="{A0B0E995-1FAE-4E6C-982F-26C2EC5CE023}"/>
    <cellStyle name="40% - Accent6 2 7 4" xfId="15799" xr:uid="{22F59D0A-180E-4971-9AB7-64ABDB57A071}"/>
    <cellStyle name="40% - Accent6 2 7 5" xfId="15800" xr:uid="{50551497-6E89-4A63-BAC2-14499961F098}"/>
    <cellStyle name="40% - Accent6 2 7 6" xfId="15801" xr:uid="{314A009C-E8D5-46C0-99CB-5896CEBCC1E9}"/>
    <cellStyle name="40% - Accent6 2 8" xfId="15802" xr:uid="{6EA10D39-50C5-40FD-A4B9-61EA786990F9}"/>
    <cellStyle name="40% - Accent6 2 8 2" xfId="15803" xr:uid="{7B33B0D2-A635-471F-9941-A423E9EF9038}"/>
    <cellStyle name="40% - Accent6 2 8 3" xfId="15804" xr:uid="{05A46CCF-9A66-4434-A5C8-65CE92884A74}"/>
    <cellStyle name="40% - Accent6 2 8 4" xfId="15805" xr:uid="{2801B5E4-040F-4CEF-9D6B-047D37474AB6}"/>
    <cellStyle name="40% - Accent6 2 9" xfId="15806" xr:uid="{D45DD50E-89FC-4A95-98CD-B7885EA1D8C0}"/>
    <cellStyle name="40% - Accent6 20" xfId="15807" xr:uid="{9A2B00E9-97FB-40B8-8015-B8FA00A3990B}"/>
    <cellStyle name="40% - Accent6 20 2" xfId="15808" xr:uid="{727B2869-615C-450D-8E9B-E16D11570534}"/>
    <cellStyle name="40% - Accent6 20 3" xfId="15809" xr:uid="{360FD08B-4D5F-4A01-8F39-A80837D347DD}"/>
    <cellStyle name="40% - Accent6 21" xfId="15810" xr:uid="{EFEBEB60-63CC-4A9B-8478-F7ED61D34D70}"/>
    <cellStyle name="40% - Accent6 21 2" xfId="15811" xr:uid="{3B9521A7-38DB-4B7C-A559-9899CECBE38F}"/>
    <cellStyle name="40% - Accent6 21 3" xfId="15812" xr:uid="{68864CBC-97A2-4863-82DA-246CFC47718D}"/>
    <cellStyle name="40% - Accent6 22" xfId="15813" xr:uid="{91305E93-F777-4EA6-9DF4-519D3F856DCC}"/>
    <cellStyle name="40% - Accent6 22 2" xfId="15814" xr:uid="{9CBE0C38-0A1B-490C-BB5A-D455EFD9E510}"/>
    <cellStyle name="40% - Accent6 22 3" xfId="15815" xr:uid="{2DC453FF-8E7C-4E39-83F7-F4B7600D5677}"/>
    <cellStyle name="40% - Accent6 23" xfId="15816" xr:uid="{E7714F91-4347-4952-BD86-B405BCD42B80}"/>
    <cellStyle name="40% - Accent6 23 2" xfId="15817" xr:uid="{CF1025E7-8C46-4968-9A41-86DA216D077F}"/>
    <cellStyle name="40% - Accent6 24" xfId="15818" xr:uid="{B0ECF31E-C5A1-4C3D-9E3F-E8140C1F33D1}"/>
    <cellStyle name="40% - Accent6 25" xfId="15819" xr:uid="{E85217A6-8DDC-496A-A95E-4EF3C75C448C}"/>
    <cellStyle name="40% - Accent6 26" xfId="15820" xr:uid="{E90D0B30-620D-4C2A-B639-FC36A76E40C6}"/>
    <cellStyle name="40% - Accent6 27" xfId="15821" xr:uid="{DF000C6F-5893-4C5C-B68B-F595CF673BAC}"/>
    <cellStyle name="40% - Accent6 28" xfId="15822" xr:uid="{8095A1AF-61B7-466D-8A89-AB5ED6DA0AEB}"/>
    <cellStyle name="40% - Accent6 29" xfId="15823" xr:uid="{AED42524-CB93-4922-A918-984FF16BB7BE}"/>
    <cellStyle name="40% - Accent6 3" xfId="15824" xr:uid="{BC3182AA-089A-4CC8-B0A0-3A8A6893BC76}"/>
    <cellStyle name="40% - Accent6 3 10" xfId="15825" xr:uid="{C7DBD27E-7DE2-495A-B08A-6122C7F08A4A}"/>
    <cellStyle name="40% - Accent6 3 10 2" xfId="15826" xr:uid="{1B98FC4B-1D0E-419C-B30C-B8BFAAA6DB2A}"/>
    <cellStyle name="40% - Accent6 3 11" xfId="15827" xr:uid="{5AE509F0-F057-4941-8BE2-C0EC7D21B289}"/>
    <cellStyle name="40% - Accent6 3 12" xfId="15828" xr:uid="{E82AF6EB-E424-4160-B0D8-39DDB1EE0030}"/>
    <cellStyle name="40% - Accent6 3 13" xfId="15829" xr:uid="{E4885F09-E265-403A-A655-AA2200B98719}"/>
    <cellStyle name="40% - Accent6 3 14" xfId="15830" xr:uid="{CBB9889E-7F65-4AC2-AA3D-FAAD76598521}"/>
    <cellStyle name="40% - Accent6 3 15" xfId="15831" xr:uid="{B6A950AF-E67B-40A1-B263-3AC2B8C63C3E}"/>
    <cellStyle name="40% - Accent6 3 16" xfId="15832" xr:uid="{6026B502-45B6-4B63-8403-4527B3D440C7}"/>
    <cellStyle name="40% - Accent6 3 17" xfId="15833" xr:uid="{7E265E89-01B7-4843-9D02-32E301F13FBB}"/>
    <cellStyle name="40% - Accent6 3 2" xfId="15834" xr:uid="{4BBB7F74-D23E-45D2-A571-DDC2C2E5D3DC}"/>
    <cellStyle name="40% - Accent6 3 2 10" xfId="15835" xr:uid="{4A5F09C2-6B1B-4F3C-9F01-A9AAFA4488B5}"/>
    <cellStyle name="40% - Accent6 3 2 11" xfId="15836" xr:uid="{76ACD51A-6483-4605-B9B9-936EA6B270A3}"/>
    <cellStyle name="40% - Accent6 3 2 12" xfId="15837" xr:uid="{2195E07B-B609-425D-A6A2-BDAE2D86A583}"/>
    <cellStyle name="40% - Accent6 3 2 13" xfId="15838" xr:uid="{15CDB5F9-41AE-485D-9075-56A782385349}"/>
    <cellStyle name="40% - Accent6 3 2 2" xfId="15839" xr:uid="{17C73778-D35A-43C2-8690-4807D48437B6}"/>
    <cellStyle name="40% - Accent6 3 2 2 10" xfId="15840" xr:uid="{A7534692-B77B-4415-9438-E34709768540}"/>
    <cellStyle name="40% - Accent6 3 2 2 2" xfId="15841" xr:uid="{E22246D5-9E27-410D-B23F-79668F322788}"/>
    <cellStyle name="40% - Accent6 3 2 2 2 2" xfId="15842" xr:uid="{FFCF7C65-468E-4E18-91DE-25AEBAEAB26A}"/>
    <cellStyle name="40% - Accent6 3 2 2 2 2 2" xfId="15843" xr:uid="{D6347BCA-C86A-47B9-A7FE-FD880DEE2BFC}"/>
    <cellStyle name="40% - Accent6 3 2 2 2 2 2 2" xfId="15844" xr:uid="{698C5E78-9697-41E2-8D5F-3D710D1E9A1A}"/>
    <cellStyle name="40% - Accent6 3 2 2 2 2 3" xfId="15845" xr:uid="{1EFF4560-FF93-4D90-AD27-2B5FA920B39D}"/>
    <cellStyle name="40% - Accent6 3 2 2 2 2 4" xfId="15846" xr:uid="{3306464E-B354-4EF8-B114-C2F3E535C0BE}"/>
    <cellStyle name="40% - Accent6 3 2 2 2 2 5" xfId="15847" xr:uid="{E69A1057-F731-4A06-96F1-957EBB3D72A2}"/>
    <cellStyle name="40% - Accent6 3 2 2 2 3" xfId="15848" xr:uid="{E5726016-240A-4D6A-849C-61D48520B080}"/>
    <cellStyle name="40% - Accent6 3 2 2 2 3 2" xfId="15849" xr:uid="{744859FB-6884-4D89-AA3D-790C5CF42BE4}"/>
    <cellStyle name="40% - Accent6 3 2 2 2 4" xfId="15850" xr:uid="{52C63590-6F2A-4481-9F9C-597135D1D0A6}"/>
    <cellStyle name="40% - Accent6 3 2 2 2 5" xfId="15851" xr:uid="{10430111-550E-4CC2-BE63-13ED9E8A2527}"/>
    <cellStyle name="40% - Accent6 3 2 2 2 6" xfId="15852" xr:uid="{62231C35-4240-4C6F-B539-D800BA3A69B6}"/>
    <cellStyle name="40% - Accent6 3 2 2 2 7" xfId="15853" xr:uid="{EC6BA7F4-FDE3-4E27-9C90-0A18BF0E917A}"/>
    <cellStyle name="40% - Accent6 3 2 2 3" xfId="15854" xr:uid="{C46162B0-7B6D-4193-A0E2-502F2F933243}"/>
    <cellStyle name="40% - Accent6 3 2 2 3 2" xfId="15855" xr:uid="{2B6923A6-31B5-457B-836B-E3CBB26D51B3}"/>
    <cellStyle name="40% - Accent6 3 2 2 3 2 2" xfId="15856" xr:uid="{10BD393F-F2A0-4682-BB50-B87756E948DC}"/>
    <cellStyle name="40% - Accent6 3 2 2 3 2 3" xfId="15857" xr:uid="{E5AA703F-214D-493D-9CCF-CCEDA80FD2F3}"/>
    <cellStyle name="40% - Accent6 3 2 2 3 2 4" xfId="15858" xr:uid="{50D90F60-AC0B-4CAB-8C00-8E61CB0A8A0D}"/>
    <cellStyle name="40% - Accent6 3 2 2 3 3" xfId="15859" xr:uid="{B0AD6ECB-97A2-4C03-AE23-6FF6B0EEA7E3}"/>
    <cellStyle name="40% - Accent6 3 2 2 3 4" xfId="15860" xr:uid="{E384DC5D-F919-4856-8E7F-05D6B8132605}"/>
    <cellStyle name="40% - Accent6 3 2 2 3 5" xfId="15861" xr:uid="{7F1FAC61-AB0D-4DAE-9738-9717DC1827AD}"/>
    <cellStyle name="40% - Accent6 3 2 2 3 6" xfId="15862" xr:uid="{6FD45631-C97C-43C8-ABB2-AA136DFF416D}"/>
    <cellStyle name="40% - Accent6 3 2 2 3 7" xfId="15863" xr:uid="{685B2826-F5F8-4A80-986A-8BD3EEB4541E}"/>
    <cellStyle name="40% - Accent6 3 2 2 4" xfId="15864" xr:uid="{DF6EC08D-0747-4A92-8D71-5F285B2A6FD3}"/>
    <cellStyle name="40% - Accent6 3 2 2 4 2" xfId="15865" xr:uid="{B7C86955-C448-459C-A828-CEAAC7AC0DB7}"/>
    <cellStyle name="40% - Accent6 3 2 2 4 3" xfId="15866" xr:uid="{CBFB1B1A-4E88-4056-AA14-742B6231061E}"/>
    <cellStyle name="40% - Accent6 3 2 2 4 4" xfId="15867" xr:uid="{11FD86F7-AC4F-4A1F-8738-DD6C37511FBE}"/>
    <cellStyle name="40% - Accent6 3 2 2 4 5" xfId="15868" xr:uid="{E601BB7F-27C3-4677-ADFD-DFFDD32CE6D7}"/>
    <cellStyle name="40% - Accent6 3 2 2 5" xfId="15869" xr:uid="{C245A6DD-AA20-4E3E-BF0F-3BEAECA49C4F}"/>
    <cellStyle name="40% - Accent6 3 2 2 6" xfId="15870" xr:uid="{861A4068-64DC-41A7-A9D8-95AB5209154B}"/>
    <cellStyle name="40% - Accent6 3 2 2 7" xfId="15871" xr:uid="{F09338C6-3EFB-4783-8864-335CE2F52216}"/>
    <cellStyle name="40% - Accent6 3 2 2 8" xfId="15872" xr:uid="{348B9552-457E-4EDF-A1C6-51E7CD2B6CE4}"/>
    <cellStyle name="40% - Accent6 3 2 2 9" xfId="15873" xr:uid="{5A14CA72-BB72-459A-9ED7-302B6892A074}"/>
    <cellStyle name="40% - Accent6 3 2 3" xfId="15874" xr:uid="{A242B3E1-EBA5-4B7D-963D-EC4DACE88A16}"/>
    <cellStyle name="40% - Accent6 3 2 3 2" xfId="15875" xr:uid="{8C8FEE3D-F4D7-4ECA-9D87-88938D6B0FE7}"/>
    <cellStyle name="40% - Accent6 3 2 3 2 2" xfId="15876" xr:uid="{A4A91FEF-68CA-4381-A81A-ACA652A33027}"/>
    <cellStyle name="40% - Accent6 3 2 3 2 2 2" xfId="15877" xr:uid="{F9371D13-F6D3-4D6C-AED0-36979B9A8CE6}"/>
    <cellStyle name="40% - Accent6 3 2 3 2 2 3" xfId="15878" xr:uid="{94750452-D425-4B88-8307-555FE65B67FC}"/>
    <cellStyle name="40% - Accent6 3 2 3 2 2 4" xfId="15879" xr:uid="{C5C89CD4-C747-4CD5-9202-7633F390E144}"/>
    <cellStyle name="40% - Accent6 3 2 3 2 2 5" xfId="15880" xr:uid="{D067FBBF-81FF-4A74-92FE-6D318B934C88}"/>
    <cellStyle name="40% - Accent6 3 2 3 2 3" xfId="15881" xr:uid="{381D737F-E618-44B9-8547-BE8C1168A81F}"/>
    <cellStyle name="40% - Accent6 3 2 3 2 4" xfId="15882" xr:uid="{8E1D7EEC-95A6-40D7-AF40-62AC14A251E8}"/>
    <cellStyle name="40% - Accent6 3 2 3 2 5" xfId="15883" xr:uid="{AEC6AAC0-442E-4883-9B1A-954274EA5424}"/>
    <cellStyle name="40% - Accent6 3 2 3 2 6" xfId="15884" xr:uid="{4DEBCA12-FB5B-4A73-BC98-1C1FBFB54C61}"/>
    <cellStyle name="40% - Accent6 3 2 3 2 7" xfId="15885" xr:uid="{8AC34AFB-B85B-4A9F-B45F-71AFC1986B98}"/>
    <cellStyle name="40% - Accent6 3 2 3 3" xfId="15886" xr:uid="{E3DBC07A-AC46-4ABD-A1D1-B9DA833733FD}"/>
    <cellStyle name="40% - Accent6 3 2 3 3 2" xfId="15887" xr:uid="{39DCC6C6-0EA4-487F-B8D7-CADC5224FCA6}"/>
    <cellStyle name="40% - Accent6 3 2 3 3 2 2" xfId="15888" xr:uid="{ABBFD3BC-00CF-49F0-8B72-84CDFB636B71}"/>
    <cellStyle name="40% - Accent6 3 2 3 3 2 3" xfId="15889" xr:uid="{CBD4E119-D3FC-414C-A4C2-F9B53E6FA939}"/>
    <cellStyle name="40% - Accent6 3 2 3 3 3" xfId="15890" xr:uid="{5399F3E7-7F5C-45A4-8CFB-895E286E4A64}"/>
    <cellStyle name="40% - Accent6 3 2 3 3 4" xfId="15891" xr:uid="{36B03F92-87AA-4793-898F-6BC81AB8C441}"/>
    <cellStyle name="40% - Accent6 3 2 3 3 5" xfId="15892" xr:uid="{1D43EEA7-ED54-4D7D-A389-AE0040CB1969}"/>
    <cellStyle name="40% - Accent6 3 2 3 3 6" xfId="15893" xr:uid="{3C1D3E02-7E7E-4FD7-B814-89544397D994}"/>
    <cellStyle name="40% - Accent6 3 2 3 3 7" xfId="15894" xr:uid="{F8DB9047-64A3-46F4-9573-DE4817C6B0B6}"/>
    <cellStyle name="40% - Accent6 3 2 3 4" xfId="15895" xr:uid="{03E00B49-3BEE-435A-98C7-631C7F5C5078}"/>
    <cellStyle name="40% - Accent6 3 2 3 4 2" xfId="15896" xr:uid="{80114942-7794-4A14-BD7D-537764B1A820}"/>
    <cellStyle name="40% - Accent6 3 2 3 4 3" xfId="15897" xr:uid="{8B515125-C5E1-4E72-92D4-7542255A9930}"/>
    <cellStyle name="40% - Accent6 3 2 3 4 4" xfId="15898" xr:uid="{4BDC1FD1-6499-431C-A995-0728D8023B03}"/>
    <cellStyle name="40% - Accent6 3 2 3 5" xfId="15899" xr:uid="{36675DBC-EF31-421C-9FF1-5FBBBF6BC709}"/>
    <cellStyle name="40% - Accent6 3 2 3 6" xfId="15900" xr:uid="{61E6D692-8559-4C30-AD02-30E9E36D0182}"/>
    <cellStyle name="40% - Accent6 3 2 3 7" xfId="15901" xr:uid="{42A2AF0D-9FA4-4E39-87BB-D593E5342E0D}"/>
    <cellStyle name="40% - Accent6 3 2 3 8" xfId="15902" xr:uid="{46C9CAA2-7D0E-423C-A974-D98EF928515F}"/>
    <cellStyle name="40% - Accent6 3 2 3 9" xfId="15903" xr:uid="{1C193B2F-58CA-4CE0-AFE7-408FF99C0B5D}"/>
    <cellStyle name="40% - Accent6 3 2 4" xfId="15904" xr:uid="{B22C247C-0C60-4E21-BF6F-AF5E3455DC03}"/>
    <cellStyle name="40% - Accent6 3 2 4 2" xfId="15905" xr:uid="{5F7EB8FF-F97F-46D7-B53D-B52866AEB3E3}"/>
    <cellStyle name="40% - Accent6 3 2 4 2 2" xfId="15906" xr:uid="{DF4E3E8C-9829-4C4A-A752-5191E8C3A64B}"/>
    <cellStyle name="40% - Accent6 3 2 4 2 2 2" xfId="15907" xr:uid="{BA57E277-3220-4011-B188-A29F15AC1FD9}"/>
    <cellStyle name="40% - Accent6 3 2 4 2 3" xfId="15908" xr:uid="{E56920E3-7A1C-44E3-8A31-6E3C7164EEC8}"/>
    <cellStyle name="40% - Accent6 3 2 4 2 4" xfId="15909" xr:uid="{ECFDA7F7-50F3-4331-A8AA-7A237A1785A4}"/>
    <cellStyle name="40% - Accent6 3 2 4 2 5" xfId="15910" xr:uid="{D65D6D71-B26B-4603-AD5D-08108D67BF91}"/>
    <cellStyle name="40% - Accent6 3 2 4 3" xfId="15911" xr:uid="{9D08781A-7748-411D-8B1E-30776C013BBC}"/>
    <cellStyle name="40% - Accent6 3 2 4 3 2" xfId="15912" xr:uid="{EE092EAA-5621-4BEF-B744-3568A78DA0AD}"/>
    <cellStyle name="40% - Accent6 3 2 4 4" xfId="15913" xr:uid="{FEE6E368-4080-4B6A-B0F6-4603542A5F4C}"/>
    <cellStyle name="40% - Accent6 3 2 4 4 2" xfId="15914" xr:uid="{F85306A7-B2BF-4496-A961-38A4B31D87AE}"/>
    <cellStyle name="40% - Accent6 3 2 4 5" xfId="15915" xr:uid="{07E54C14-E507-4D6F-9408-1DC6D7046740}"/>
    <cellStyle name="40% - Accent6 3 2 4 6" xfId="15916" xr:uid="{CB3333B2-A322-4793-845F-4E2F9A45BA79}"/>
    <cellStyle name="40% - Accent6 3 2 4 7" xfId="15917" xr:uid="{E6C9EF3B-AF8C-487F-8DB9-3382385C35D4}"/>
    <cellStyle name="40% - Accent6 3 2 5" xfId="15918" xr:uid="{17380E8E-1923-4ABC-B66F-B0D9C9885ED6}"/>
    <cellStyle name="40% - Accent6 3 2 5 2" xfId="15919" xr:uid="{664F3B5D-2760-408C-ACAA-94509623A27D}"/>
    <cellStyle name="40% - Accent6 3 2 5 2 2" xfId="15920" xr:uid="{008C88DA-1F0C-477B-958F-CF2E56561FA2}"/>
    <cellStyle name="40% - Accent6 3 2 5 2 2 2" xfId="15921" xr:uid="{3C8C4B52-9A43-43DC-8989-0C48E632309F}"/>
    <cellStyle name="40% - Accent6 3 2 5 2 3" xfId="15922" xr:uid="{A11FE3B6-537E-4D58-97C9-12CB06B13853}"/>
    <cellStyle name="40% - Accent6 3 2 5 2 4" xfId="15923" xr:uid="{29FF773E-D0FD-4898-98BD-A7A8B0FEF096}"/>
    <cellStyle name="40% - Accent6 3 2 5 3" xfId="15924" xr:uid="{ED50BE1C-B66C-43B8-A2B2-AF2C8196A81B}"/>
    <cellStyle name="40% - Accent6 3 2 5 3 2" xfId="15925" xr:uid="{16D63627-ECBE-4B3D-A0E5-FAC5A522FE27}"/>
    <cellStyle name="40% - Accent6 3 2 5 4" xfId="15926" xr:uid="{B4B9D442-C519-4BC1-8240-694470D42D3B}"/>
    <cellStyle name="40% - Accent6 3 2 5 4 2" xfId="15927" xr:uid="{60407CDF-60AC-4512-AD87-3845EEFEC24E}"/>
    <cellStyle name="40% - Accent6 3 2 5 5" xfId="15928" xr:uid="{96B879E4-F75E-4943-AC84-3D5FC2D0AC0B}"/>
    <cellStyle name="40% - Accent6 3 2 5 6" xfId="15929" xr:uid="{A7A589D1-A1C2-4C30-9BA9-3D18377538A8}"/>
    <cellStyle name="40% - Accent6 3 2 5 7" xfId="15930" xr:uid="{4D736D5B-B3A1-4F56-8DDB-BDA2DF49DA1A}"/>
    <cellStyle name="40% - Accent6 3 2 6" xfId="15931" xr:uid="{DDA088EC-47D6-47F6-9E26-5E1F10D64A5F}"/>
    <cellStyle name="40% - Accent6 3 2 6 2" xfId="15932" xr:uid="{C6F76667-6846-4786-B816-32FCF7C31A8F}"/>
    <cellStyle name="40% - Accent6 3 2 6 2 2" xfId="15933" xr:uid="{71A043D8-3A1C-4E3E-8B11-516E1B136316}"/>
    <cellStyle name="40% - Accent6 3 2 6 3" xfId="15934" xr:uid="{25B2F6B8-3A26-49FA-AAB2-2A69B1279056}"/>
    <cellStyle name="40% - Accent6 3 2 6 4" xfId="15935" xr:uid="{4CB18B2F-B611-4BCF-A6B6-D9E54F6EF91E}"/>
    <cellStyle name="40% - Accent6 3 2 7" xfId="15936" xr:uid="{DA89CAAB-FA17-4196-AB3C-B099731CA08D}"/>
    <cellStyle name="40% - Accent6 3 2 7 2" xfId="15937" xr:uid="{2DDC33D0-416C-4CC9-9923-A16CECA5EFFA}"/>
    <cellStyle name="40% - Accent6 3 2 8" xfId="15938" xr:uid="{3DAE1421-C6DA-4C2A-880B-CD357EB9EBD3}"/>
    <cellStyle name="40% - Accent6 3 2 8 2" xfId="15939" xr:uid="{7961A744-E186-4FE3-8D01-F8B53D0D5365}"/>
    <cellStyle name="40% - Accent6 3 2 9" xfId="15940" xr:uid="{CC4294F8-1F98-4DED-9E50-6B2CAC802972}"/>
    <cellStyle name="40% - Accent6 3 3" xfId="15941" xr:uid="{C6B71B6D-7E50-4241-90DC-A1E808DD0480}"/>
    <cellStyle name="40% - Accent6 3 3 10" xfId="15942" xr:uid="{87D49EE6-7E59-409D-93FB-5A16076E6A2C}"/>
    <cellStyle name="40% - Accent6 3 3 2" xfId="15943" xr:uid="{22C3E7FA-9AE7-4B85-ADA8-5658DDF25A9B}"/>
    <cellStyle name="40% - Accent6 3 3 2 2" xfId="15944" xr:uid="{6D852531-7832-4664-A931-7F628F5EFD74}"/>
    <cellStyle name="40% - Accent6 3 3 2 2 2" xfId="15945" xr:uid="{5BA71F0C-A1AD-4757-8056-A2E1C854F61F}"/>
    <cellStyle name="40% - Accent6 3 3 2 2 2 2" xfId="15946" xr:uid="{FECDA12D-A08E-4CA2-B231-9D341BFB8BBB}"/>
    <cellStyle name="40% - Accent6 3 3 2 2 3" xfId="15947" xr:uid="{8FB5BF58-3FFE-43BF-AD54-F50A0B0A5D37}"/>
    <cellStyle name="40% - Accent6 3 3 2 2 4" xfId="15948" xr:uid="{3314C559-78BE-4823-8EC8-134E4407B969}"/>
    <cellStyle name="40% - Accent6 3 3 2 3" xfId="15949" xr:uid="{47FE265F-CC8B-4831-9214-95852EDAEE7E}"/>
    <cellStyle name="40% - Accent6 3 3 2 3 2" xfId="15950" xr:uid="{40DC0550-D724-49C0-A9B3-907301B4D05B}"/>
    <cellStyle name="40% - Accent6 3 3 2 4" xfId="15951" xr:uid="{FEBB43F7-BF3F-44BC-8E87-D145AED9956E}"/>
    <cellStyle name="40% - Accent6 3 3 2 5" xfId="15952" xr:uid="{2EFD5360-D79D-4B9F-9CED-4E5AADC7003C}"/>
    <cellStyle name="40% - Accent6 3 3 2 6" xfId="15953" xr:uid="{9DEFC341-EB14-4772-A8BA-B41F8B50DD6B}"/>
    <cellStyle name="40% - Accent6 3 3 2 7" xfId="15954" xr:uid="{E6BDF987-0874-45E4-9E22-BB6AF6843C97}"/>
    <cellStyle name="40% - Accent6 3 3 2 8" xfId="15955" xr:uid="{A4170CCF-FA29-4EBA-A9E8-8235322EC8AE}"/>
    <cellStyle name="40% - Accent6 3 3 3" xfId="15956" xr:uid="{01A05517-E3EC-402C-B55B-5A22A13BDB33}"/>
    <cellStyle name="40% - Accent6 3 3 3 2" xfId="15957" xr:uid="{22E07D1C-CBE5-4049-B80A-5DDA3D416DA8}"/>
    <cellStyle name="40% - Accent6 3 3 3 2 2" xfId="15958" xr:uid="{8F5BB73F-2D8D-4670-B75F-7F42F3CE19B7}"/>
    <cellStyle name="40% - Accent6 3 3 3 2 3" xfId="15959" xr:uid="{588BBD75-1767-49A1-AB0F-D522165B4FD6}"/>
    <cellStyle name="40% - Accent6 3 3 3 2 4" xfId="15960" xr:uid="{A1EF7ADD-9070-429D-80FA-B4A3E0389F3C}"/>
    <cellStyle name="40% - Accent6 3 3 3 3" xfId="15961" xr:uid="{280CD60A-3ED9-44D2-9E7F-5562A2FB9D42}"/>
    <cellStyle name="40% - Accent6 3 3 3 4" xfId="15962" xr:uid="{A7789373-D61B-4AE1-9A7D-5AF982DF28F9}"/>
    <cellStyle name="40% - Accent6 3 3 3 5" xfId="15963" xr:uid="{B19528C9-E79D-4FE7-8F4B-E7271F2F7737}"/>
    <cellStyle name="40% - Accent6 3 3 3 6" xfId="15964" xr:uid="{8656419D-48DD-44D0-9647-6AA76C6E0EE6}"/>
    <cellStyle name="40% - Accent6 3 3 3 7" xfId="15965" xr:uid="{19220465-0799-4FCD-B4BE-A4A7F13E4E68}"/>
    <cellStyle name="40% - Accent6 3 3 4" xfId="15966" xr:uid="{1F5236FD-037D-4C00-9A20-E8EFB172B63E}"/>
    <cellStyle name="40% - Accent6 3 3 4 2" xfId="15967" xr:uid="{8050B776-EEA1-4CCF-8183-4A2D881FA75B}"/>
    <cellStyle name="40% - Accent6 3 3 4 3" xfId="15968" xr:uid="{6A1FC09B-44E1-4E20-A3A2-8FA9F59F4523}"/>
    <cellStyle name="40% - Accent6 3 3 4 4" xfId="15969" xr:uid="{5D0001F4-F847-4211-BC8D-C69C1F9D80CD}"/>
    <cellStyle name="40% - Accent6 3 3 5" xfId="15970" xr:uid="{31B1C2D1-EDE3-4FE2-A49D-B4C6CD0A1137}"/>
    <cellStyle name="40% - Accent6 3 3 6" xfId="15971" xr:uid="{F488FC97-B3E6-4E2B-AB18-50B8DD88CA33}"/>
    <cellStyle name="40% - Accent6 3 3 7" xfId="15972" xr:uid="{322E108A-A5D1-4961-A173-0E73C509CF4D}"/>
    <cellStyle name="40% - Accent6 3 3 8" xfId="15973" xr:uid="{EED81D44-8F28-4BB4-98A1-12FCFF07868B}"/>
    <cellStyle name="40% - Accent6 3 3 9" xfId="15974" xr:uid="{15A84980-3018-457C-A010-F976B10BF8A3}"/>
    <cellStyle name="40% - Accent6 3 4" xfId="15975" xr:uid="{9F182EFE-937C-4302-85CB-108B096556A9}"/>
    <cellStyle name="40% - Accent6 3 4 10" xfId="15976" xr:uid="{A33D3490-99F9-4377-90AD-453364FFB0E6}"/>
    <cellStyle name="40% - Accent6 3 4 2" xfId="15977" xr:uid="{8ED1AF84-BE14-41B6-ACFB-7214FE483CA2}"/>
    <cellStyle name="40% - Accent6 3 4 2 2" xfId="15978" xr:uid="{FD426CC8-03F7-4DFE-BB29-D6AA3E1D4D04}"/>
    <cellStyle name="40% - Accent6 3 4 2 2 2" xfId="15979" xr:uid="{D85925A3-C5FA-4450-A650-4AF57725EB0B}"/>
    <cellStyle name="40% - Accent6 3 4 2 2 2 2" xfId="15980" xr:uid="{290FE6E5-E964-4973-8FF9-4EB18A745205}"/>
    <cellStyle name="40% - Accent6 3 4 2 2 3" xfId="15981" xr:uid="{59155577-3FEC-4B92-97AB-1576FCDE90F9}"/>
    <cellStyle name="40% - Accent6 3 4 2 2 4" xfId="15982" xr:uid="{1800D7A0-0393-4F07-A650-79CC117AB9FC}"/>
    <cellStyle name="40% - Accent6 3 4 2 2 5" xfId="15983" xr:uid="{9755147B-221A-47A0-821C-56570CA69D82}"/>
    <cellStyle name="40% - Accent6 3 4 2 3" xfId="15984" xr:uid="{FBA17EB3-7835-404D-BF56-1F0A4CC25C0E}"/>
    <cellStyle name="40% - Accent6 3 4 2 3 2" xfId="15985" xr:uid="{F83FCAE5-9D34-48AE-A26F-A9291AFD67FE}"/>
    <cellStyle name="40% - Accent6 3 4 2 4" xfId="15986" xr:uid="{EB7F6436-63B0-4CB9-AF6E-693ED1064348}"/>
    <cellStyle name="40% - Accent6 3 4 2 5" xfId="15987" xr:uid="{5330C7C6-8155-40A7-A0E2-4164B308DE20}"/>
    <cellStyle name="40% - Accent6 3 4 2 6" xfId="15988" xr:uid="{C34F02EC-403B-4C36-AD87-E81F5B1942E3}"/>
    <cellStyle name="40% - Accent6 3 4 2 7" xfId="15989" xr:uid="{848EF753-E61D-4695-B3A4-8F168C951661}"/>
    <cellStyle name="40% - Accent6 3 4 3" xfId="15990" xr:uid="{1B8D5A39-4F7C-4D5B-B7FF-822E156D80D7}"/>
    <cellStyle name="40% - Accent6 3 4 3 2" xfId="15991" xr:uid="{0C09E84F-2C3C-4336-9432-92A5FD7EBA80}"/>
    <cellStyle name="40% - Accent6 3 4 3 2 2" xfId="15992" xr:uid="{130641DF-7C83-4CA9-8331-C663287558B2}"/>
    <cellStyle name="40% - Accent6 3 4 3 2 3" xfId="15993" xr:uid="{78033AC0-84BF-4E37-999B-879C4718607D}"/>
    <cellStyle name="40% - Accent6 3 4 3 2 4" xfId="15994" xr:uid="{4326935B-BC2B-42BB-BD5A-06F58AE127A3}"/>
    <cellStyle name="40% - Accent6 3 4 3 3" xfId="15995" xr:uid="{E074F079-A349-49F5-B1B6-E9C42057A99F}"/>
    <cellStyle name="40% - Accent6 3 4 3 4" xfId="15996" xr:uid="{DBB28E0E-C379-4388-91AB-511D9348413A}"/>
    <cellStyle name="40% - Accent6 3 4 3 5" xfId="15997" xr:uid="{6CD81CF4-097B-46AF-B69C-0A8E37F65C92}"/>
    <cellStyle name="40% - Accent6 3 4 3 6" xfId="15998" xr:uid="{C9AEC321-D8A1-434A-B1B9-5E32E7C3968C}"/>
    <cellStyle name="40% - Accent6 3 4 3 7" xfId="15999" xr:uid="{2B0EC8AE-F2D9-4DCB-A87A-4F81E9F50F93}"/>
    <cellStyle name="40% - Accent6 3 4 4" xfId="16000" xr:uid="{38B16AE5-32BD-48B6-9186-84E9ED1DCFE0}"/>
    <cellStyle name="40% - Accent6 3 4 4 2" xfId="16001" xr:uid="{DD123543-36DE-4952-AC1B-E98C20E102E3}"/>
    <cellStyle name="40% - Accent6 3 4 4 3" xfId="16002" xr:uid="{247905F2-E553-4636-8942-4140B914130C}"/>
    <cellStyle name="40% - Accent6 3 4 4 4" xfId="16003" xr:uid="{F03C50D3-77ED-46EE-ADBE-C01225ECCB2A}"/>
    <cellStyle name="40% - Accent6 3 4 4 5" xfId="16004" xr:uid="{F900C575-8B4B-46C7-975A-97BFEEF71714}"/>
    <cellStyle name="40% - Accent6 3 4 5" xfId="16005" xr:uid="{2A634B18-7AE2-45B4-941E-A3580151C4B6}"/>
    <cellStyle name="40% - Accent6 3 4 6" xfId="16006" xr:uid="{5FC15D91-2AD2-460A-BB47-F29854EB4322}"/>
    <cellStyle name="40% - Accent6 3 4 7" xfId="16007" xr:uid="{7344F2F0-EC8E-4FED-8DA1-0DC8965C6247}"/>
    <cellStyle name="40% - Accent6 3 4 8" xfId="16008" xr:uid="{ADC26BF7-F877-48B5-85A0-D6C31AA9F256}"/>
    <cellStyle name="40% - Accent6 3 4 9" xfId="16009" xr:uid="{E67CF5FA-6CA1-41CF-BA16-FB0EFC1F05AE}"/>
    <cellStyle name="40% - Accent6 3 5" xfId="16010" xr:uid="{B6EB8D58-DE84-48CE-BE27-AD9C6D9D92DD}"/>
    <cellStyle name="40% - Accent6 3 5 2" xfId="16011" xr:uid="{BBA686BE-95E5-4575-BEE4-37FD05225547}"/>
    <cellStyle name="40% - Accent6 3 5 2 2" xfId="16012" xr:uid="{17CB8912-CD5C-4252-860E-5671626AF1FD}"/>
    <cellStyle name="40% - Accent6 3 5 2 2 2" xfId="16013" xr:uid="{14EC50F1-F905-4115-9ED2-0301989D3171}"/>
    <cellStyle name="40% - Accent6 3 5 2 2 3" xfId="16014" xr:uid="{BEED37B6-B1D9-4B63-8397-B423C4508FF3}"/>
    <cellStyle name="40% - Accent6 3 5 2 2 4" xfId="16015" xr:uid="{3553BBDA-B1B4-4937-976E-1FA848CB128F}"/>
    <cellStyle name="40% - Accent6 3 5 2 2 5" xfId="16016" xr:uid="{F268F0D3-D667-4C30-83E4-D8F14A7462D9}"/>
    <cellStyle name="40% - Accent6 3 5 2 3" xfId="16017" xr:uid="{31EE99EA-8931-4189-8A69-ED3BF41DAD5E}"/>
    <cellStyle name="40% - Accent6 3 5 2 4" xfId="16018" xr:uid="{AC0CF415-D96D-4BDD-9EAA-4E93608DFCB0}"/>
    <cellStyle name="40% - Accent6 3 5 2 5" xfId="16019" xr:uid="{20AD155F-3952-4D12-955B-BAE28542EEEF}"/>
    <cellStyle name="40% - Accent6 3 5 2 6" xfId="16020" xr:uid="{A6F51D63-11CB-48B3-A0AF-E985CCB4B688}"/>
    <cellStyle name="40% - Accent6 3 5 2 7" xfId="16021" xr:uid="{BD8961A8-AEA4-4EC8-B89F-8AC7BEDD0B5C}"/>
    <cellStyle name="40% - Accent6 3 5 3" xfId="16022" xr:uid="{7C24BC42-6C90-40E8-89E1-AD61739DA324}"/>
    <cellStyle name="40% - Accent6 3 5 3 2" xfId="16023" xr:uid="{36F46C27-8350-43DF-B4D4-175726981DB4}"/>
    <cellStyle name="40% - Accent6 3 5 3 2 2" xfId="16024" xr:uid="{53403E0A-8850-45BA-A278-1CBA35675CFE}"/>
    <cellStyle name="40% - Accent6 3 5 3 2 3" xfId="16025" xr:uid="{0ACB878A-9F39-4965-A382-4509DCCD8290}"/>
    <cellStyle name="40% - Accent6 3 5 3 3" xfId="16026" xr:uid="{D354D325-E319-433F-A776-481C0F173D51}"/>
    <cellStyle name="40% - Accent6 3 5 3 4" xfId="16027" xr:uid="{A82C8035-451C-416A-94B3-8A982284C0BB}"/>
    <cellStyle name="40% - Accent6 3 5 3 5" xfId="16028" xr:uid="{37E78B35-8EAC-45BA-BB63-49DB0E3BA954}"/>
    <cellStyle name="40% - Accent6 3 5 3 6" xfId="16029" xr:uid="{646DFE0C-D46C-4122-B0F4-65C8B039A7C7}"/>
    <cellStyle name="40% - Accent6 3 5 3 7" xfId="16030" xr:uid="{77C290AC-67C2-48A6-BB48-F78421FA9750}"/>
    <cellStyle name="40% - Accent6 3 5 4" xfId="16031" xr:uid="{5276E087-1741-4C3A-952D-FF7301C1B41A}"/>
    <cellStyle name="40% - Accent6 3 5 4 2" xfId="16032" xr:uid="{B7D5E1F8-456D-4688-8828-65F732288993}"/>
    <cellStyle name="40% - Accent6 3 5 4 3" xfId="16033" xr:uid="{3D52FDE6-79AF-450E-BD6B-FD969E159CC2}"/>
    <cellStyle name="40% - Accent6 3 5 4 4" xfId="16034" xr:uid="{5DE9B23E-3929-44CC-8AAE-A6A82EFAC40E}"/>
    <cellStyle name="40% - Accent6 3 5 5" xfId="16035" xr:uid="{4024DCF6-29C9-4809-BC03-8F2951AB804F}"/>
    <cellStyle name="40% - Accent6 3 5 6" xfId="16036" xr:uid="{A8141CEC-6150-42E0-8E65-05D9B630310B}"/>
    <cellStyle name="40% - Accent6 3 5 7" xfId="16037" xr:uid="{B865F77C-0A34-4543-9440-6CD7CBD3B10E}"/>
    <cellStyle name="40% - Accent6 3 5 8" xfId="16038" xr:uid="{C67F803D-6D27-4478-AE60-ADE9F01B213D}"/>
    <cellStyle name="40% - Accent6 3 5 9" xfId="16039" xr:uid="{BA19F4E7-9951-4B0F-B29C-D521A3CA7BE9}"/>
    <cellStyle name="40% - Accent6 3 6" xfId="16040" xr:uid="{A5504FA1-75A3-4656-B365-E86FE561C4F0}"/>
    <cellStyle name="40% - Accent6 3 6 2" xfId="16041" xr:uid="{0CA2BE62-BD1F-418D-B44B-11965D883437}"/>
    <cellStyle name="40% - Accent6 3 6 2 2" xfId="16042" xr:uid="{0EF243E8-AA8C-4F16-B33C-5FC002BC568A}"/>
    <cellStyle name="40% - Accent6 3 6 2 2 2" xfId="16043" xr:uid="{5A410F38-61F3-4D0E-85C3-03614BDF988D}"/>
    <cellStyle name="40% - Accent6 3 6 2 3" xfId="16044" xr:uid="{69F47649-6A7D-4366-B2C9-0FAFC34E0496}"/>
    <cellStyle name="40% - Accent6 3 6 2 4" xfId="16045" xr:uid="{428D0387-D3F4-4002-B2A4-36ACAC893843}"/>
    <cellStyle name="40% - Accent6 3 6 2 5" xfId="16046" xr:uid="{44A68B01-C23D-429E-89AD-4E141939641D}"/>
    <cellStyle name="40% - Accent6 3 6 3" xfId="16047" xr:uid="{C56DAE6D-751F-4A32-A827-E5117C23A98D}"/>
    <cellStyle name="40% - Accent6 3 6 3 2" xfId="16048" xr:uid="{07816916-56D5-4ADE-AF94-87868DDFACF2}"/>
    <cellStyle name="40% - Accent6 3 6 4" xfId="16049" xr:uid="{807070D1-C141-4F4C-8D0D-301F2FD9D45D}"/>
    <cellStyle name="40% - Accent6 3 6 4 2" xfId="16050" xr:uid="{D264AD8F-0290-4414-B237-27471DE07810}"/>
    <cellStyle name="40% - Accent6 3 6 5" xfId="16051" xr:uid="{112DDE30-8029-4813-B16D-04F237574089}"/>
    <cellStyle name="40% - Accent6 3 6 6" xfId="16052" xr:uid="{61178760-5336-4E21-869E-2293A413F3B4}"/>
    <cellStyle name="40% - Accent6 3 6 7" xfId="16053" xr:uid="{1E6D05D6-EC16-4F7B-A486-189B3CE68F8F}"/>
    <cellStyle name="40% - Accent6 3 6 8" xfId="16054" xr:uid="{0291B806-7B4B-478F-90D1-CA5A72B58BB8}"/>
    <cellStyle name="40% - Accent6 3 7" xfId="16055" xr:uid="{D4B44811-74E6-40B5-8542-1FE1BDF0F31A}"/>
    <cellStyle name="40% - Accent6 3 7 2" xfId="16056" xr:uid="{9F316A9D-88C7-480B-A4BF-69C97A487D25}"/>
    <cellStyle name="40% - Accent6 3 7 2 2" xfId="16057" xr:uid="{505004C8-FDF3-4731-B100-A13FF60ABA7C}"/>
    <cellStyle name="40% - Accent6 3 7 2 2 2" xfId="16058" xr:uid="{01BB1681-45F8-4BDC-AB9C-2EAD20FE8720}"/>
    <cellStyle name="40% - Accent6 3 7 2 3" xfId="16059" xr:uid="{96036C22-446A-4065-A2F7-CFA1FBDD0BB0}"/>
    <cellStyle name="40% - Accent6 3 7 2 4" xfId="16060" xr:uid="{538A74AB-5CC6-4F66-A7A8-3AB54E55817D}"/>
    <cellStyle name="40% - Accent6 3 7 3" xfId="16061" xr:uid="{E4712BF5-1C20-41CE-B1B7-2022E29BDE82}"/>
    <cellStyle name="40% - Accent6 3 7 3 2" xfId="16062" xr:uid="{0E6D0E1F-1A40-46CE-9022-1F24FCB104AC}"/>
    <cellStyle name="40% - Accent6 3 7 4" xfId="16063" xr:uid="{E3496332-DF25-44A2-8E8F-6970F2704E56}"/>
    <cellStyle name="40% - Accent6 3 7 4 2" xfId="16064" xr:uid="{46624718-579C-4E8A-9F4E-1997181146DC}"/>
    <cellStyle name="40% - Accent6 3 7 5" xfId="16065" xr:uid="{8C007AB4-1901-4772-BF61-C445D1FC842E}"/>
    <cellStyle name="40% - Accent6 3 7 6" xfId="16066" xr:uid="{04BF5002-FE8D-4ACA-B370-0A4FA2BBF637}"/>
    <cellStyle name="40% - Accent6 3 7 7" xfId="16067" xr:uid="{575BBF7C-D3E9-461E-9910-0428B2F5CE0C}"/>
    <cellStyle name="40% - Accent6 3 8" xfId="16068" xr:uid="{E34B7C26-30A3-4B11-9186-4B407F9D8A9D}"/>
    <cellStyle name="40% - Accent6 3 8 2" xfId="16069" xr:uid="{1BD97A62-90BE-4D30-8CA4-47F5EA501806}"/>
    <cellStyle name="40% - Accent6 3 8 2 2" xfId="16070" xr:uid="{1D049837-8B7F-4ABB-A859-3E71233E3F3B}"/>
    <cellStyle name="40% - Accent6 3 8 3" xfId="16071" xr:uid="{80499D58-F244-4672-86CA-97EB57EC5CE0}"/>
    <cellStyle name="40% - Accent6 3 8 4" xfId="16072" xr:uid="{14BD1F24-6DEE-4463-B63E-6D55BC10120C}"/>
    <cellStyle name="40% - Accent6 3 9" xfId="16073" xr:uid="{C05F5CDB-7F3C-43B2-88E4-174A1CDD9357}"/>
    <cellStyle name="40% - Accent6 3 9 2" xfId="16074" xr:uid="{FE4C20B3-6600-4ABC-97BE-5A533F2B39FA}"/>
    <cellStyle name="40% - Accent6 30" xfId="16075" xr:uid="{EEB14F3E-7756-4741-92BB-0700BF34F8BD}"/>
    <cellStyle name="40% - Accent6 31" xfId="16076" xr:uid="{D41D3687-514B-4F79-91B0-4954DB5FC3B1}"/>
    <cellStyle name="40% - Accent6 32" xfId="16077" xr:uid="{F7A040EE-7CA4-4CA9-AC18-8309D9F69F9B}"/>
    <cellStyle name="40% - Accent6 33" xfId="16078" xr:uid="{3DE6EC4A-318C-4981-A56C-B36DD0986677}"/>
    <cellStyle name="40% - Accent6 34" xfId="16079" xr:uid="{68F8CED9-3F83-4CA6-A255-01B50C7E43AD}"/>
    <cellStyle name="40% - Accent6 35" xfId="16080" xr:uid="{0DBDFDC2-8421-4B19-AE2A-06046D31A717}"/>
    <cellStyle name="40% - Accent6 36" xfId="16081" xr:uid="{0C714F42-67C2-4C54-8997-2D1A58217346}"/>
    <cellStyle name="40% - Accent6 37" xfId="16082" xr:uid="{24263EB9-335C-4980-AC95-E7D31F5EB79E}"/>
    <cellStyle name="40% - Accent6 38" xfId="16083" xr:uid="{98E95B0F-E80B-4175-BF7C-04AB22B4390C}"/>
    <cellStyle name="40% - Accent6 39" xfId="16084" xr:uid="{02706B60-405F-4423-9D59-6A4BB3EB2B11}"/>
    <cellStyle name="40% - Accent6 4" xfId="16085" xr:uid="{2CD56665-F8C1-4B29-B957-483B870427F4}"/>
    <cellStyle name="40% - Accent6 4 10" xfId="16086" xr:uid="{EE1EDAA6-3D6F-4DD1-AE12-1F0E77416A25}"/>
    <cellStyle name="40% - Accent6 4 11" xfId="16087" xr:uid="{A8E21DB2-376A-44F1-8988-DF3AAAF196B8}"/>
    <cellStyle name="40% - Accent6 4 12" xfId="16088" xr:uid="{6F5A8937-F982-4CEF-BABC-6A57B8A2FC2D}"/>
    <cellStyle name="40% - Accent6 4 13" xfId="16089" xr:uid="{95324DCB-3833-499D-8566-9000A1594A3F}"/>
    <cellStyle name="40% - Accent6 4 14" xfId="16090" xr:uid="{1EDFFF3F-9C76-480B-9D5E-165F2E8E3495}"/>
    <cellStyle name="40% - Accent6 4 15" xfId="16091" xr:uid="{D8DC2FE1-B04B-42E2-90FD-F34C65486D62}"/>
    <cellStyle name="40% - Accent6 4 2" xfId="16092" xr:uid="{CB7CAFFC-E580-412F-A650-225BCCA8E93E}"/>
    <cellStyle name="40% - Accent6 4 2 10" xfId="16093" xr:uid="{65EA21AF-67DF-49DE-8A8C-0B4DF61A2E69}"/>
    <cellStyle name="40% - Accent6 4 2 11" xfId="16094" xr:uid="{7DDA42F0-515F-484A-94A7-67C1DA3D46F7}"/>
    <cellStyle name="40% - Accent6 4 2 12" xfId="16095" xr:uid="{078320F6-1E78-40CC-9A61-2FD72A00102C}"/>
    <cellStyle name="40% - Accent6 4 2 13" xfId="16096" xr:uid="{91C23D26-5AD4-42D9-8992-6CF08438A2E6}"/>
    <cellStyle name="40% - Accent6 4 2 2" xfId="16097" xr:uid="{AA7B5793-2E1C-4F37-BD17-5DD2E04A65D0}"/>
    <cellStyle name="40% - Accent6 4 2 2 10" xfId="16098" xr:uid="{8E2CF8B0-1074-4629-90EA-D900AEFA0CFE}"/>
    <cellStyle name="40% - Accent6 4 2 2 2" xfId="16099" xr:uid="{4F70D5FA-BE8B-4E5E-AF02-F67DEF71ADA9}"/>
    <cellStyle name="40% - Accent6 4 2 2 2 2" xfId="16100" xr:uid="{31F2929A-2BEF-43CC-8CE4-565A6AFA0493}"/>
    <cellStyle name="40% - Accent6 4 2 2 2 2 2" xfId="16101" xr:uid="{9BDB5E33-BD49-41DC-A6A9-3FC5E520F77B}"/>
    <cellStyle name="40% - Accent6 4 2 2 2 2 3" xfId="16102" xr:uid="{96168A94-A4FC-4A88-8AAF-99577B48A627}"/>
    <cellStyle name="40% - Accent6 4 2 2 2 2 4" xfId="16103" xr:uid="{AA8011D7-2F3D-48ED-9E06-3F90CD50C21B}"/>
    <cellStyle name="40% - Accent6 4 2 2 2 3" xfId="16104" xr:uid="{ED978219-DA54-4336-ADDD-6BD53AE94B01}"/>
    <cellStyle name="40% - Accent6 4 2 2 2 4" xfId="16105" xr:uid="{6596F321-BED4-4216-BFDB-F311BF224089}"/>
    <cellStyle name="40% - Accent6 4 2 2 2 5" xfId="16106" xr:uid="{967147FD-7322-4043-A000-5B65C51830B6}"/>
    <cellStyle name="40% - Accent6 4 2 2 2 6" xfId="16107" xr:uid="{06A5AB0D-E4D8-4059-BC82-739F4071EC0D}"/>
    <cellStyle name="40% - Accent6 4 2 2 2 7" xfId="16108" xr:uid="{C48DCBAE-CCF7-446E-B067-3EF5F9A47055}"/>
    <cellStyle name="40% - Accent6 4 2 2 3" xfId="16109" xr:uid="{5659997E-0629-4BF7-9953-CB54A5B07764}"/>
    <cellStyle name="40% - Accent6 4 2 2 3 2" xfId="16110" xr:uid="{953C70F1-687A-48FE-B9B0-CBBAF0F53E30}"/>
    <cellStyle name="40% - Accent6 4 2 2 3 2 2" xfId="16111" xr:uid="{A9AE7D2A-E359-4958-B471-0774C1FEA244}"/>
    <cellStyle name="40% - Accent6 4 2 2 3 2 3" xfId="16112" xr:uid="{05F96C20-56D4-41B6-8502-6ED76D6B8762}"/>
    <cellStyle name="40% - Accent6 4 2 2 3 3" xfId="16113" xr:uid="{EF97B088-99AD-4FD1-ADE8-D3D0AE714519}"/>
    <cellStyle name="40% - Accent6 4 2 2 3 4" xfId="16114" xr:uid="{E9CE12CC-47F6-486B-BA87-97D112793300}"/>
    <cellStyle name="40% - Accent6 4 2 2 3 5" xfId="16115" xr:uid="{762626C6-DB9D-44DF-9D56-7E7B449759C4}"/>
    <cellStyle name="40% - Accent6 4 2 2 3 6" xfId="16116" xr:uid="{8F0142C0-FD32-4075-B804-73F86B7DBC1F}"/>
    <cellStyle name="40% - Accent6 4 2 2 4" xfId="16117" xr:uid="{9499F1E3-AB38-4753-92A6-B9873692909B}"/>
    <cellStyle name="40% - Accent6 4 2 2 4 2" xfId="16118" xr:uid="{ECE4C8E9-621F-4283-9749-C2BD26400C73}"/>
    <cellStyle name="40% - Accent6 4 2 2 4 3" xfId="16119" xr:uid="{899F5D36-E7FB-4545-B0C7-AB31F0332B97}"/>
    <cellStyle name="40% - Accent6 4 2 2 5" xfId="16120" xr:uid="{E49C2226-EF53-4F6C-880B-954C9106755F}"/>
    <cellStyle name="40% - Accent6 4 2 2 6" xfId="16121" xr:uid="{BAF668D6-6E49-4B87-A87E-19F1B9397EDC}"/>
    <cellStyle name="40% - Accent6 4 2 2 7" xfId="16122" xr:uid="{F523F2CD-4908-44C3-AA6C-2BCC056FF373}"/>
    <cellStyle name="40% - Accent6 4 2 2 8" xfId="16123" xr:uid="{77A7A685-3F16-4BC3-889F-8DF483E9A2A9}"/>
    <cellStyle name="40% - Accent6 4 2 2 9" xfId="16124" xr:uid="{C723C83F-BC50-461F-9873-E9B12D60D6B3}"/>
    <cellStyle name="40% - Accent6 4 2 3" xfId="16125" xr:uid="{83D34813-20EB-4F1C-870E-0ADDF468F0A1}"/>
    <cellStyle name="40% - Accent6 4 2 3 2" xfId="16126" xr:uid="{ECFAF056-33C5-4E78-9B3F-B0639D42936F}"/>
    <cellStyle name="40% - Accent6 4 2 3 2 2" xfId="16127" xr:uid="{08353ED7-5CBE-4383-98EE-81BDC02B5712}"/>
    <cellStyle name="40% - Accent6 4 2 3 2 2 2" xfId="16128" xr:uid="{D3FEC711-27D8-4ED1-BF0A-177C54A1669F}"/>
    <cellStyle name="40% - Accent6 4 2 3 2 2 3" xfId="16129" xr:uid="{94414AB7-D821-42EF-9E5C-2552295D1B81}"/>
    <cellStyle name="40% - Accent6 4 2 3 2 3" xfId="16130" xr:uid="{62752A08-7BB3-483A-824E-30C761736B10}"/>
    <cellStyle name="40% - Accent6 4 2 3 2 4" xfId="16131" xr:uid="{81AA1919-60B4-4BB3-80CF-E5A1686BB81D}"/>
    <cellStyle name="40% - Accent6 4 2 3 2 5" xfId="16132" xr:uid="{4A82F3D1-59F3-4B3F-AAE6-C26C9F0FF05E}"/>
    <cellStyle name="40% - Accent6 4 2 3 2 6" xfId="16133" xr:uid="{90E4D2CE-866D-4DF8-9232-A2C074FB86E8}"/>
    <cellStyle name="40% - Accent6 4 2 3 3" xfId="16134" xr:uid="{4901D0E7-8C0E-4185-B8B7-C59CB45FD4A7}"/>
    <cellStyle name="40% - Accent6 4 2 3 3 2" xfId="16135" xr:uid="{11EF84F8-EB0E-4DDA-8D9B-7B658CC37DF3}"/>
    <cellStyle name="40% - Accent6 4 2 3 3 2 2" xfId="16136" xr:uid="{65A09FC5-2B08-4B06-A48E-15057273FC79}"/>
    <cellStyle name="40% - Accent6 4 2 3 3 2 3" xfId="16137" xr:uid="{8968A3A9-B1F7-460B-A7E7-2746B8F3496C}"/>
    <cellStyle name="40% - Accent6 4 2 3 3 3" xfId="16138" xr:uid="{5A98194B-E09B-4875-B0BB-946CF6A662D2}"/>
    <cellStyle name="40% - Accent6 4 2 3 3 4" xfId="16139" xr:uid="{F2106EF8-919F-4822-B3BA-FFBE79FB6538}"/>
    <cellStyle name="40% - Accent6 4 2 3 3 5" xfId="16140" xr:uid="{4CC611DC-D442-4FD9-A054-73826815FF87}"/>
    <cellStyle name="40% - Accent6 4 2 3 4" xfId="16141" xr:uid="{CBFDF2BF-9B0A-4CE7-AD08-17177E18AA81}"/>
    <cellStyle name="40% - Accent6 4 2 3 4 2" xfId="16142" xr:uid="{44A3B5B5-1D06-495F-BA66-7C40B7A4DA48}"/>
    <cellStyle name="40% - Accent6 4 2 3 4 3" xfId="16143" xr:uid="{8C613525-990B-4145-B494-A5AF1B422987}"/>
    <cellStyle name="40% - Accent6 4 2 3 5" xfId="16144" xr:uid="{E2BFB83C-A286-43AA-803D-C849CBD28EE0}"/>
    <cellStyle name="40% - Accent6 4 2 3 6" xfId="16145" xr:uid="{B7C4E25D-FD3F-4645-9E57-276C01E7EFDC}"/>
    <cellStyle name="40% - Accent6 4 2 3 7" xfId="16146" xr:uid="{E9ED02DA-2355-4ECA-A022-5D13781D023B}"/>
    <cellStyle name="40% - Accent6 4 2 3 8" xfId="16147" xr:uid="{909DF014-03D0-48B5-8BC3-9885BA5446B3}"/>
    <cellStyle name="40% - Accent6 4 2 3 9" xfId="16148" xr:uid="{118FF2B1-3CDA-4A5A-B51A-B5FB1838E04A}"/>
    <cellStyle name="40% - Accent6 4 2 4" xfId="16149" xr:uid="{D397A4FB-AEF3-4A44-98E9-003ECED53A04}"/>
    <cellStyle name="40% - Accent6 4 2 4 2" xfId="16150" xr:uid="{898EBDE1-F339-4FF0-9CA8-9DE25F05B944}"/>
    <cellStyle name="40% - Accent6 4 2 4 2 2" xfId="16151" xr:uid="{2B1FA036-6017-4445-B624-EFB5D0C278B8}"/>
    <cellStyle name="40% - Accent6 4 2 4 2 3" xfId="16152" xr:uid="{B2212B71-9218-4EEB-A9A3-2B30D773C8AE}"/>
    <cellStyle name="40% - Accent6 4 2 4 3" xfId="16153" xr:uid="{82041886-E534-4052-BEE1-1FDA1AFAB55A}"/>
    <cellStyle name="40% - Accent6 4 2 4 4" xfId="16154" xr:uid="{ABF3528D-8856-47C0-82C8-1F99025A6BEA}"/>
    <cellStyle name="40% - Accent6 4 2 4 5" xfId="16155" xr:uid="{FE7F9930-CC9F-4F41-996A-37972BB57A43}"/>
    <cellStyle name="40% - Accent6 4 2 4 6" xfId="16156" xr:uid="{42CEFAD8-1424-4FE4-80BD-2C8A6D32A495}"/>
    <cellStyle name="40% - Accent6 4 2 4 7" xfId="16157" xr:uid="{BCCADAFF-011A-4E00-9083-0BF6C6906CAC}"/>
    <cellStyle name="40% - Accent6 4 2 5" xfId="16158" xr:uid="{C8B83391-01A6-49D7-A537-EEDC6BEB0313}"/>
    <cellStyle name="40% - Accent6 4 2 5 2" xfId="16159" xr:uid="{685A1617-D49D-4B0E-96E7-9EFCCF873260}"/>
    <cellStyle name="40% - Accent6 4 2 5 2 2" xfId="16160" xr:uid="{8244321B-8D9D-4A73-97C0-E1D6854841AE}"/>
    <cellStyle name="40% - Accent6 4 2 5 2 3" xfId="16161" xr:uid="{4A87D467-5091-49B4-AACC-B6187AA7956E}"/>
    <cellStyle name="40% - Accent6 4 2 5 3" xfId="16162" xr:uid="{11AFEAED-6029-4725-82D9-FC8471656177}"/>
    <cellStyle name="40% - Accent6 4 2 5 4" xfId="16163" xr:uid="{E094FAC8-2646-4E46-A133-7120BACD0C4B}"/>
    <cellStyle name="40% - Accent6 4 2 5 5" xfId="16164" xr:uid="{55BC782E-D5BF-42C3-93D7-5D2D890FCFEE}"/>
    <cellStyle name="40% - Accent6 4 2 6" xfId="16165" xr:uid="{03A3A0E4-E4B6-4746-93F3-A1AD932BC7CF}"/>
    <cellStyle name="40% - Accent6 4 2 6 2" xfId="16166" xr:uid="{8C8003D7-41C5-4A77-AC97-AFE46ECAA0B1}"/>
    <cellStyle name="40% - Accent6 4 2 6 3" xfId="16167" xr:uid="{2157F206-7A2A-4188-8163-011344D2EBBA}"/>
    <cellStyle name="40% - Accent6 4 2 7" xfId="16168" xr:uid="{86CDFF34-5672-4805-A443-87B99C093DEF}"/>
    <cellStyle name="40% - Accent6 4 2 8" xfId="16169" xr:uid="{FB885D5B-2D39-4735-93A2-82F03301E36D}"/>
    <cellStyle name="40% - Accent6 4 2 9" xfId="16170" xr:uid="{1420E1FC-DCF9-4F0E-8D04-AFA6B7773848}"/>
    <cellStyle name="40% - Accent6 4 3" xfId="16171" xr:uid="{EDD0A820-D87B-4A02-8682-4CE633B01601}"/>
    <cellStyle name="40% - Accent6 4 3 10" xfId="16172" xr:uid="{F1EA9111-77E1-4C8D-95B4-8E9647B119F2}"/>
    <cellStyle name="40% - Accent6 4 3 2" xfId="16173" xr:uid="{1EA766D0-5B43-4EFD-A0DE-E0890BF17992}"/>
    <cellStyle name="40% - Accent6 4 3 2 2" xfId="16174" xr:uid="{E70C82BE-8956-4D38-B8C6-3A930514602A}"/>
    <cellStyle name="40% - Accent6 4 3 2 2 2" xfId="16175" xr:uid="{B317BACA-E31B-42D8-8743-FAEBF06FA556}"/>
    <cellStyle name="40% - Accent6 4 3 2 2 3" xfId="16176" xr:uid="{558C67AE-C7ED-4721-BA0E-18E4A370CFC2}"/>
    <cellStyle name="40% - Accent6 4 3 2 2 4" xfId="16177" xr:uid="{1F460EBF-6F2B-48CF-9B08-E621673C5B3D}"/>
    <cellStyle name="40% - Accent6 4 3 2 2 5" xfId="16178" xr:uid="{300F522A-BE1B-4377-AC8E-F79C37553A2E}"/>
    <cellStyle name="40% - Accent6 4 3 2 3" xfId="16179" xr:uid="{A75E0ADB-EB95-41E7-9FD0-F5788AAD2651}"/>
    <cellStyle name="40% - Accent6 4 3 2 4" xfId="16180" xr:uid="{0BDAF16F-4123-492C-A07F-BD341DD18DE0}"/>
    <cellStyle name="40% - Accent6 4 3 2 5" xfId="16181" xr:uid="{3B613346-0216-4066-B74D-48F06D66419D}"/>
    <cellStyle name="40% - Accent6 4 3 2 6" xfId="16182" xr:uid="{7BEF0E04-3998-4DF3-B1D3-6AB7DD77096F}"/>
    <cellStyle name="40% - Accent6 4 3 2 7" xfId="16183" xr:uid="{B246C812-BAF5-4AD7-BBF8-B7DCE3251FE2}"/>
    <cellStyle name="40% - Accent6 4 3 2 8" xfId="16184" xr:uid="{72D01DE3-64CC-4288-8BD0-35832D4CB8FF}"/>
    <cellStyle name="40% - Accent6 4 3 3" xfId="16185" xr:uid="{81C8641D-99B7-413B-AE66-ABB9C6203E7D}"/>
    <cellStyle name="40% - Accent6 4 3 3 2" xfId="16186" xr:uid="{3CED4054-1727-4ECE-B2D6-869B517FF139}"/>
    <cellStyle name="40% - Accent6 4 3 3 2 2" xfId="16187" xr:uid="{16E89CCA-FD52-4EF5-92A9-AD5A4F2DDA4A}"/>
    <cellStyle name="40% - Accent6 4 3 3 2 3" xfId="16188" xr:uid="{6F7180A8-AF91-4A8A-8280-D2A16C569BC2}"/>
    <cellStyle name="40% - Accent6 4 3 3 3" xfId="16189" xr:uid="{F7AA76E9-A791-4EFA-B40A-6E06DDAAEED0}"/>
    <cellStyle name="40% - Accent6 4 3 3 4" xfId="16190" xr:uid="{7F9538C2-917D-43D9-96F9-BDAD8505612C}"/>
    <cellStyle name="40% - Accent6 4 3 3 5" xfId="16191" xr:uid="{E6075050-C1E9-48EE-B80E-7F7CA26E6FEC}"/>
    <cellStyle name="40% - Accent6 4 3 3 6" xfId="16192" xr:uid="{9DC597F7-EDFE-456E-920E-E5E6324B3FB7}"/>
    <cellStyle name="40% - Accent6 4 3 3 7" xfId="16193" xr:uid="{C5DA9A54-7569-4CE3-9120-D46BA0AB4A4E}"/>
    <cellStyle name="40% - Accent6 4 3 4" xfId="16194" xr:uid="{53CF660E-3BFD-49D9-A3D7-917EAEA29C1B}"/>
    <cellStyle name="40% - Accent6 4 3 4 2" xfId="16195" xr:uid="{C14FFFBD-CAEF-4555-9C6D-05B6680B92EC}"/>
    <cellStyle name="40% - Accent6 4 3 4 3" xfId="16196" xr:uid="{AB94BDF1-D65E-43D4-B483-357DE3174308}"/>
    <cellStyle name="40% - Accent6 4 3 4 4" xfId="16197" xr:uid="{56BC7689-E2CA-4F6A-B009-F8EFAEBDDA2A}"/>
    <cellStyle name="40% - Accent6 4 3 5" xfId="16198" xr:uid="{C1FD8967-8301-45E6-8EA9-AA6753C6CD5D}"/>
    <cellStyle name="40% - Accent6 4 3 6" xfId="16199" xr:uid="{C9012269-7851-44DC-A6E2-E0FACEEC9E7B}"/>
    <cellStyle name="40% - Accent6 4 3 7" xfId="16200" xr:uid="{563083A6-F9DB-4A77-AC52-E0DC8C9C2B19}"/>
    <cellStyle name="40% - Accent6 4 3 8" xfId="16201" xr:uid="{F4166404-E36B-4D26-A6C0-96D6F6F52CDF}"/>
    <cellStyle name="40% - Accent6 4 3 9" xfId="16202" xr:uid="{7F392765-4ED8-4085-8567-5A09BCF723DF}"/>
    <cellStyle name="40% - Accent6 4 4" xfId="16203" xr:uid="{8A90AEAE-0812-483B-9BA2-2B2861A4CBB0}"/>
    <cellStyle name="40% - Accent6 4 4 10" xfId="16204" xr:uid="{BDBA001E-BD5C-42F9-A84C-5BA904C2DAF1}"/>
    <cellStyle name="40% - Accent6 4 4 2" xfId="16205" xr:uid="{75E06786-3B2F-4E85-94DE-1D02333913DD}"/>
    <cellStyle name="40% - Accent6 4 4 2 2" xfId="16206" xr:uid="{5A074BF8-3935-4B07-A8B2-B1D0154646A7}"/>
    <cellStyle name="40% - Accent6 4 4 2 2 2" xfId="16207" xr:uid="{4E556528-778C-44A3-8C3C-FF68C5CB0CAD}"/>
    <cellStyle name="40% - Accent6 4 4 2 2 3" xfId="16208" xr:uid="{0A32BC96-433F-4C5C-A17D-AFDC1CDE9D3E}"/>
    <cellStyle name="40% - Accent6 4 4 2 2 4" xfId="16209" xr:uid="{213C7F3F-9A60-435C-8405-F5B02FC3896E}"/>
    <cellStyle name="40% - Accent6 4 4 2 3" xfId="16210" xr:uid="{0D4B4526-69DA-4540-B561-A4D47826623C}"/>
    <cellStyle name="40% - Accent6 4 4 2 4" xfId="16211" xr:uid="{BB5A502F-81B3-48FC-BDEC-866CD4D220FD}"/>
    <cellStyle name="40% - Accent6 4 4 2 5" xfId="16212" xr:uid="{B2858830-C8F7-4640-BC58-C5A4AC40814C}"/>
    <cellStyle name="40% - Accent6 4 4 2 6" xfId="16213" xr:uid="{C9EE5F65-17B3-4793-A730-C9253CC855F6}"/>
    <cellStyle name="40% - Accent6 4 4 2 7" xfId="16214" xr:uid="{DF873B39-D30C-420F-856F-EBB68AB6EEB3}"/>
    <cellStyle name="40% - Accent6 4 4 3" xfId="16215" xr:uid="{173D0CD6-778C-4E90-89CC-41523BFC1837}"/>
    <cellStyle name="40% - Accent6 4 4 3 2" xfId="16216" xr:uid="{1D75F811-7897-4253-852B-BDB5216B2421}"/>
    <cellStyle name="40% - Accent6 4 4 3 2 2" xfId="16217" xr:uid="{32B3FCB0-89FF-47F2-81CE-7D708049DAB6}"/>
    <cellStyle name="40% - Accent6 4 4 3 2 3" xfId="16218" xr:uid="{BCAA1809-7E5C-485B-8A58-32A96F976BA1}"/>
    <cellStyle name="40% - Accent6 4 4 3 3" xfId="16219" xr:uid="{1B22567B-4CA5-47DA-8222-8F019C592436}"/>
    <cellStyle name="40% - Accent6 4 4 3 4" xfId="16220" xr:uid="{E0C5E3F9-D70A-4424-A9C2-D5B8A177E77B}"/>
    <cellStyle name="40% - Accent6 4 4 3 5" xfId="16221" xr:uid="{3D9E22EC-2FEF-424E-BBCD-4BB610E067CA}"/>
    <cellStyle name="40% - Accent6 4 4 3 6" xfId="16222" xr:uid="{069B0D9D-9E82-4D37-8C15-25EC69282774}"/>
    <cellStyle name="40% - Accent6 4 4 4" xfId="16223" xr:uid="{4D451899-5F00-4924-BBC8-1E74741B20B1}"/>
    <cellStyle name="40% - Accent6 4 4 4 2" xfId="16224" xr:uid="{118A9F04-7D2B-41A6-80AA-E848340A299F}"/>
    <cellStyle name="40% - Accent6 4 4 4 3" xfId="16225" xr:uid="{826FB9C6-4990-4E0D-9546-1C57A2424C56}"/>
    <cellStyle name="40% - Accent6 4 4 4 4" xfId="16226" xr:uid="{2A820F2D-C632-49CF-8EA7-AC1577F66A0B}"/>
    <cellStyle name="40% - Accent6 4 4 5" xfId="16227" xr:uid="{59D9B907-BC81-4E1E-9451-09F3664F1F01}"/>
    <cellStyle name="40% - Accent6 4 4 6" xfId="16228" xr:uid="{E08DC564-FEC0-4F44-820F-A8AD5CF08E53}"/>
    <cellStyle name="40% - Accent6 4 4 7" xfId="16229" xr:uid="{20F67733-B88E-44C7-8963-2A9B11F97CB7}"/>
    <cellStyle name="40% - Accent6 4 4 8" xfId="16230" xr:uid="{A6AEE1A6-34C8-4BDD-A375-E42E7E0A21DE}"/>
    <cellStyle name="40% - Accent6 4 4 9" xfId="16231" xr:uid="{2E35C6C2-F253-4F87-9844-F1CB51F1D445}"/>
    <cellStyle name="40% - Accent6 4 5" xfId="16232" xr:uid="{C693731C-E774-45D1-9AF0-59E6A000BC57}"/>
    <cellStyle name="40% - Accent6 4 5 2" xfId="16233" xr:uid="{E4D0ADD2-1CAD-4F5B-9976-8E4B667685CB}"/>
    <cellStyle name="40% - Accent6 4 5 2 2" xfId="16234" xr:uid="{68EEF73C-DD3E-427E-95F1-147313D805E6}"/>
    <cellStyle name="40% - Accent6 4 5 2 2 2" xfId="16235" xr:uid="{A94C796A-9A1A-4828-8CB2-28A10B636818}"/>
    <cellStyle name="40% - Accent6 4 5 2 2 3" xfId="16236" xr:uid="{417D15C1-9B49-4539-AC36-A751FF494BEA}"/>
    <cellStyle name="40% - Accent6 4 5 2 2 4" xfId="16237" xr:uid="{73DBBBE9-7694-4C6C-8DB9-BC8DDCBC627C}"/>
    <cellStyle name="40% - Accent6 4 5 2 3" xfId="16238" xr:uid="{BB195EAE-B2BE-4055-936D-59DDF1F081BB}"/>
    <cellStyle name="40% - Accent6 4 5 2 4" xfId="16239" xr:uid="{E7649EF2-CAED-446E-A7D9-FC52088FB73D}"/>
    <cellStyle name="40% - Accent6 4 5 2 5" xfId="16240" xr:uid="{69B69765-2556-402C-9CDB-2D8A625BBA95}"/>
    <cellStyle name="40% - Accent6 4 5 2 6" xfId="16241" xr:uid="{9EA056F5-C7C3-4FD2-8FA7-0004AEF96F15}"/>
    <cellStyle name="40% - Accent6 4 5 3" xfId="16242" xr:uid="{2DA430DD-0890-497D-99BB-EA08E93A19E9}"/>
    <cellStyle name="40% - Accent6 4 5 3 2" xfId="16243" xr:uid="{0984C78B-CDFD-428B-9C9E-02B7BF47A4BD}"/>
    <cellStyle name="40% - Accent6 4 5 3 2 2" xfId="16244" xr:uid="{AF4CFCD5-28DA-4032-B10F-22AFD4803532}"/>
    <cellStyle name="40% - Accent6 4 5 3 2 3" xfId="16245" xr:uid="{48E567F1-71BA-42A0-9A94-EAE47952F55C}"/>
    <cellStyle name="40% - Accent6 4 5 3 3" xfId="16246" xr:uid="{FEC13319-6F58-4FB5-845B-893FD67B586F}"/>
    <cellStyle name="40% - Accent6 4 5 3 4" xfId="16247" xr:uid="{56D7FF06-1953-446B-9156-5AFB623D09B9}"/>
    <cellStyle name="40% - Accent6 4 5 3 5" xfId="16248" xr:uid="{452CA6B3-58AA-40C7-8108-35DCB2495BBD}"/>
    <cellStyle name="40% - Accent6 4 5 3 6" xfId="16249" xr:uid="{256E7DFC-E8FF-4E32-BC02-6EAADC4FEFC7}"/>
    <cellStyle name="40% - Accent6 4 5 4" xfId="16250" xr:uid="{8EB5DA82-6F1F-4BC8-A460-EA4CE1239DE2}"/>
    <cellStyle name="40% - Accent6 4 5 4 2" xfId="16251" xr:uid="{0CDBB463-407D-4FE2-AB31-F01B76F3DEE0}"/>
    <cellStyle name="40% - Accent6 4 5 4 3" xfId="16252" xr:uid="{82DBB8D9-8A31-4F99-AA9E-CA0BBBE59023}"/>
    <cellStyle name="40% - Accent6 4 5 4 4" xfId="16253" xr:uid="{489FD2C0-79CC-4D41-8EEF-D86CDE745315}"/>
    <cellStyle name="40% - Accent6 4 5 5" xfId="16254" xr:uid="{59FC9058-527B-4D37-91D2-3CBA503C8E0E}"/>
    <cellStyle name="40% - Accent6 4 5 6" xfId="16255" xr:uid="{885531DD-AE93-466B-903E-92EC5FD7D178}"/>
    <cellStyle name="40% - Accent6 4 5 7" xfId="16256" xr:uid="{07F7E094-1E3F-43EB-B012-8420430E0D9F}"/>
    <cellStyle name="40% - Accent6 4 5 8" xfId="16257" xr:uid="{2E8ACB66-E7C6-4A45-8794-617DABF9E07D}"/>
    <cellStyle name="40% - Accent6 4 5 9" xfId="16258" xr:uid="{0834B0E8-35E9-4A33-9213-22ED454B058F}"/>
    <cellStyle name="40% - Accent6 4 6" xfId="16259" xr:uid="{86AC933A-FEE9-4C9F-8937-CCA1D60FBFD6}"/>
    <cellStyle name="40% - Accent6 4 6 2" xfId="16260" xr:uid="{8916137F-44A8-4B93-B989-99384D442599}"/>
    <cellStyle name="40% - Accent6 4 6 2 2" xfId="16261" xr:uid="{2C23557A-F1B5-45CC-97AD-6F4DAA215038}"/>
    <cellStyle name="40% - Accent6 4 6 2 3" xfId="16262" xr:uid="{BA613DE1-A0C8-4C5B-9EFC-0A98E70CF3DD}"/>
    <cellStyle name="40% - Accent6 4 6 2 4" xfId="16263" xr:uid="{9FFD94D7-CBC2-4F3F-835A-5F2BB5B5F1C8}"/>
    <cellStyle name="40% - Accent6 4 6 3" xfId="16264" xr:uid="{4DC4D93D-F1EB-49F3-9E50-D075D4F323E3}"/>
    <cellStyle name="40% - Accent6 4 6 4" xfId="16265" xr:uid="{6168643E-6621-4F0E-8A61-31099173FEED}"/>
    <cellStyle name="40% - Accent6 4 6 5" xfId="16266" xr:uid="{04C99483-0927-4899-AE3A-DD00116F0138}"/>
    <cellStyle name="40% - Accent6 4 6 6" xfId="16267" xr:uid="{C52E6ED4-CD90-4BCE-A412-CC11DC081ED5}"/>
    <cellStyle name="40% - Accent6 4 7" xfId="16268" xr:uid="{91AF838B-D7BA-4D93-8D58-E6998EC000CE}"/>
    <cellStyle name="40% - Accent6 4 7 2" xfId="16269" xr:uid="{4762E4C9-933B-4878-8196-5877149585AE}"/>
    <cellStyle name="40% - Accent6 4 7 2 2" xfId="16270" xr:uid="{458F14D7-B8CF-4D57-92E4-78A918C5C16A}"/>
    <cellStyle name="40% - Accent6 4 7 2 3" xfId="16271" xr:uid="{9B845BB1-A3B9-4600-94D4-8EAC83AD11B6}"/>
    <cellStyle name="40% - Accent6 4 7 3" xfId="16272" xr:uid="{5F362C8D-9F94-4B5C-BF0E-151C0A0903DD}"/>
    <cellStyle name="40% - Accent6 4 7 4" xfId="16273" xr:uid="{2FDD7BC2-3527-45CA-AECC-FCCF08FFC531}"/>
    <cellStyle name="40% - Accent6 4 7 5" xfId="16274" xr:uid="{C18AD2CA-EC1D-4464-A09E-7F18D8F603A1}"/>
    <cellStyle name="40% - Accent6 4 7 6" xfId="16275" xr:uid="{86BC776C-B80E-4C81-BC73-8E63FD83F7B5}"/>
    <cellStyle name="40% - Accent6 4 8" xfId="16276" xr:uid="{51BDD2CD-A728-4323-9D7E-506B841A3CE3}"/>
    <cellStyle name="40% - Accent6 4 8 2" xfId="16277" xr:uid="{8EEDCEE3-21E7-4BA9-AB10-1566ADF67BD9}"/>
    <cellStyle name="40% - Accent6 4 8 3" xfId="16278" xr:uid="{764E024A-51C9-401D-9863-4C2AA8EA3327}"/>
    <cellStyle name="40% - Accent6 4 8 4" xfId="16279" xr:uid="{940B32CA-EB0E-42ED-A3DA-4B12B08A918A}"/>
    <cellStyle name="40% - Accent6 4 9" xfId="16280" xr:uid="{57D7B560-BFEE-4CFF-AAF9-52B3AE0B2E5D}"/>
    <cellStyle name="40% - Accent6 40" xfId="16281" xr:uid="{893CC1A8-9CF1-411B-9B08-222D637AC84B}"/>
    <cellStyle name="40% - Accent6 41" xfId="16282" xr:uid="{80BFAD0D-9CBB-4CE8-A2BE-821773039449}"/>
    <cellStyle name="40% - Accent6 5" xfId="16283" xr:uid="{230278D8-196C-42B6-B92E-5BAB52410C21}"/>
    <cellStyle name="40% - Accent6 5 10" xfId="16284" xr:uid="{2360BF70-4082-4EB9-BE87-21D5F93374BD}"/>
    <cellStyle name="40% - Accent6 5 11" xfId="16285" xr:uid="{210482D5-4349-4D7A-A150-C57536A4D51F}"/>
    <cellStyle name="40% - Accent6 5 12" xfId="16286" xr:uid="{B83FE4A0-423F-4017-BFD8-648D7575214C}"/>
    <cellStyle name="40% - Accent6 5 13" xfId="16287" xr:uid="{8C540BD4-E050-4012-8DDC-33B5B2ECA0C0}"/>
    <cellStyle name="40% - Accent6 5 14" xfId="16288" xr:uid="{B755AEB4-0019-461A-8C74-5E36BD9D6EEE}"/>
    <cellStyle name="40% - Accent6 5 15" xfId="16289" xr:uid="{EF924326-78C9-4C42-A1FF-8D0521505E3C}"/>
    <cellStyle name="40% - Accent6 5 2" xfId="16290" xr:uid="{91F989AC-8D19-4E5A-A827-9DCD8585FA1B}"/>
    <cellStyle name="40% - Accent6 5 2 10" xfId="16291" xr:uid="{6F8A38A4-55A3-4FE3-B6FB-DBB2CF2E0D19}"/>
    <cellStyle name="40% - Accent6 5 2 11" xfId="16292" xr:uid="{389787C1-9001-44CD-9339-AB8908BE05BE}"/>
    <cellStyle name="40% - Accent6 5 2 12" xfId="16293" xr:uid="{AD18ED23-944B-4CA3-B638-FFE07BEFBDAA}"/>
    <cellStyle name="40% - Accent6 5 2 13" xfId="16294" xr:uid="{71F3E3D5-5303-4F2C-9944-197541963A95}"/>
    <cellStyle name="40% - Accent6 5 2 2" xfId="16295" xr:uid="{0E4B8D3D-2453-4086-B049-3EEF08A0985B}"/>
    <cellStyle name="40% - Accent6 5 2 2 10" xfId="16296" xr:uid="{2F7046B0-7800-42C6-A99E-1AC151D32390}"/>
    <cellStyle name="40% - Accent6 5 2 2 2" xfId="16297" xr:uid="{2503E166-C19C-47CB-BB88-0ABA6CD8E23E}"/>
    <cellStyle name="40% - Accent6 5 2 2 2 2" xfId="16298" xr:uid="{AE5DFA96-6589-44FB-86A0-905763966B12}"/>
    <cellStyle name="40% - Accent6 5 2 2 2 2 2" xfId="16299" xr:uid="{C30BC6AF-D7D9-46B4-A52D-A0D59FC709EB}"/>
    <cellStyle name="40% - Accent6 5 2 2 2 2 3" xfId="16300" xr:uid="{4E28B363-FC72-42D9-813D-B75051BEA303}"/>
    <cellStyle name="40% - Accent6 5 2 2 2 2 4" xfId="16301" xr:uid="{64B6EC51-0BB1-4979-9F59-E98F41C4660E}"/>
    <cellStyle name="40% - Accent6 5 2 2 2 3" xfId="16302" xr:uid="{8B7B369D-EDCB-4487-8C59-634CB9EA372C}"/>
    <cellStyle name="40% - Accent6 5 2 2 2 4" xfId="16303" xr:uid="{0F4A2608-80C3-4D5D-8683-9455BDA48DB7}"/>
    <cellStyle name="40% - Accent6 5 2 2 2 5" xfId="16304" xr:uid="{7C6544E8-D54E-4244-B395-3ABC67F5A401}"/>
    <cellStyle name="40% - Accent6 5 2 2 2 6" xfId="16305" xr:uid="{BF0A53D0-38F9-4313-8FF1-A654BE574204}"/>
    <cellStyle name="40% - Accent6 5 2 2 2 7" xfId="16306" xr:uid="{ADF2DA6E-5F12-4800-820D-2DD6F64C5585}"/>
    <cellStyle name="40% - Accent6 5 2 2 3" xfId="16307" xr:uid="{74B70E9E-1615-4B1F-9EB8-AD8964E9C54C}"/>
    <cellStyle name="40% - Accent6 5 2 2 3 2" xfId="16308" xr:uid="{3249CAAE-FE98-4C70-A675-C59E7AFAEA20}"/>
    <cellStyle name="40% - Accent6 5 2 2 3 2 2" xfId="16309" xr:uid="{3D1E3938-E3A8-4844-89D4-C7C8B3FC1DEB}"/>
    <cellStyle name="40% - Accent6 5 2 2 3 2 3" xfId="16310" xr:uid="{F3CA3F30-03B8-4D93-BD01-8AE5C536C2BA}"/>
    <cellStyle name="40% - Accent6 5 2 2 3 3" xfId="16311" xr:uid="{D5AF16DF-FFFB-4A3E-9DDA-64AC18BB7F6A}"/>
    <cellStyle name="40% - Accent6 5 2 2 3 4" xfId="16312" xr:uid="{4F0FA939-D8AF-453A-A5B6-FAA17DB3E5E6}"/>
    <cellStyle name="40% - Accent6 5 2 2 3 5" xfId="16313" xr:uid="{C4DAE59E-DD45-4013-92EA-4FC247397D84}"/>
    <cellStyle name="40% - Accent6 5 2 2 3 6" xfId="16314" xr:uid="{EB4755F8-D2D6-493A-83C7-2A21AB3F2046}"/>
    <cellStyle name="40% - Accent6 5 2 2 4" xfId="16315" xr:uid="{F81F81D5-4425-4BED-BDC1-6EDB509D5260}"/>
    <cellStyle name="40% - Accent6 5 2 2 4 2" xfId="16316" xr:uid="{EB8C03FE-6FE0-450B-B42B-A0B0DE403EA9}"/>
    <cellStyle name="40% - Accent6 5 2 2 4 3" xfId="16317" xr:uid="{CDD74483-19B6-4A52-8F8C-30159CAC903E}"/>
    <cellStyle name="40% - Accent6 5 2 2 5" xfId="16318" xr:uid="{ECC9BB01-410D-47FC-98F8-C22FBB8FD378}"/>
    <cellStyle name="40% - Accent6 5 2 2 6" xfId="16319" xr:uid="{439EF85F-3569-42D7-A7CF-582D30076F0E}"/>
    <cellStyle name="40% - Accent6 5 2 2 7" xfId="16320" xr:uid="{EEAD2A1F-73C9-44E0-A29D-2C99AD8382F7}"/>
    <cellStyle name="40% - Accent6 5 2 2 8" xfId="16321" xr:uid="{6CDD26DD-B4CF-40BE-ACEA-AA7804BA5E47}"/>
    <cellStyle name="40% - Accent6 5 2 2 9" xfId="16322" xr:uid="{80428928-C55F-4BC4-85BC-13967A0F7016}"/>
    <cellStyle name="40% - Accent6 5 2 3" xfId="16323" xr:uid="{9A416205-B70D-407E-8B90-5E6DE1B8BD19}"/>
    <cellStyle name="40% - Accent6 5 2 3 2" xfId="16324" xr:uid="{BEBB4B21-5379-4FE0-826A-55F615852743}"/>
    <cellStyle name="40% - Accent6 5 2 3 2 2" xfId="16325" xr:uid="{97F1BF0E-D2C9-4E9C-9381-CE47FF34EFAF}"/>
    <cellStyle name="40% - Accent6 5 2 3 2 2 2" xfId="16326" xr:uid="{CF91BEB6-A7CB-4AD5-9237-7D0780ABA894}"/>
    <cellStyle name="40% - Accent6 5 2 3 2 2 3" xfId="16327" xr:uid="{50FBE579-A52C-4A85-8279-F9357EEC79BD}"/>
    <cellStyle name="40% - Accent6 5 2 3 2 3" xfId="16328" xr:uid="{FA8F8995-A9E2-4C94-9955-7C62B23F6563}"/>
    <cellStyle name="40% - Accent6 5 2 3 2 4" xfId="16329" xr:uid="{83F8D076-1E9B-4953-8B8E-4F8A0778B3DE}"/>
    <cellStyle name="40% - Accent6 5 2 3 2 5" xfId="16330" xr:uid="{90F711E9-BA6A-4368-AD79-9BA63A7B2CCD}"/>
    <cellStyle name="40% - Accent6 5 2 3 2 6" xfId="16331" xr:uid="{950C9F2F-A030-47DC-A87E-3983B338D5AC}"/>
    <cellStyle name="40% - Accent6 5 2 3 3" xfId="16332" xr:uid="{FFE7C867-7710-49A0-8687-5EA812CF35ED}"/>
    <cellStyle name="40% - Accent6 5 2 3 3 2" xfId="16333" xr:uid="{562254D9-3FDB-4AA7-9D48-C281194BE230}"/>
    <cellStyle name="40% - Accent6 5 2 3 3 2 2" xfId="16334" xr:uid="{5F8E4A9F-9D95-4C30-968F-A945CF63E1F5}"/>
    <cellStyle name="40% - Accent6 5 2 3 3 2 3" xfId="16335" xr:uid="{09019168-8DA5-4376-9CE7-2266718F86C1}"/>
    <cellStyle name="40% - Accent6 5 2 3 3 3" xfId="16336" xr:uid="{F7DD1B7D-44A5-4ED3-8081-726B7049DA21}"/>
    <cellStyle name="40% - Accent6 5 2 3 3 4" xfId="16337" xr:uid="{27E58AEB-4972-476C-998D-BD6A6E82F25F}"/>
    <cellStyle name="40% - Accent6 5 2 3 3 5" xfId="16338" xr:uid="{0BD7B72D-45EE-4A52-AEC1-7AB8DD6FE3F9}"/>
    <cellStyle name="40% - Accent6 5 2 3 4" xfId="16339" xr:uid="{C1427EA6-E9BB-4BCF-A909-50FAA694DFA3}"/>
    <cellStyle name="40% - Accent6 5 2 3 4 2" xfId="16340" xr:uid="{A30115C4-3D81-41B5-86C0-9CB3F1E10CE8}"/>
    <cellStyle name="40% - Accent6 5 2 3 4 3" xfId="16341" xr:uid="{1595F62A-BD06-4027-A7AB-C61845C4675A}"/>
    <cellStyle name="40% - Accent6 5 2 3 5" xfId="16342" xr:uid="{DEC91C41-48DD-415D-A697-DBCFBCF517DB}"/>
    <cellStyle name="40% - Accent6 5 2 3 6" xfId="16343" xr:uid="{07612A86-7A29-44D9-8F72-DB84936B9A65}"/>
    <cellStyle name="40% - Accent6 5 2 3 7" xfId="16344" xr:uid="{9D37CD2D-753B-4BDF-B527-59F0416C149F}"/>
    <cellStyle name="40% - Accent6 5 2 3 8" xfId="16345" xr:uid="{868B80FB-3D9F-454E-B048-C711CF17BFCA}"/>
    <cellStyle name="40% - Accent6 5 2 3 9" xfId="16346" xr:uid="{306691C3-B164-42E3-8959-FB46F2C7A864}"/>
    <cellStyle name="40% - Accent6 5 2 4" xfId="16347" xr:uid="{49B751D8-2C9A-40E5-BE7A-6D383377A09D}"/>
    <cellStyle name="40% - Accent6 5 2 4 2" xfId="16348" xr:uid="{811B01FB-CC69-4D17-B3CF-657F991FA88A}"/>
    <cellStyle name="40% - Accent6 5 2 4 2 2" xfId="16349" xr:uid="{8175EB74-90D9-47AC-9595-E10AC21C464D}"/>
    <cellStyle name="40% - Accent6 5 2 4 2 3" xfId="16350" xr:uid="{F7574EA0-7488-4B53-850F-5CD9E11DBAFE}"/>
    <cellStyle name="40% - Accent6 5 2 4 3" xfId="16351" xr:uid="{9097DDB0-66F8-4462-A5F3-A67C6DD75DC4}"/>
    <cellStyle name="40% - Accent6 5 2 4 4" xfId="16352" xr:uid="{F2C1EF4E-E505-4B8C-8E89-8E144F19350F}"/>
    <cellStyle name="40% - Accent6 5 2 4 5" xfId="16353" xr:uid="{BDDF3D8F-926F-4C3E-8B7C-2B84DDC697D2}"/>
    <cellStyle name="40% - Accent6 5 2 4 6" xfId="16354" xr:uid="{4B79D778-B634-49AF-A11A-CA62BDAAFB5B}"/>
    <cellStyle name="40% - Accent6 5 2 4 7" xfId="16355" xr:uid="{CDE27599-DE0D-446F-B6E6-AC0825645D1D}"/>
    <cellStyle name="40% - Accent6 5 2 5" xfId="16356" xr:uid="{EAE06748-130B-48F9-B4F0-4ECFB873D9E2}"/>
    <cellStyle name="40% - Accent6 5 2 5 2" xfId="16357" xr:uid="{4B6FB833-A424-4078-8662-6F677DB59CFF}"/>
    <cellStyle name="40% - Accent6 5 2 5 2 2" xfId="16358" xr:uid="{A6266553-0A95-4670-964E-C24C375EF3C9}"/>
    <cellStyle name="40% - Accent6 5 2 5 2 3" xfId="16359" xr:uid="{FB6BA6C4-FE7C-4299-8F2C-6AB6D6D93596}"/>
    <cellStyle name="40% - Accent6 5 2 5 3" xfId="16360" xr:uid="{40C97F50-E089-4D14-9BC2-3ACF0BBB3B00}"/>
    <cellStyle name="40% - Accent6 5 2 5 4" xfId="16361" xr:uid="{17BA5754-B598-4D70-AC17-C764969DEE6E}"/>
    <cellStyle name="40% - Accent6 5 2 5 5" xfId="16362" xr:uid="{ED9517E1-4BDB-4C9D-96FF-1544CCB50B56}"/>
    <cellStyle name="40% - Accent6 5 2 6" xfId="16363" xr:uid="{7154D63E-F95E-4A38-A35E-9DD9AEAFD6BD}"/>
    <cellStyle name="40% - Accent6 5 2 6 2" xfId="16364" xr:uid="{74032768-C5B3-48E5-8B17-7FF016E088CF}"/>
    <cellStyle name="40% - Accent6 5 2 6 3" xfId="16365" xr:uid="{E7C97956-6A2F-4915-963B-ADEA38035428}"/>
    <cellStyle name="40% - Accent6 5 2 7" xfId="16366" xr:uid="{9C695972-2699-4E33-B17E-3F5B9F5C1068}"/>
    <cellStyle name="40% - Accent6 5 2 8" xfId="16367" xr:uid="{EF7D6539-5274-4A1E-8E2D-4B3CF1160D38}"/>
    <cellStyle name="40% - Accent6 5 2 9" xfId="16368" xr:uid="{3099B4E4-5A29-4E11-A814-B4240DCAAADE}"/>
    <cellStyle name="40% - Accent6 5 3" xfId="16369" xr:uid="{27FDD6A3-71C5-40AD-A23E-87C6FFA0EF1E}"/>
    <cellStyle name="40% - Accent6 5 3 10" xfId="16370" xr:uid="{F4462C83-252A-402E-92BC-D1BE883AA6E3}"/>
    <cellStyle name="40% - Accent6 5 3 2" xfId="16371" xr:uid="{2BC1C4F4-29C2-45B1-AD41-079C5ACD14D4}"/>
    <cellStyle name="40% - Accent6 5 3 2 2" xfId="16372" xr:uid="{3C801D2B-ECEF-4C8F-B5E1-089BDBADEC7A}"/>
    <cellStyle name="40% - Accent6 5 3 2 2 2" xfId="16373" xr:uid="{71625F4A-8404-407A-8CB9-0B56BAF0A028}"/>
    <cellStyle name="40% - Accent6 5 3 2 2 3" xfId="16374" xr:uid="{47F378B1-D230-49DA-946A-160C82767A3B}"/>
    <cellStyle name="40% - Accent6 5 3 2 2 4" xfId="16375" xr:uid="{204751AE-E88E-4EE7-95CF-894CDF69910B}"/>
    <cellStyle name="40% - Accent6 5 3 2 2 5" xfId="16376" xr:uid="{14138E02-DF5D-4583-BECD-94A41588B5F3}"/>
    <cellStyle name="40% - Accent6 5 3 2 3" xfId="16377" xr:uid="{52B01604-3ABF-4700-AB40-1F0A98C64C78}"/>
    <cellStyle name="40% - Accent6 5 3 2 4" xfId="16378" xr:uid="{4EB54505-DBA1-496D-83BB-328A0C338575}"/>
    <cellStyle name="40% - Accent6 5 3 2 5" xfId="16379" xr:uid="{E26D0D2D-C0A3-45DB-AD2C-1D8769D53F46}"/>
    <cellStyle name="40% - Accent6 5 3 2 6" xfId="16380" xr:uid="{A6E6390D-D944-40C7-B59F-9B30C499555E}"/>
    <cellStyle name="40% - Accent6 5 3 2 7" xfId="16381" xr:uid="{F3E721E1-1FA6-4223-86DF-9227A0FDF7F4}"/>
    <cellStyle name="40% - Accent6 5 3 2 8" xfId="16382" xr:uid="{E4D98E7D-BB8B-49D7-BC23-FFBDC14546E0}"/>
    <cellStyle name="40% - Accent6 5 3 3" xfId="16383" xr:uid="{F787D756-DB4B-4C4F-892A-31F8C0D1A562}"/>
    <cellStyle name="40% - Accent6 5 3 3 2" xfId="16384" xr:uid="{0EA1D649-03A2-4BD2-9E72-5B197C0E570F}"/>
    <cellStyle name="40% - Accent6 5 3 3 2 2" xfId="16385" xr:uid="{0E0AC7CE-7857-4620-B0E9-0421D5E99828}"/>
    <cellStyle name="40% - Accent6 5 3 3 2 3" xfId="16386" xr:uid="{805E5835-8C10-4475-9532-D66CE996FC14}"/>
    <cellStyle name="40% - Accent6 5 3 3 3" xfId="16387" xr:uid="{032BD26E-FCA7-4BAF-9B78-F8B46B60BBDA}"/>
    <cellStyle name="40% - Accent6 5 3 3 4" xfId="16388" xr:uid="{4122A8AE-D482-45A5-863C-957300A66FC7}"/>
    <cellStyle name="40% - Accent6 5 3 3 5" xfId="16389" xr:uid="{BEF14587-9C59-42AD-8A96-C7A237BF2B34}"/>
    <cellStyle name="40% - Accent6 5 3 3 6" xfId="16390" xr:uid="{11F29BB0-27A6-4F5A-9A92-86C8CFE77345}"/>
    <cellStyle name="40% - Accent6 5 3 3 7" xfId="16391" xr:uid="{5BB28823-68EB-4FE8-A781-44A3989D056A}"/>
    <cellStyle name="40% - Accent6 5 3 4" xfId="16392" xr:uid="{063F8D00-9EA0-4BF4-A05C-8E53575422D0}"/>
    <cellStyle name="40% - Accent6 5 3 4 2" xfId="16393" xr:uid="{EBFEFC39-3E5E-4B98-B43F-B3C682918204}"/>
    <cellStyle name="40% - Accent6 5 3 4 3" xfId="16394" xr:uid="{91917A16-769D-4C15-B304-4AFAF6B245F6}"/>
    <cellStyle name="40% - Accent6 5 3 4 4" xfId="16395" xr:uid="{5FB5D3FE-FA60-44E1-980A-FB5AF999FB3A}"/>
    <cellStyle name="40% - Accent6 5 3 5" xfId="16396" xr:uid="{6E6290E7-4BA0-445E-9696-F665E829141C}"/>
    <cellStyle name="40% - Accent6 5 3 6" xfId="16397" xr:uid="{9794FB60-E323-4D8D-84F9-D5C0E6410512}"/>
    <cellStyle name="40% - Accent6 5 3 7" xfId="16398" xr:uid="{740D40E2-2ACE-4BA4-B951-FE9C31F81B01}"/>
    <cellStyle name="40% - Accent6 5 3 8" xfId="16399" xr:uid="{D9E36556-5F9D-487A-9F89-3F6FA91AFA1D}"/>
    <cellStyle name="40% - Accent6 5 3 9" xfId="16400" xr:uid="{7FB9A46D-CF88-47D5-B0B8-9C304008267D}"/>
    <cellStyle name="40% - Accent6 5 4" xfId="16401" xr:uid="{98732F82-ED8F-454F-923F-794A6DBF2C45}"/>
    <cellStyle name="40% - Accent6 5 4 10" xfId="16402" xr:uid="{7EEBB47A-5A5D-4F91-8B47-3214FC2551EC}"/>
    <cellStyle name="40% - Accent6 5 4 2" xfId="16403" xr:uid="{CA635C85-57EE-46A2-A53A-0EC9F2C5B60E}"/>
    <cellStyle name="40% - Accent6 5 4 2 2" xfId="16404" xr:uid="{33B56F4A-B5D2-4BD6-9310-7464A08F9481}"/>
    <cellStyle name="40% - Accent6 5 4 2 2 2" xfId="16405" xr:uid="{F7ABA66C-4367-42B2-ABC2-69AAC5BB5B45}"/>
    <cellStyle name="40% - Accent6 5 4 2 2 3" xfId="16406" xr:uid="{726E84E9-152D-4DC1-BA27-0E197DF5E55B}"/>
    <cellStyle name="40% - Accent6 5 4 2 2 4" xfId="16407" xr:uid="{98A950DD-C718-496D-94A5-F9434512E273}"/>
    <cellStyle name="40% - Accent6 5 4 2 3" xfId="16408" xr:uid="{BFD05ACC-3219-4E39-9380-6E2AD3EBFDF0}"/>
    <cellStyle name="40% - Accent6 5 4 2 4" xfId="16409" xr:uid="{1878D700-2EDF-4854-9CB7-76EBF4DF38A6}"/>
    <cellStyle name="40% - Accent6 5 4 2 5" xfId="16410" xr:uid="{29731873-783D-49FF-A390-34C794105399}"/>
    <cellStyle name="40% - Accent6 5 4 2 6" xfId="16411" xr:uid="{0872A0A7-ACE6-4F7D-98D1-98E08B0976BD}"/>
    <cellStyle name="40% - Accent6 5 4 2 7" xfId="16412" xr:uid="{DB24FE03-622B-430E-8DA8-70FDD0AE31A7}"/>
    <cellStyle name="40% - Accent6 5 4 3" xfId="16413" xr:uid="{576BB97C-27EB-4C69-8091-EFE11BBD7054}"/>
    <cellStyle name="40% - Accent6 5 4 3 2" xfId="16414" xr:uid="{A4FF7701-738B-4863-95D3-A2C517660F73}"/>
    <cellStyle name="40% - Accent6 5 4 3 2 2" xfId="16415" xr:uid="{1550CBB3-4DC7-4C3B-95FD-9445868C5295}"/>
    <cellStyle name="40% - Accent6 5 4 3 2 3" xfId="16416" xr:uid="{BE499835-AD19-4A70-904C-35671D0FBB88}"/>
    <cellStyle name="40% - Accent6 5 4 3 3" xfId="16417" xr:uid="{E06060E9-9661-40C3-8610-CB49B4D6B823}"/>
    <cellStyle name="40% - Accent6 5 4 3 4" xfId="16418" xr:uid="{DA9FBC40-D671-48C4-9347-F8343CD487DC}"/>
    <cellStyle name="40% - Accent6 5 4 3 5" xfId="16419" xr:uid="{66FAB10B-D5EF-4393-83DD-C69730DCAD45}"/>
    <cellStyle name="40% - Accent6 5 4 3 6" xfId="16420" xr:uid="{675F773D-DC37-40D4-9FDF-168F3FA9A2D3}"/>
    <cellStyle name="40% - Accent6 5 4 4" xfId="16421" xr:uid="{EFDDA557-C146-4B75-8D98-3825BE664C96}"/>
    <cellStyle name="40% - Accent6 5 4 4 2" xfId="16422" xr:uid="{FC43FEDC-D6D4-4AA3-87A9-D8CE01A8D2F5}"/>
    <cellStyle name="40% - Accent6 5 4 4 3" xfId="16423" xr:uid="{80CD0595-4697-49EC-BBFB-3563B55B33AC}"/>
    <cellStyle name="40% - Accent6 5 4 4 4" xfId="16424" xr:uid="{9F21D595-77B3-4500-B631-E0753298660A}"/>
    <cellStyle name="40% - Accent6 5 4 5" xfId="16425" xr:uid="{7B36225F-F66E-456D-AFBF-2B871A870B67}"/>
    <cellStyle name="40% - Accent6 5 4 6" xfId="16426" xr:uid="{98912D5D-48DE-40CE-B0C7-E615C25BA9F4}"/>
    <cellStyle name="40% - Accent6 5 4 7" xfId="16427" xr:uid="{0DAE5C7A-A650-44A4-951B-806313B744E0}"/>
    <cellStyle name="40% - Accent6 5 4 8" xfId="16428" xr:uid="{A70878B4-20E2-487D-B006-37348EBFFB9F}"/>
    <cellStyle name="40% - Accent6 5 4 9" xfId="16429" xr:uid="{EC5CF290-21E6-4622-AB05-8F75FD4E0FFB}"/>
    <cellStyle name="40% - Accent6 5 5" xfId="16430" xr:uid="{D9DA898B-5D01-4ED2-ADC6-7E84C6FA6372}"/>
    <cellStyle name="40% - Accent6 5 5 2" xfId="16431" xr:uid="{BAF8E8BA-0C19-4B27-B6B6-2FAB959932C4}"/>
    <cellStyle name="40% - Accent6 5 5 2 2" xfId="16432" xr:uid="{95AA5F2A-42EF-483B-BC88-CDA418F4405B}"/>
    <cellStyle name="40% - Accent6 5 5 2 2 2" xfId="16433" xr:uid="{B24CC57E-5634-4DAF-B9FB-8B6B0CEA9D80}"/>
    <cellStyle name="40% - Accent6 5 5 2 2 3" xfId="16434" xr:uid="{594D64F4-5BC6-4F2C-8205-CDE3287A7A30}"/>
    <cellStyle name="40% - Accent6 5 5 2 2 4" xfId="16435" xr:uid="{7E65C168-A4C3-4D66-853A-A05BE7CBB357}"/>
    <cellStyle name="40% - Accent6 5 5 2 3" xfId="16436" xr:uid="{2DB0E545-5E4D-42E2-8C17-14548EAB0B54}"/>
    <cellStyle name="40% - Accent6 5 5 2 4" xfId="16437" xr:uid="{DCC839BC-76DE-4507-A8AD-FFC86F37EB3F}"/>
    <cellStyle name="40% - Accent6 5 5 2 5" xfId="16438" xr:uid="{1ED11458-0C0C-4AD8-9584-0AA7498D2EB1}"/>
    <cellStyle name="40% - Accent6 5 5 2 6" xfId="16439" xr:uid="{4DECDABE-6381-4178-AEF7-FD2B43731D58}"/>
    <cellStyle name="40% - Accent6 5 5 3" xfId="16440" xr:uid="{657314A1-E7F8-4869-8E3A-8DCC6BF371DF}"/>
    <cellStyle name="40% - Accent6 5 5 3 2" xfId="16441" xr:uid="{E76CA0E4-D5DE-46C0-9832-C1AB6F8042BC}"/>
    <cellStyle name="40% - Accent6 5 5 3 2 2" xfId="16442" xr:uid="{ECB25BA9-C064-4510-B2A5-6F6503C9D5A9}"/>
    <cellStyle name="40% - Accent6 5 5 3 2 3" xfId="16443" xr:uid="{EAB3E4FD-1D46-42E0-9BA4-4B3A667DCF80}"/>
    <cellStyle name="40% - Accent6 5 5 3 3" xfId="16444" xr:uid="{E8BEC834-B902-44D2-8CF2-F15B5ECCFE02}"/>
    <cellStyle name="40% - Accent6 5 5 3 4" xfId="16445" xr:uid="{D2952824-51AB-4727-82C9-F6A198C01A0B}"/>
    <cellStyle name="40% - Accent6 5 5 3 5" xfId="16446" xr:uid="{D51A7F88-24F7-43DB-9F65-AEBFF829BCCE}"/>
    <cellStyle name="40% - Accent6 5 5 3 6" xfId="16447" xr:uid="{D06784B4-85F1-4721-ABEA-FFC1B5201D04}"/>
    <cellStyle name="40% - Accent6 5 5 4" xfId="16448" xr:uid="{34D85196-A060-4DA2-A724-AFFBE1FA31EA}"/>
    <cellStyle name="40% - Accent6 5 5 4 2" xfId="16449" xr:uid="{C66F0D41-9F58-4C3B-AA6D-8C8A0BA9D008}"/>
    <cellStyle name="40% - Accent6 5 5 4 3" xfId="16450" xr:uid="{F96E13F9-1D91-42C4-ACB0-42BD5668ABA1}"/>
    <cellStyle name="40% - Accent6 5 5 4 4" xfId="16451" xr:uid="{E0834F68-8AEE-4234-A2CF-3062C1D12A15}"/>
    <cellStyle name="40% - Accent6 5 5 5" xfId="16452" xr:uid="{BD5303B0-A107-4622-9A0A-AA66CB64A1E6}"/>
    <cellStyle name="40% - Accent6 5 5 6" xfId="16453" xr:uid="{B7A95B8B-E824-4FEA-9F37-8F85BBB52833}"/>
    <cellStyle name="40% - Accent6 5 5 7" xfId="16454" xr:uid="{3CC99443-35B0-44A2-9CE9-DB0A79936A02}"/>
    <cellStyle name="40% - Accent6 5 5 8" xfId="16455" xr:uid="{29E3BD81-D513-467D-865A-5BDE9D84352D}"/>
    <cellStyle name="40% - Accent6 5 5 9" xfId="16456" xr:uid="{632B9C30-3DAF-4703-BF21-387B295C009E}"/>
    <cellStyle name="40% - Accent6 5 6" xfId="16457" xr:uid="{78B6B108-1171-4147-89D0-59047DF4FE02}"/>
    <cellStyle name="40% - Accent6 5 6 2" xfId="16458" xr:uid="{FB172529-CC0C-4220-B1A7-F313BF808CBE}"/>
    <cellStyle name="40% - Accent6 5 6 2 2" xfId="16459" xr:uid="{30847DFA-08CF-4EAA-9F98-F4179805FE1A}"/>
    <cellStyle name="40% - Accent6 5 6 2 3" xfId="16460" xr:uid="{1A8C908E-8179-40F5-B7FE-07CE2D4A58A3}"/>
    <cellStyle name="40% - Accent6 5 6 2 4" xfId="16461" xr:uid="{2AA3A810-6146-4FCD-B059-C0B4B44673EA}"/>
    <cellStyle name="40% - Accent6 5 6 3" xfId="16462" xr:uid="{1CB33D78-B25F-42E8-BE09-4A3AD58FBC54}"/>
    <cellStyle name="40% - Accent6 5 6 4" xfId="16463" xr:uid="{D5E986C4-20BF-4247-A2D7-3A280898C241}"/>
    <cellStyle name="40% - Accent6 5 6 5" xfId="16464" xr:uid="{F3669DAC-5FBE-44AE-A8AF-455ECEA84F3B}"/>
    <cellStyle name="40% - Accent6 5 6 6" xfId="16465" xr:uid="{5C404619-FB7D-4139-942A-C8B7D2A35629}"/>
    <cellStyle name="40% - Accent6 5 7" xfId="16466" xr:uid="{78100BBF-0B03-4E1A-91E3-043F9F9AC9D0}"/>
    <cellStyle name="40% - Accent6 5 7 2" xfId="16467" xr:uid="{6299B7C8-21E1-4A2F-A7B3-6E8B35709DF9}"/>
    <cellStyle name="40% - Accent6 5 7 2 2" xfId="16468" xr:uid="{3B612457-F0F5-48F9-86FD-EA94D8E51F3A}"/>
    <cellStyle name="40% - Accent6 5 7 2 3" xfId="16469" xr:uid="{F3F8AA13-3142-48F4-84D4-E3FFEC79B466}"/>
    <cellStyle name="40% - Accent6 5 7 3" xfId="16470" xr:uid="{28517E8B-4A8B-45AA-B166-76B0C2A008D1}"/>
    <cellStyle name="40% - Accent6 5 7 4" xfId="16471" xr:uid="{5EFAD476-80FF-4517-A4C2-F414767E4771}"/>
    <cellStyle name="40% - Accent6 5 7 5" xfId="16472" xr:uid="{53C8A7B9-4E6D-4DDF-B9D3-259A14BEA434}"/>
    <cellStyle name="40% - Accent6 5 7 6" xfId="16473" xr:uid="{0495E36F-8252-42E4-B535-9916768B6D85}"/>
    <cellStyle name="40% - Accent6 5 8" xfId="16474" xr:uid="{FCFBD350-87D6-4D84-8963-1B0EBB79DEA9}"/>
    <cellStyle name="40% - Accent6 5 8 2" xfId="16475" xr:uid="{AC25B279-B107-41DA-ACFA-B3B4C6E257E4}"/>
    <cellStyle name="40% - Accent6 5 8 3" xfId="16476" xr:uid="{AB657B89-C89F-4F98-90C9-7B4D7D3BB9CC}"/>
    <cellStyle name="40% - Accent6 5 8 4" xfId="16477" xr:uid="{1ACF886D-886A-4559-B827-7EB020BD3CFF}"/>
    <cellStyle name="40% - Accent6 5 9" xfId="16478" xr:uid="{3F67A137-81BC-4B0A-B6BF-881DF6AFF522}"/>
    <cellStyle name="40% - Accent6 6" xfId="16479" xr:uid="{237E63DC-1BDC-4DD4-9B15-4C9449241B84}"/>
    <cellStyle name="40% - Accent6 6 10" xfId="16480" xr:uid="{B4A472C3-E6A8-4051-9EAF-ED323C2F3F50}"/>
    <cellStyle name="40% - Accent6 6 11" xfId="16481" xr:uid="{9980EB09-E257-4040-B0E8-223052E9BDD8}"/>
    <cellStyle name="40% - Accent6 6 12" xfId="16482" xr:uid="{26C9B442-0763-4823-B22D-F7DFA452D087}"/>
    <cellStyle name="40% - Accent6 6 13" xfId="16483" xr:uid="{F10CE7D3-CA1F-46E7-8461-22A05466B67A}"/>
    <cellStyle name="40% - Accent6 6 14" xfId="16484" xr:uid="{129CF360-20CD-406E-A4CA-0A9290037F3F}"/>
    <cellStyle name="40% - Accent6 6 2" xfId="16485" xr:uid="{4E349071-8696-4F60-8EB9-F871A2766C9B}"/>
    <cellStyle name="40% - Accent6 6 2 10" xfId="16486" xr:uid="{15667242-D47D-44D5-A78A-4A34030C3F8A}"/>
    <cellStyle name="40% - Accent6 6 2 11" xfId="16487" xr:uid="{EB75DB20-5044-4A3F-8AF2-40221FDB8E77}"/>
    <cellStyle name="40% - Accent6 6 2 2" xfId="16488" xr:uid="{6A1E3327-1326-495C-9DD0-F2169DCA74D4}"/>
    <cellStyle name="40% - Accent6 6 2 2 2" xfId="16489" xr:uid="{BC47D761-A006-4751-91C0-423A05F15103}"/>
    <cellStyle name="40% - Accent6 6 2 2 2 2" xfId="16490" xr:uid="{9628FD5C-B5F2-4979-86C0-0C630FBE84BE}"/>
    <cellStyle name="40% - Accent6 6 2 2 2 3" xfId="16491" xr:uid="{392CCFE1-D8D2-4AAE-A169-ABF3AE012D19}"/>
    <cellStyle name="40% - Accent6 6 2 2 2 4" xfId="16492" xr:uid="{18C1CACA-3949-49C5-BA5F-AC867B3C3BBF}"/>
    <cellStyle name="40% - Accent6 6 2 2 3" xfId="16493" xr:uid="{A7AE590B-968A-465A-B3B0-52228DB2D782}"/>
    <cellStyle name="40% - Accent6 6 2 2 4" xfId="16494" xr:uid="{DA86636A-4E98-438B-B44E-087152B62D9D}"/>
    <cellStyle name="40% - Accent6 6 2 2 5" xfId="16495" xr:uid="{CD48F241-1569-428F-B4F8-2B66F34E76BD}"/>
    <cellStyle name="40% - Accent6 6 2 2 6" xfId="16496" xr:uid="{9048B917-BC36-4FD3-8145-C102D88AAAE2}"/>
    <cellStyle name="40% - Accent6 6 2 2 7" xfId="16497" xr:uid="{19CC9AEB-32A5-48FD-A2F7-487F9154D1E1}"/>
    <cellStyle name="40% - Accent6 6 2 2 8" xfId="16498" xr:uid="{68542822-E0EE-4894-9E6C-06CF7795D962}"/>
    <cellStyle name="40% - Accent6 6 2 3" xfId="16499" xr:uid="{DCD4F4C9-82E0-45CC-A9AD-309C609C320C}"/>
    <cellStyle name="40% - Accent6 6 2 3 2" xfId="16500" xr:uid="{477FB658-D2EB-485A-880D-E0FFD57E22F0}"/>
    <cellStyle name="40% - Accent6 6 2 3 2 2" xfId="16501" xr:uid="{1D246870-4AAF-47F1-9551-CF28DAD8FE80}"/>
    <cellStyle name="40% - Accent6 6 2 3 2 3" xfId="16502" xr:uid="{F7094D44-B608-42B5-9C20-2660661BF368}"/>
    <cellStyle name="40% - Accent6 6 2 3 3" xfId="16503" xr:uid="{8B720E8D-993B-4EA6-B561-7F1D4E3F5DCF}"/>
    <cellStyle name="40% - Accent6 6 2 3 4" xfId="16504" xr:uid="{1D7521CC-2F15-4A4F-91E2-52FFDDC44E6E}"/>
    <cellStyle name="40% - Accent6 6 2 3 5" xfId="16505" xr:uid="{162677F6-03CB-4FA9-AF30-7E6A965B2D07}"/>
    <cellStyle name="40% - Accent6 6 2 3 6" xfId="16506" xr:uid="{9355E1BC-B66C-445F-A98F-7B2535B88B0E}"/>
    <cellStyle name="40% - Accent6 6 2 4" xfId="16507" xr:uid="{9F8CEF69-07A3-4361-BE2C-9610EAEA9811}"/>
    <cellStyle name="40% - Accent6 6 2 4 2" xfId="16508" xr:uid="{8F768269-C405-43A0-8A38-E27E465443B8}"/>
    <cellStyle name="40% - Accent6 6 2 4 3" xfId="16509" xr:uid="{25E6889F-37AD-4347-97AE-71DBF91FE61E}"/>
    <cellStyle name="40% - Accent6 6 2 5" xfId="16510" xr:uid="{CA783C7E-A19B-4D0C-B045-FAE0141CFF52}"/>
    <cellStyle name="40% - Accent6 6 2 6" xfId="16511" xr:uid="{340C65E9-3B56-46F1-AE28-79139E8FDC60}"/>
    <cellStyle name="40% - Accent6 6 2 7" xfId="16512" xr:uid="{3FBE8C7E-B9F9-452D-B43B-EEB9DB2F5A06}"/>
    <cellStyle name="40% - Accent6 6 2 8" xfId="16513" xr:uid="{B48E71D0-BC5A-4634-BB56-24BFF7284E6B}"/>
    <cellStyle name="40% - Accent6 6 2 9" xfId="16514" xr:uid="{77E0882C-DBE6-427D-8329-22FB4B318B0C}"/>
    <cellStyle name="40% - Accent6 6 3" xfId="16515" xr:uid="{5C069826-B2C6-4E3A-AFBD-0260CECA7B8F}"/>
    <cellStyle name="40% - Accent6 6 3 10" xfId="16516" xr:uid="{E60B19B1-E49B-48C2-B1B2-8DFAD97E1EB6}"/>
    <cellStyle name="40% - Accent6 6 3 2" xfId="16517" xr:uid="{CFBF535C-1321-4FEE-AE6E-7427ACB0814B}"/>
    <cellStyle name="40% - Accent6 6 3 2 2" xfId="16518" xr:uid="{01012659-7606-40EC-8E00-C64D11FA212B}"/>
    <cellStyle name="40% - Accent6 6 3 2 2 2" xfId="16519" xr:uid="{6E0B5588-3360-4A18-9FAC-C62B5C2B3C40}"/>
    <cellStyle name="40% - Accent6 6 3 2 2 3" xfId="16520" xr:uid="{F1EFC9FE-4315-4E56-B728-903B2058BDF3}"/>
    <cellStyle name="40% - Accent6 6 3 2 3" xfId="16521" xr:uid="{8F68B4D0-4218-4C26-A2BC-3382F85D4140}"/>
    <cellStyle name="40% - Accent6 6 3 2 4" xfId="16522" xr:uid="{D0404CE8-BC47-4CCB-A53E-0989F710FBF6}"/>
    <cellStyle name="40% - Accent6 6 3 2 5" xfId="16523" xr:uid="{89DA215C-D986-4BB5-B47F-A1BA09DAAEAD}"/>
    <cellStyle name="40% - Accent6 6 3 2 6" xfId="16524" xr:uid="{12F84121-BBF3-42EF-AC01-24DC7C9B5B02}"/>
    <cellStyle name="40% - Accent6 6 3 2 7" xfId="16525" xr:uid="{B8F1043D-5B1C-4EF1-9237-0D9F1F0A29E3}"/>
    <cellStyle name="40% - Accent6 6 3 3" xfId="16526" xr:uid="{3F903437-0BB1-4245-A5E8-32346EAF614F}"/>
    <cellStyle name="40% - Accent6 6 3 3 2" xfId="16527" xr:uid="{7EF5119B-912F-495D-A034-3A9AB116F397}"/>
    <cellStyle name="40% - Accent6 6 3 3 2 2" xfId="16528" xr:uid="{BB925AA6-7653-4D0E-BF59-F45DDA7A4FE7}"/>
    <cellStyle name="40% - Accent6 6 3 3 2 3" xfId="16529" xr:uid="{55F2D5EB-91FC-4760-903F-F59EAC471066}"/>
    <cellStyle name="40% - Accent6 6 3 3 3" xfId="16530" xr:uid="{5D688A0B-2825-45B9-B356-B86F4ED7C343}"/>
    <cellStyle name="40% - Accent6 6 3 3 4" xfId="16531" xr:uid="{4B339851-05AC-4292-B401-9F49367EE810}"/>
    <cellStyle name="40% - Accent6 6 3 3 5" xfId="16532" xr:uid="{633AA6FC-FDCA-40EF-A66D-879F031E9E9E}"/>
    <cellStyle name="40% - Accent6 6 3 4" xfId="16533" xr:uid="{E7D85144-F7BB-4C60-B14E-67548A4A932E}"/>
    <cellStyle name="40% - Accent6 6 3 4 2" xfId="16534" xr:uid="{ED70A67C-E4F6-48FA-868B-1DBE6B8B380F}"/>
    <cellStyle name="40% - Accent6 6 3 4 3" xfId="16535" xr:uid="{98D4E5D4-F8B3-4B52-9536-5CDD74D8B730}"/>
    <cellStyle name="40% - Accent6 6 3 5" xfId="16536" xr:uid="{6C2843CE-771E-46C0-ABCB-87BB56007D5F}"/>
    <cellStyle name="40% - Accent6 6 3 6" xfId="16537" xr:uid="{8FC16522-1281-41BD-BF03-4241D5213E7E}"/>
    <cellStyle name="40% - Accent6 6 3 7" xfId="16538" xr:uid="{90D479B1-5447-4A4B-8D7F-EF2C89196417}"/>
    <cellStyle name="40% - Accent6 6 3 8" xfId="16539" xr:uid="{280B2678-EADA-430F-B9D2-DF8246560176}"/>
    <cellStyle name="40% - Accent6 6 3 9" xfId="16540" xr:uid="{609B789A-DB28-4879-89E7-BB95E67BEB0F}"/>
    <cellStyle name="40% - Accent6 6 4" xfId="16541" xr:uid="{E963380D-7674-418D-822C-E58999BAE9A7}"/>
    <cellStyle name="40% - Accent6 6 4 10" xfId="16542" xr:uid="{3D78F999-11A4-4D3A-BBBE-73E391D66C32}"/>
    <cellStyle name="40% - Accent6 6 4 2" xfId="16543" xr:uid="{B708C8D2-C61C-4D43-B461-AE620E6E964E}"/>
    <cellStyle name="40% - Accent6 6 4 2 2" xfId="16544" xr:uid="{ABA32344-5750-4140-BB4F-88756AA09B55}"/>
    <cellStyle name="40% - Accent6 6 4 2 2 2" xfId="16545" xr:uid="{37E81017-41AE-4EA4-9368-B76A01E8AA1C}"/>
    <cellStyle name="40% - Accent6 6 4 2 2 3" xfId="16546" xr:uid="{6FE363D8-0C9B-4595-AEE7-4AF12F5D3FBA}"/>
    <cellStyle name="40% - Accent6 6 4 2 3" xfId="16547" xr:uid="{1131C57B-9178-4B24-8285-45E87A0D658D}"/>
    <cellStyle name="40% - Accent6 6 4 2 4" xfId="16548" xr:uid="{53D41F00-7D51-431E-82E1-0F3BC6307A3F}"/>
    <cellStyle name="40% - Accent6 6 4 2 5" xfId="16549" xr:uid="{45E79AEA-4587-47F3-BD01-1A8B355086DA}"/>
    <cellStyle name="40% - Accent6 6 4 3" xfId="16550" xr:uid="{07975F9C-F745-4E66-AE1D-B3F51A9B76A0}"/>
    <cellStyle name="40% - Accent6 6 4 3 2" xfId="16551" xr:uid="{220EA970-15E8-447D-B722-87FC416D032F}"/>
    <cellStyle name="40% - Accent6 6 4 3 2 2" xfId="16552" xr:uid="{FA2F9771-87B5-4ECC-82D4-61E123BD01CA}"/>
    <cellStyle name="40% - Accent6 6 4 3 2 3" xfId="16553" xr:uid="{3D457D5A-B073-4398-B7A0-BCE0D446B0F8}"/>
    <cellStyle name="40% - Accent6 6 4 3 3" xfId="16554" xr:uid="{38CD7BFE-741F-4F0C-9CB8-90BBA76867FF}"/>
    <cellStyle name="40% - Accent6 6 4 3 4" xfId="16555" xr:uid="{D6DDC03D-BF60-4BC2-B398-5E61CFC8080E}"/>
    <cellStyle name="40% - Accent6 6 4 3 5" xfId="16556" xr:uid="{C454CAAF-E4DE-409F-BE52-F46EC522BB7B}"/>
    <cellStyle name="40% - Accent6 6 4 4" xfId="16557" xr:uid="{5455A098-41C3-4023-BE16-FE53BD05040A}"/>
    <cellStyle name="40% - Accent6 6 4 4 2" xfId="16558" xr:uid="{7231C889-F036-4C7E-8D4B-EF7DD490C4AE}"/>
    <cellStyle name="40% - Accent6 6 4 4 3" xfId="16559" xr:uid="{4661EAD9-150A-4C02-B3EC-6F60CFC94C08}"/>
    <cellStyle name="40% - Accent6 6 4 5" xfId="16560" xr:uid="{5F09CE1A-3C61-45C4-87CD-0301097CFEDC}"/>
    <cellStyle name="40% - Accent6 6 4 6" xfId="16561" xr:uid="{7D4FB6EE-8F3A-4900-BF0C-C370BA357B39}"/>
    <cellStyle name="40% - Accent6 6 4 7" xfId="16562" xr:uid="{0044AFFB-2FAA-44E8-86B1-C1DC0C0D87DE}"/>
    <cellStyle name="40% - Accent6 6 4 8" xfId="16563" xr:uid="{B53DB449-EA6A-4509-A915-2894C083A206}"/>
    <cellStyle name="40% - Accent6 6 4 9" xfId="16564" xr:uid="{8DEDF8DD-8EB4-4343-A52E-95BFA2C90E2E}"/>
    <cellStyle name="40% - Accent6 6 5" xfId="16565" xr:uid="{B2602512-84BD-4252-B060-2AFBE127FAAE}"/>
    <cellStyle name="40% - Accent6 6 5 2" xfId="16566" xr:uid="{18D3FD1D-BCFC-4E26-B912-BE07257E4202}"/>
    <cellStyle name="40% - Accent6 6 5 2 2" xfId="16567" xr:uid="{7C8515D4-326F-40A4-8F9E-AC4C74D0A55C}"/>
    <cellStyle name="40% - Accent6 6 5 2 3" xfId="16568" xr:uid="{5A601B98-791F-4CEA-A2C6-0D72CA27C15F}"/>
    <cellStyle name="40% - Accent6 6 5 3" xfId="16569" xr:uid="{AF70E59B-EDDA-4417-8394-FAA002BE0FAE}"/>
    <cellStyle name="40% - Accent6 6 5 4" xfId="16570" xr:uid="{071B9A09-FBDD-44F9-B4F7-3A7782C8173D}"/>
    <cellStyle name="40% - Accent6 6 5 5" xfId="16571" xr:uid="{235694A8-06D5-4A2D-A649-541302CE9427}"/>
    <cellStyle name="40% - Accent6 6 6" xfId="16572" xr:uid="{CBA0214D-E54B-4066-B8E6-9C896C1E7AB8}"/>
    <cellStyle name="40% - Accent6 6 6 2" xfId="16573" xr:uid="{5080A65E-2EE5-4FE4-926E-E4D5534740CF}"/>
    <cellStyle name="40% - Accent6 6 6 2 2" xfId="16574" xr:uid="{B0A9D559-F881-4075-BF89-E277BD2A1B3E}"/>
    <cellStyle name="40% - Accent6 6 6 2 3" xfId="16575" xr:uid="{A0C52E29-6134-47B5-A6AF-B2B4D2B299D1}"/>
    <cellStyle name="40% - Accent6 6 6 3" xfId="16576" xr:uid="{900CC061-8F04-4685-8864-A553F037D1BC}"/>
    <cellStyle name="40% - Accent6 6 6 4" xfId="16577" xr:uid="{4D4E4F6B-9B86-408E-8BFC-35A9DDBC9621}"/>
    <cellStyle name="40% - Accent6 6 6 5" xfId="16578" xr:uid="{42F92C65-8158-4D94-A7AC-6F80E4131F1C}"/>
    <cellStyle name="40% - Accent6 6 7" xfId="16579" xr:uid="{F5C6F621-8A4B-4DFE-AE89-8898264518EF}"/>
    <cellStyle name="40% - Accent6 6 7 2" xfId="16580" xr:uid="{15A0F93E-1E4B-42AA-A060-B1B4B68316D5}"/>
    <cellStyle name="40% - Accent6 6 7 3" xfId="16581" xr:uid="{2A904279-9162-4299-8B58-295EE984695E}"/>
    <cellStyle name="40% - Accent6 6 8" xfId="16582" xr:uid="{E74407F2-5553-4A2E-94DB-7612C7997323}"/>
    <cellStyle name="40% - Accent6 6 9" xfId="16583" xr:uid="{A5075AEB-1089-4E75-9776-64DB2CD570AD}"/>
    <cellStyle name="40% - Accent6 7" xfId="16584" xr:uid="{2895B880-589D-4DEB-B679-0589C7193E64}"/>
    <cellStyle name="40% - Accent6 7 10" xfId="16585" xr:uid="{0C12B17B-652F-4453-8451-41136649AB36}"/>
    <cellStyle name="40% - Accent6 7 11" xfId="16586" xr:uid="{EF8FEAEC-BCC6-4FDC-A0CB-05B3B3726287}"/>
    <cellStyle name="40% - Accent6 7 12" xfId="16587" xr:uid="{6FC0706B-A722-463B-9537-CBEF45F65AB8}"/>
    <cellStyle name="40% - Accent6 7 13" xfId="16588" xr:uid="{D5F7F0CD-3A43-41FC-B4C9-F955DC4FF281}"/>
    <cellStyle name="40% - Accent6 7 2" xfId="16589" xr:uid="{CF0A3990-F9A5-4D64-9FBE-805EED9DDC94}"/>
    <cellStyle name="40% - Accent6 7 2 10" xfId="16590" xr:uid="{23C119EF-5E28-42A6-9EFA-44B223783981}"/>
    <cellStyle name="40% - Accent6 7 2 2" xfId="16591" xr:uid="{391E90DC-2AFD-41A2-AFDA-569B84FC4FF7}"/>
    <cellStyle name="40% - Accent6 7 2 2 2" xfId="16592" xr:uid="{74FDDFF7-BD86-4964-B318-D917A3E314A2}"/>
    <cellStyle name="40% - Accent6 7 2 2 2 2" xfId="16593" xr:uid="{B8A0034E-CC98-43F9-8821-9CC69519814B}"/>
    <cellStyle name="40% - Accent6 7 2 2 2 3" xfId="16594" xr:uid="{F55F626E-1BFC-4BDD-9E88-D642B7992217}"/>
    <cellStyle name="40% - Accent6 7 2 2 3" xfId="16595" xr:uid="{52A5081F-94AF-487A-B149-936E68D8F7B2}"/>
    <cellStyle name="40% - Accent6 7 2 2 4" xfId="16596" xr:uid="{3B39E5CE-453A-45C6-A95E-967E35BC043A}"/>
    <cellStyle name="40% - Accent6 7 2 2 5" xfId="16597" xr:uid="{FB825F9F-51FD-4473-8FBE-F00B555DC09B}"/>
    <cellStyle name="40% - Accent6 7 2 2 6" xfId="16598" xr:uid="{86FB7BC4-83A9-4C7B-B4DC-0295ED99F48C}"/>
    <cellStyle name="40% - Accent6 7 2 2 7" xfId="16599" xr:uid="{8D82A240-14C9-40C7-92BA-35553639ED68}"/>
    <cellStyle name="40% - Accent6 7 2 2 8" xfId="16600" xr:uid="{AE51707F-3146-4639-AFBE-ADB3EFF57FE5}"/>
    <cellStyle name="40% - Accent6 7 2 3" xfId="16601" xr:uid="{925664D8-9F0E-4B52-99AD-FA60486A4589}"/>
    <cellStyle name="40% - Accent6 7 2 3 2" xfId="16602" xr:uid="{D362AC88-C5BF-48EB-AC25-0C699FCBF1FE}"/>
    <cellStyle name="40% - Accent6 7 2 3 2 2" xfId="16603" xr:uid="{AB986649-3589-498E-AFF2-398601B0ADD8}"/>
    <cellStyle name="40% - Accent6 7 2 3 2 3" xfId="16604" xr:uid="{BDA10BA8-C40B-4586-8D44-F754FA7321E5}"/>
    <cellStyle name="40% - Accent6 7 2 3 3" xfId="16605" xr:uid="{C8CBE835-5EB6-476B-93DE-EA2502BB9A27}"/>
    <cellStyle name="40% - Accent6 7 2 3 4" xfId="16606" xr:uid="{77ACAA84-9B97-469A-8E3C-7DD3AEB31D10}"/>
    <cellStyle name="40% - Accent6 7 2 3 5" xfId="16607" xr:uid="{E2E1C65E-8625-4BFC-AAA5-2C62B3D9A9E0}"/>
    <cellStyle name="40% - Accent6 7 2 4" xfId="16608" xr:uid="{D8ABA9F8-DF2C-4B57-9F65-9CBFFB259EE9}"/>
    <cellStyle name="40% - Accent6 7 2 4 2" xfId="16609" xr:uid="{06E98D41-589C-4689-8772-9C18E86FE6D0}"/>
    <cellStyle name="40% - Accent6 7 2 4 3" xfId="16610" xr:uid="{2B335D61-C05A-4213-AE4E-6DDBBBDE8D95}"/>
    <cellStyle name="40% - Accent6 7 2 5" xfId="16611" xr:uid="{05467519-8462-42D5-AA1D-90EBDEBD7D81}"/>
    <cellStyle name="40% - Accent6 7 2 6" xfId="16612" xr:uid="{646D5870-25A2-4C01-AA6F-F910C789119B}"/>
    <cellStyle name="40% - Accent6 7 2 7" xfId="16613" xr:uid="{4945253C-BCFA-42E6-8428-A013C313C6CA}"/>
    <cellStyle name="40% - Accent6 7 2 8" xfId="16614" xr:uid="{B6965CD0-C92D-4EB6-ABE5-57DE38B3EC36}"/>
    <cellStyle name="40% - Accent6 7 2 9" xfId="16615" xr:uid="{31F6BDC1-B439-4F30-9E4C-5691F0FC6F85}"/>
    <cellStyle name="40% - Accent6 7 3" xfId="16616" xr:uid="{C0BA2948-A495-475B-8AE3-20156C6BB891}"/>
    <cellStyle name="40% - Accent6 7 3 10" xfId="16617" xr:uid="{969BE030-CD13-4D0E-BE04-FD52BCC3D122}"/>
    <cellStyle name="40% - Accent6 7 3 2" xfId="16618" xr:uid="{A4D8BBAA-6817-4F53-8BCB-CD9A04DFC505}"/>
    <cellStyle name="40% - Accent6 7 3 2 2" xfId="16619" xr:uid="{BFA017DD-CD22-4B40-A723-06AD725932FE}"/>
    <cellStyle name="40% - Accent6 7 3 2 2 2" xfId="16620" xr:uid="{4C323ADD-0B74-479D-A27A-4AB9C2DE38C9}"/>
    <cellStyle name="40% - Accent6 7 3 2 2 3" xfId="16621" xr:uid="{C5929166-D26B-4FA9-AD9D-FDC0DA8360A4}"/>
    <cellStyle name="40% - Accent6 7 3 2 3" xfId="16622" xr:uid="{121F3088-E479-44BA-87CE-120BDDCFCFD2}"/>
    <cellStyle name="40% - Accent6 7 3 2 4" xfId="16623" xr:uid="{1F6B8298-BE28-4DEE-9570-D8265A548223}"/>
    <cellStyle name="40% - Accent6 7 3 2 5" xfId="16624" xr:uid="{D3DDDDD5-B217-4149-97A4-9B61AE44C198}"/>
    <cellStyle name="40% - Accent6 7 3 2 6" xfId="16625" xr:uid="{A3AA6EC1-77A4-4A13-9F3A-98EC946F4D85}"/>
    <cellStyle name="40% - Accent6 7 3 2 7" xfId="16626" xr:uid="{F739312B-9976-4FBB-8B10-9B70E266090F}"/>
    <cellStyle name="40% - Accent6 7 3 3" xfId="16627" xr:uid="{B793382F-69B2-4FC6-A6AC-3CC5B223F65D}"/>
    <cellStyle name="40% - Accent6 7 3 3 2" xfId="16628" xr:uid="{39FBBF50-2B86-4B6B-BA41-A8CF2B9CD1E5}"/>
    <cellStyle name="40% - Accent6 7 3 3 2 2" xfId="16629" xr:uid="{7E0538C0-5D17-4782-B74D-0173E8D1F9E0}"/>
    <cellStyle name="40% - Accent6 7 3 3 2 3" xfId="16630" xr:uid="{5F686B35-8E73-4E1C-9D40-17444CF61C4E}"/>
    <cellStyle name="40% - Accent6 7 3 3 3" xfId="16631" xr:uid="{6107689D-CEF1-479C-A226-FBBDC10FB571}"/>
    <cellStyle name="40% - Accent6 7 3 3 4" xfId="16632" xr:uid="{F15FCCC8-3D2B-4460-B8B4-D38A8B4B562C}"/>
    <cellStyle name="40% - Accent6 7 3 3 5" xfId="16633" xr:uid="{9741B264-F918-4B5C-BF8F-654777B8AA7B}"/>
    <cellStyle name="40% - Accent6 7 3 4" xfId="16634" xr:uid="{435B5BEF-70CD-4F92-A83A-36AFD134253D}"/>
    <cellStyle name="40% - Accent6 7 3 4 2" xfId="16635" xr:uid="{A9988644-B8EE-4D66-B1A3-141BBB15453B}"/>
    <cellStyle name="40% - Accent6 7 3 4 3" xfId="16636" xr:uid="{78641850-3FFB-471D-A9E3-5A7EBE6F1164}"/>
    <cellStyle name="40% - Accent6 7 3 5" xfId="16637" xr:uid="{53450CAD-0039-4573-9E9E-C6643F31A42D}"/>
    <cellStyle name="40% - Accent6 7 3 6" xfId="16638" xr:uid="{C845E0A1-5605-403C-A380-AD61D6B9287D}"/>
    <cellStyle name="40% - Accent6 7 3 7" xfId="16639" xr:uid="{0270DD29-AE93-4421-A452-B317B95F57EF}"/>
    <cellStyle name="40% - Accent6 7 3 8" xfId="16640" xr:uid="{DA8AE742-014C-442E-993F-F44FE371065A}"/>
    <cellStyle name="40% - Accent6 7 3 9" xfId="16641" xr:uid="{A588B578-BDAC-4EE5-B752-F0B81FD483BF}"/>
    <cellStyle name="40% - Accent6 7 4" xfId="16642" xr:uid="{869E84FE-5810-4445-95F7-2BE2DAE5E748}"/>
    <cellStyle name="40% - Accent6 7 4 2" xfId="16643" xr:uid="{8354381F-E4A4-4FF5-A6DB-A15739D86BF4}"/>
    <cellStyle name="40% - Accent6 7 4 2 2" xfId="16644" xr:uid="{A21DEAB3-D386-4AF1-9392-5D6380ECE0EF}"/>
    <cellStyle name="40% - Accent6 7 4 2 3" xfId="16645" xr:uid="{482DFEBC-7DF1-486C-B7A1-67EE1E42F8A7}"/>
    <cellStyle name="40% - Accent6 7 4 3" xfId="16646" xr:uid="{8A774B8D-D538-4B13-8C3C-FB6AB09D71A4}"/>
    <cellStyle name="40% - Accent6 7 4 4" xfId="16647" xr:uid="{519ADB2A-0CA6-4022-9FB9-7D05212022E5}"/>
    <cellStyle name="40% - Accent6 7 4 5" xfId="16648" xr:uid="{F1214D0D-5B5A-49EA-9FB5-BE70022ED44D}"/>
    <cellStyle name="40% - Accent6 7 4 6" xfId="16649" xr:uid="{DC8D16E3-51CC-40BF-90EF-09D7B2147C23}"/>
    <cellStyle name="40% - Accent6 7 4 7" xfId="16650" xr:uid="{108D3CFC-E1E2-4431-A785-9206779ABD2F}"/>
    <cellStyle name="40% - Accent6 7 4 8" xfId="16651" xr:uid="{39AD8C01-27C1-4DF0-A5A9-8768F0205FAA}"/>
    <cellStyle name="40% - Accent6 7 5" xfId="16652" xr:uid="{549E9CB1-4405-455C-87B4-D50E6033ED5E}"/>
    <cellStyle name="40% - Accent6 7 5 2" xfId="16653" xr:uid="{F47B15F1-C613-438D-9D2D-3C6AA022EB55}"/>
    <cellStyle name="40% - Accent6 7 5 2 2" xfId="16654" xr:uid="{79BD6096-6ACF-406F-9097-32A3F5305B50}"/>
    <cellStyle name="40% - Accent6 7 5 2 3" xfId="16655" xr:uid="{B3D7787A-47B0-4F8D-96C4-A57DD3DC6DF5}"/>
    <cellStyle name="40% - Accent6 7 5 3" xfId="16656" xr:uid="{BFE895FF-4208-456C-B4CC-860AB815A8CA}"/>
    <cellStyle name="40% - Accent6 7 5 4" xfId="16657" xr:uid="{B384A264-3077-44D7-BB42-D97A2997F22E}"/>
    <cellStyle name="40% - Accent6 7 5 5" xfId="16658" xr:uid="{70785395-6836-4FEB-9F0E-F5373EBE0118}"/>
    <cellStyle name="40% - Accent6 7 6" xfId="16659" xr:uid="{430E2D73-AD21-431D-A841-926D9483AF61}"/>
    <cellStyle name="40% - Accent6 7 6 2" xfId="16660" xr:uid="{5000C8BE-C367-48FF-8F88-8EA9398663F4}"/>
    <cellStyle name="40% - Accent6 7 6 3" xfId="16661" xr:uid="{94216DD3-5B61-4AF2-B6CD-D36374E0AE49}"/>
    <cellStyle name="40% - Accent6 7 7" xfId="16662" xr:uid="{E79E0772-1794-4204-9333-46D07BCB6523}"/>
    <cellStyle name="40% - Accent6 7 8" xfId="16663" xr:uid="{E6AD8E1D-69E0-420E-8068-20FCA5E08CF9}"/>
    <cellStyle name="40% - Accent6 7 9" xfId="16664" xr:uid="{E19430FD-8BA3-42F6-91B8-E36EAEB998BE}"/>
    <cellStyle name="40% - Accent6 8" xfId="16665" xr:uid="{7CF3E235-A679-4701-816F-94DC08559AC1}"/>
    <cellStyle name="40% - Accent6 8 10" xfId="16666" xr:uid="{D83C32B7-5405-4E0E-B307-6AC5FFF61C7C}"/>
    <cellStyle name="40% - Accent6 8 11" xfId="16667" xr:uid="{903FC954-02D9-44A6-B94B-3D49C7189330}"/>
    <cellStyle name="40% - Accent6 8 2" xfId="16668" xr:uid="{466F01ED-7298-4199-B8FD-3C24F08B83EE}"/>
    <cellStyle name="40% - Accent6 8 2 2" xfId="16669" xr:uid="{F9570613-E153-45F8-BC54-DC5A25092D33}"/>
    <cellStyle name="40% - Accent6 8 2 2 2" xfId="16670" xr:uid="{23C1C2C2-3A57-4F46-A4DF-65C8B971D370}"/>
    <cellStyle name="40% - Accent6 8 2 2 3" xfId="16671" xr:uid="{7D3E8DDC-5F80-4029-B3C5-0D2889A5E0D8}"/>
    <cellStyle name="40% - Accent6 8 2 2 4" xfId="16672" xr:uid="{A308D883-A54E-4BA5-B2AD-44D9ABCCB048}"/>
    <cellStyle name="40% - Accent6 8 2 2 5" xfId="16673" xr:uid="{BEA0593F-E510-41C3-A2EB-3232834F998C}"/>
    <cellStyle name="40% - Accent6 8 2 2 6" xfId="16674" xr:uid="{B96BC857-5A0A-40DC-ABEE-25BD6FD9B945}"/>
    <cellStyle name="40% - Accent6 8 2 3" xfId="16675" xr:uid="{49DCBD4F-0093-4167-9035-C9D9684143AC}"/>
    <cellStyle name="40% - Accent6 8 2 4" xfId="16676" xr:uid="{1B554671-3535-429B-BB05-15462CCC8B0B}"/>
    <cellStyle name="40% - Accent6 8 2 5" xfId="16677" xr:uid="{21A96DA6-0BDB-48E6-9941-B1C03429ECC0}"/>
    <cellStyle name="40% - Accent6 8 2 6" xfId="16678" xr:uid="{AA1DAE81-41B5-47AF-B127-6CA4A799A5F1}"/>
    <cellStyle name="40% - Accent6 8 2 7" xfId="16679" xr:uid="{283794FB-8525-43DE-961D-0199922CA9A8}"/>
    <cellStyle name="40% - Accent6 8 2 8" xfId="16680" xr:uid="{817B5F8E-A4C1-40FB-B2BE-9C3E180084F2}"/>
    <cellStyle name="40% - Accent6 8 3" xfId="16681" xr:uid="{8B58AFCF-8E3B-4DAF-A450-F2FEB796E880}"/>
    <cellStyle name="40% - Accent6 8 3 2" xfId="16682" xr:uid="{E7477A61-78B2-4948-9EF9-121036F10977}"/>
    <cellStyle name="40% - Accent6 8 3 2 2" xfId="16683" xr:uid="{4C12EE2A-639F-4944-8052-ECB431D01354}"/>
    <cellStyle name="40% - Accent6 8 3 2 3" xfId="16684" xr:uid="{A8C910C5-FFC5-4D2E-B542-83ED5974C688}"/>
    <cellStyle name="40% - Accent6 8 3 2 4" xfId="16685" xr:uid="{C8F85613-CFEB-4523-8201-5439A29BB15B}"/>
    <cellStyle name="40% - Accent6 8 3 2 5" xfId="16686" xr:uid="{AB7485D1-48F0-4EC3-807C-E015F65C3114}"/>
    <cellStyle name="40% - Accent6 8 3 3" xfId="16687" xr:uid="{577D12D9-A277-46F6-B4D1-E0A48BE41ED2}"/>
    <cellStyle name="40% - Accent6 8 3 4" xfId="16688" xr:uid="{196B5203-2ABA-4D11-9EBE-9249CF1E6F15}"/>
    <cellStyle name="40% - Accent6 8 3 5" xfId="16689" xr:uid="{7DFC5630-42C5-4AE6-9460-3AE965D8B36C}"/>
    <cellStyle name="40% - Accent6 8 3 6" xfId="16690" xr:uid="{E771D93C-EBFB-485D-B082-A44BFA02815D}"/>
    <cellStyle name="40% - Accent6 8 3 7" xfId="16691" xr:uid="{07A7D1AC-DEC3-401F-85F1-1D2A096B15A8}"/>
    <cellStyle name="40% - Accent6 8 3 8" xfId="16692" xr:uid="{78D71807-6B7A-4B06-BFA3-2DEE25BE8400}"/>
    <cellStyle name="40% - Accent6 8 4" xfId="16693" xr:uid="{863AED42-BFF0-4415-82CC-A2723C777E96}"/>
    <cellStyle name="40% - Accent6 8 4 2" xfId="16694" xr:uid="{C77B4448-ECA0-4893-9756-80129FE6AF81}"/>
    <cellStyle name="40% - Accent6 8 4 3" xfId="16695" xr:uid="{D5F73512-53FD-4C87-ABB0-8602F9DC992A}"/>
    <cellStyle name="40% - Accent6 8 4 4" xfId="16696" xr:uid="{F8DB0119-EE74-4B31-B368-E34D3B1A28BC}"/>
    <cellStyle name="40% - Accent6 8 4 5" xfId="16697" xr:uid="{5CC7E535-B024-4242-9BEF-967FA7F7AAB2}"/>
    <cellStyle name="40% - Accent6 8 4 6" xfId="16698" xr:uid="{70119145-401D-469D-8BC3-D63044F99E49}"/>
    <cellStyle name="40% - Accent6 8 5" xfId="16699" xr:uid="{D9C390B3-26B1-402E-AADA-E3F3763A94D5}"/>
    <cellStyle name="40% - Accent6 8 6" xfId="16700" xr:uid="{CCB37795-4D52-47C7-8DDB-8E5CC914947A}"/>
    <cellStyle name="40% - Accent6 8 7" xfId="16701" xr:uid="{F89E22A5-8B15-4411-833E-E4FBC995701C}"/>
    <cellStyle name="40% - Accent6 8 8" xfId="16702" xr:uid="{4FDE4936-9B17-43D2-BED4-523925DA1142}"/>
    <cellStyle name="40% - Accent6 8 9" xfId="16703" xr:uid="{F69E3D9A-4C40-4B3D-BF2B-F6D9EBF435CB}"/>
    <cellStyle name="40% - Accent6 9" xfId="16704" xr:uid="{3AE462E0-EDE9-4C4A-81BC-91BF3E00712A}"/>
    <cellStyle name="40% - Accent6 9 10" xfId="16705" xr:uid="{691C8824-559F-44DB-A1EB-4B846D05CE15}"/>
    <cellStyle name="40% - Accent6 9 11" xfId="16706" xr:uid="{578570C2-6D15-4173-B538-2D72038E1129}"/>
    <cellStyle name="40% - Accent6 9 2" xfId="16707" xr:uid="{772BAB9E-7F75-45AB-AA4F-85EA89C31CE2}"/>
    <cellStyle name="40% - Accent6 9 2 2" xfId="16708" xr:uid="{D296DEFD-BE1A-4254-8FDC-79979342B3E7}"/>
    <cellStyle name="40% - Accent6 9 2 2 2" xfId="16709" xr:uid="{E297D5C1-1FA8-47A2-960E-AA14FF3B4DF2}"/>
    <cellStyle name="40% - Accent6 9 2 2 3" xfId="16710" xr:uid="{051D7D6B-4C9D-427C-A20F-530C47274E1B}"/>
    <cellStyle name="40% - Accent6 9 2 2 4" xfId="16711" xr:uid="{7B84F08B-03AD-4853-A4AD-2EEC29BC6AFA}"/>
    <cellStyle name="40% - Accent6 9 2 2 5" xfId="16712" xr:uid="{0C0EEFAB-937E-4A2D-8F2C-03E94B3A596A}"/>
    <cellStyle name="40% - Accent6 9 2 2 6" xfId="16713" xr:uid="{C053FD1A-CF1D-46CD-AF91-FC90F49EBA76}"/>
    <cellStyle name="40% - Accent6 9 2 3" xfId="16714" xr:uid="{9CDB5085-0536-4212-B2B9-90A5A6EFB182}"/>
    <cellStyle name="40% - Accent6 9 2 4" xfId="16715" xr:uid="{C4F73AD3-D5EF-4F06-B855-DA426CE0DD3C}"/>
    <cellStyle name="40% - Accent6 9 2 5" xfId="16716" xr:uid="{768C856D-53CB-483A-87FF-42FA45D8FC3A}"/>
    <cellStyle name="40% - Accent6 9 2 6" xfId="16717" xr:uid="{2A458392-F5E1-4DDF-A5F7-CED70C29B8E2}"/>
    <cellStyle name="40% - Accent6 9 2 7" xfId="16718" xr:uid="{EB06902F-C5B5-49E1-B644-CA93B24DB5AD}"/>
    <cellStyle name="40% - Accent6 9 2 8" xfId="16719" xr:uid="{3DB134E0-9D21-476D-9223-02C2D51BDDEB}"/>
    <cellStyle name="40% - Accent6 9 3" xfId="16720" xr:uid="{5C7B399A-8B58-49D7-B3CA-B7B1FB1FB21A}"/>
    <cellStyle name="40% - Accent6 9 3 2" xfId="16721" xr:uid="{C64064B2-AB42-4520-AF71-6835CD95DC82}"/>
    <cellStyle name="40% - Accent6 9 3 2 2" xfId="16722" xr:uid="{8431A0C9-400D-4801-BA0E-CDD143EF5B9A}"/>
    <cellStyle name="40% - Accent6 9 3 2 3" xfId="16723" xr:uid="{65869FA0-E547-46C7-99A1-BFF088C3232A}"/>
    <cellStyle name="40% - Accent6 9 3 2 4" xfId="16724" xr:uid="{E06CA413-EF75-4C7B-9408-785C6BBE01FB}"/>
    <cellStyle name="40% - Accent6 9 3 2 5" xfId="16725" xr:uid="{AFC125E4-4AA6-4600-AD90-48E0BB607D96}"/>
    <cellStyle name="40% - Accent6 9 3 3" xfId="16726" xr:uid="{88ACFA01-BA41-4C24-9131-97F96625FEB0}"/>
    <cellStyle name="40% - Accent6 9 3 4" xfId="16727" xr:uid="{2AB16B47-6CD8-4D53-A8D7-7E4D8A675471}"/>
    <cellStyle name="40% - Accent6 9 3 5" xfId="16728" xr:uid="{E14B6909-6532-4AA8-96DB-5E02215FF9D1}"/>
    <cellStyle name="40% - Accent6 9 3 6" xfId="16729" xr:uid="{88F0C016-5CFD-467D-A789-AB54737418B5}"/>
    <cellStyle name="40% - Accent6 9 3 7" xfId="16730" xr:uid="{03CD8363-CED8-4A2E-9997-59647359EE69}"/>
    <cellStyle name="40% - Accent6 9 3 8" xfId="16731" xr:uid="{EACE8D28-C8F8-4ACA-B2DE-16F72D8E0224}"/>
    <cellStyle name="40% - Accent6 9 4" xfId="16732" xr:uid="{35C6AC1E-455E-4216-BE53-479CA3484E1C}"/>
    <cellStyle name="40% - Accent6 9 4 2" xfId="16733" xr:uid="{8453EAD1-A4F7-4220-B37A-56FCF3ADE5AB}"/>
    <cellStyle name="40% - Accent6 9 4 3" xfId="16734" xr:uid="{5D929D0B-ACDE-4E98-A0A2-BBA7E452BCC7}"/>
    <cellStyle name="40% - Accent6 9 4 4" xfId="16735" xr:uid="{B38096AF-F240-4875-BEBF-11D32BC2F4CD}"/>
    <cellStyle name="40% - Accent6 9 4 5" xfId="16736" xr:uid="{018BAD1D-200F-4ADE-BD35-51B485B4EBAE}"/>
    <cellStyle name="40% - Accent6 9 4 6" xfId="16737" xr:uid="{1A44A90B-4396-479C-A4B2-AD3DC50F0CC2}"/>
    <cellStyle name="40% - Accent6 9 5" xfId="16738" xr:uid="{163344AA-4976-420B-BB91-0F7329AF4D95}"/>
    <cellStyle name="40% - Accent6 9 6" xfId="16739" xr:uid="{09552BEE-47CF-41F9-99CC-7220EC89FA3D}"/>
    <cellStyle name="40% - Accent6 9 7" xfId="16740" xr:uid="{E1559DFB-5D24-4C05-9DC0-447C61E44118}"/>
    <cellStyle name="40% - Accent6 9 8" xfId="16741" xr:uid="{FAE4927B-87EA-4083-A96A-5797DD8DB780}"/>
    <cellStyle name="40% - Accent6 9 9" xfId="16742" xr:uid="{2AA2EFFC-4FD4-45DF-B5AD-D2640BC8FA17}"/>
    <cellStyle name="60% - Accent1 10" xfId="16743" xr:uid="{106E5C13-A321-482D-824D-FF4E9A544613}"/>
    <cellStyle name="60% - Accent1 2" xfId="16744" xr:uid="{30747539-233B-47F5-B1E5-3B050A3864FC}"/>
    <cellStyle name="60% - Accent1 2 2" xfId="16745" xr:uid="{839E02D5-BA5B-47C5-8EFF-A2E6515077F4}"/>
    <cellStyle name="60% - Accent1 2 2 2" xfId="16746" xr:uid="{066E6C92-5289-4FDE-AA4E-A416AA38C986}"/>
    <cellStyle name="60% - Accent1 2 2 2 2" xfId="16747" xr:uid="{0998BEB3-0278-4365-8A03-0D90BF250285}"/>
    <cellStyle name="60% - Accent1 2 2 2 3" xfId="16748" xr:uid="{9C6A4D43-292F-44AE-98E6-3D61AACD1687}"/>
    <cellStyle name="60% - Accent1 2 2 3" xfId="16749" xr:uid="{9C136521-E5DC-449F-B162-10FAACC14EE3}"/>
    <cellStyle name="60% - Accent1 2 2 3 2" xfId="16750" xr:uid="{51E89B7A-7FB5-4183-BEAC-A2033415F9D4}"/>
    <cellStyle name="60% - Accent1 2 2 4" xfId="16751" xr:uid="{4D4CC2F3-359F-4CF4-AE95-7111A34B5C78}"/>
    <cellStyle name="60% - Accent1 2 2 4 2" xfId="16752" xr:uid="{B00D07F6-272F-45DA-B34C-B296D732E11D}"/>
    <cellStyle name="60% - Accent1 2 2 5" xfId="16753" xr:uid="{8BD73EF4-F7B8-4D15-88AA-73C222828C27}"/>
    <cellStyle name="60% - Accent1 2 3" xfId="16754" xr:uid="{A5953D89-C043-46E1-85CA-7B8FBBE3ED64}"/>
    <cellStyle name="60% - Accent1 2 3 2" xfId="16755" xr:uid="{8953F905-2337-446B-8E89-42DB53FFBB35}"/>
    <cellStyle name="60% - Accent1 2 3 2 2" xfId="16756" xr:uid="{D21BBDD3-95CD-4507-9285-7DD607165EB7}"/>
    <cellStyle name="60% - Accent1 2 3 2 3" xfId="16757" xr:uid="{D137FEBB-7B1F-4105-AD68-DC137747C22D}"/>
    <cellStyle name="60% - Accent1 2 3 3" xfId="16758" xr:uid="{5F8FB8C6-1B51-43AD-B5F8-FA5C6D3B93E7}"/>
    <cellStyle name="60% - Accent1 2 3 4" xfId="16759" xr:uid="{ED08F20C-0421-4AF5-A0C0-F5189B7FC32C}"/>
    <cellStyle name="60% - Accent1 2 3 5" xfId="16760" xr:uid="{5CE1FA3D-961B-4778-BD66-837248E662DB}"/>
    <cellStyle name="60% - Accent1 2 4" xfId="16761" xr:uid="{1F5D88EF-2CB5-497F-ACF3-9A8D36452D3B}"/>
    <cellStyle name="60% - Accent1 2 4 2" xfId="16762" xr:uid="{892DE867-323B-4A81-832B-5935D1E59B41}"/>
    <cellStyle name="60% - Accent1 2 4 2 2" xfId="16763" xr:uid="{BABDB488-048D-4A46-8EAA-97E5850F6BDA}"/>
    <cellStyle name="60% - Accent1 2 5" xfId="16764" xr:uid="{ED228BA8-CE0D-4774-95C4-D69D4F5BA688}"/>
    <cellStyle name="60% - Accent1 2 5 2" xfId="16765" xr:uid="{75252D09-3518-4C65-BDD7-BAB367B45B65}"/>
    <cellStyle name="60% - Accent1 2 6" xfId="16766" xr:uid="{05FD052D-1410-4ED6-B8D9-4F194089AD1C}"/>
    <cellStyle name="60% - Accent1 2 7" xfId="16767" xr:uid="{180EDEE9-1742-453F-BB4C-44A4EBBD9B4C}"/>
    <cellStyle name="60% - Accent1 3" xfId="16768" xr:uid="{7B5145C8-5E61-4BF5-B278-4DD3F34CE3D3}"/>
    <cellStyle name="60% - Accent1 3 2" xfId="16769" xr:uid="{F02944F8-81C8-4997-9138-D593F27F2BA9}"/>
    <cellStyle name="60% - Accent1 3 2 2" xfId="16770" xr:uid="{5C4EC3AF-94BA-440D-953D-2846A904058E}"/>
    <cellStyle name="60% - Accent1 3 2 3" xfId="16771" xr:uid="{2B9ED5C0-A44E-4AA4-9018-62734BF15FEB}"/>
    <cellStyle name="60% - Accent1 3 3" xfId="16772" xr:uid="{F085C6E1-AC3D-495F-AB78-F0008C3CF533}"/>
    <cellStyle name="60% - Accent1 3 4" xfId="16773" xr:uid="{FF135D78-50CA-4015-9447-818DC6664C9C}"/>
    <cellStyle name="60% - Accent1 4" xfId="16774" xr:uid="{ED81BF5E-B623-4EB6-864D-8D0CA83E29F0}"/>
    <cellStyle name="60% - Accent1 4 2" xfId="16775" xr:uid="{95AB1A02-171C-4CBB-9890-84DDEE769357}"/>
    <cellStyle name="60% - Accent1 4 2 2" xfId="16776" xr:uid="{ABC1C9E7-1302-4F97-8833-6C0887A0B753}"/>
    <cellStyle name="60% - Accent1 4 3" xfId="16777" xr:uid="{A53DB511-3E86-4B16-882C-D54EACD8216B}"/>
    <cellStyle name="60% - Accent1 4 4" xfId="16778" xr:uid="{4EC250C9-4BBD-44F6-94CD-3AC848D0317E}"/>
    <cellStyle name="60% - Accent1 5" xfId="16779" xr:uid="{1B56E4F4-8057-4D5D-9FB5-C15E5AF66EE5}"/>
    <cellStyle name="60% - Accent1 5 2" xfId="16780" xr:uid="{4C283A83-D4E8-4A29-8466-23C56B2F8A26}"/>
    <cellStyle name="60% - Accent1 5 3" xfId="16781" xr:uid="{BA80E9DA-5BD5-48FD-9F02-0B5AE79306CC}"/>
    <cellStyle name="60% - Accent1 5 4" xfId="16782" xr:uid="{43F82823-B497-4111-B069-E576A2F375F1}"/>
    <cellStyle name="60% - Accent1 5 5" xfId="16783" xr:uid="{8904F371-7247-429C-B616-DA78262DE2F8}"/>
    <cellStyle name="60% - Accent1 6" xfId="16784" xr:uid="{6C77D112-9FE0-4C53-8343-F3E043A510FE}"/>
    <cellStyle name="60% - Accent1 6 2" xfId="16785" xr:uid="{D1846BD0-CF51-4D56-A348-56DB9A8145DC}"/>
    <cellStyle name="60% - Accent1 7" xfId="16786" xr:uid="{CB367BFB-F7E9-4CE2-88F3-9E56C4838A88}"/>
    <cellStyle name="60% - Accent1 8" xfId="16787" xr:uid="{0A90BAF3-967F-4A39-A826-13FCAE3F715A}"/>
    <cellStyle name="60% - Accent1 9" xfId="16788" xr:uid="{B4340AE4-0D85-4123-8AAB-ECC722FF443B}"/>
    <cellStyle name="60% - Accent2 10" xfId="16789" xr:uid="{BB1D53FD-DFA1-4BB6-A20C-ED76FA96A4A1}"/>
    <cellStyle name="60% - Accent2 2" xfId="16790" xr:uid="{697EC3C2-23AD-4A00-99F8-37BE7C7D9FAB}"/>
    <cellStyle name="60% - Accent2 2 2" xfId="16791" xr:uid="{B7F79BAA-DCA0-4F85-8983-22ECCF1FC1B1}"/>
    <cellStyle name="60% - Accent2 2 2 2" xfId="16792" xr:uid="{B2DFA65A-57C9-427D-9906-C1E176698219}"/>
    <cellStyle name="60% - Accent2 2 2 2 2" xfId="16793" xr:uid="{4ABE9F71-B56C-4B5F-9D8E-880AE3A49987}"/>
    <cellStyle name="60% - Accent2 2 2 2 3" xfId="16794" xr:uid="{2587F909-3FF9-489F-9FD8-FAAA9CF4F025}"/>
    <cellStyle name="60% - Accent2 2 2 3" xfId="16795" xr:uid="{05DBCD79-A87B-4A5B-9E8A-4D479D800D80}"/>
    <cellStyle name="60% - Accent2 2 2 4" xfId="16796" xr:uid="{FBB729BE-A70E-4AC1-B3D8-47041D1536D0}"/>
    <cellStyle name="60% - Accent2 2 2 5" xfId="16797" xr:uid="{2B9C4B1F-A4BB-4601-9163-139C13A46B49}"/>
    <cellStyle name="60% - Accent2 2 3" xfId="16798" xr:uid="{114047BF-B1D6-4101-AA2B-12673BE5A744}"/>
    <cellStyle name="60% - Accent2 2 3 2" xfId="16799" xr:uid="{005FA4EC-0289-41D1-8BBA-29936A0A2F1A}"/>
    <cellStyle name="60% - Accent2 2 3 2 2" xfId="16800" xr:uid="{BDFED713-211B-498F-B9C3-1212C8059144}"/>
    <cellStyle name="60% - Accent2 2 3 2 3" xfId="16801" xr:uid="{03439F6D-6C31-4512-87C4-E77748392B66}"/>
    <cellStyle name="60% - Accent2 2 3 3" xfId="16802" xr:uid="{5AE85B26-EF87-43B2-AC2C-CA1DFF9BF4CF}"/>
    <cellStyle name="60% - Accent2 2 3 4" xfId="16803" xr:uid="{948E9896-A68C-466E-8568-BFDA27D0AF7A}"/>
    <cellStyle name="60% - Accent2 2 3 5" xfId="16804" xr:uid="{00F3AE92-B43F-49BE-AA3A-30B0A54AA9BB}"/>
    <cellStyle name="60% - Accent2 2 4" xfId="16805" xr:uid="{86C68AED-2D23-402A-8847-E3E4F5C644F8}"/>
    <cellStyle name="60% - Accent2 2 4 2" xfId="16806" xr:uid="{222BD1A3-19E8-4D09-8CB9-27B918D75CDC}"/>
    <cellStyle name="60% - Accent2 2 4 2 2" xfId="16807" xr:uid="{294DC6F3-16CB-4C47-9FAC-315121EBDF90}"/>
    <cellStyle name="60% - Accent2 2 5" xfId="16808" xr:uid="{0DB76810-0A53-4380-9E1F-29EFC2E885E0}"/>
    <cellStyle name="60% - Accent2 2 5 2" xfId="16809" xr:uid="{4C896C93-1CB5-4150-8C5A-05BD9CA4F1E1}"/>
    <cellStyle name="60% - Accent2 2 6" xfId="16810" xr:uid="{BCB341CE-2497-4D97-A8C5-7C5FFA8ED324}"/>
    <cellStyle name="60% - Accent2 2 7" xfId="16811" xr:uid="{36C45427-2F83-4E05-941A-5FEF350C7FD1}"/>
    <cellStyle name="60% - Accent2 3" xfId="16812" xr:uid="{78BBC80E-6040-44DC-9645-AEB868F5D293}"/>
    <cellStyle name="60% - Accent2 3 2" xfId="16813" xr:uid="{0026A288-48A2-4B08-BD61-8B286F32E6BD}"/>
    <cellStyle name="60% - Accent2 3 2 2" xfId="16814" xr:uid="{09372E99-32D7-4A8F-B2EB-CD14F836471C}"/>
    <cellStyle name="60% - Accent2 3 2 3" xfId="16815" xr:uid="{A5D5A03F-06C4-444D-BA9B-1425BBD7D4E5}"/>
    <cellStyle name="60% - Accent2 3 3" xfId="16816" xr:uid="{51812AE4-05B6-487D-B8A3-DD73E805368F}"/>
    <cellStyle name="60% - Accent2 3 4" xfId="16817" xr:uid="{6FC680A4-6C0B-4BB0-8EFB-39036BA70A8E}"/>
    <cellStyle name="60% - Accent2 4" xfId="16818" xr:uid="{3E9F2CF2-AF57-489D-8EAD-C67E7FB4CB86}"/>
    <cellStyle name="60% - Accent2 4 2" xfId="16819" xr:uid="{399CE9CC-47F8-4EAF-8036-13BE68F5A081}"/>
    <cellStyle name="60% - Accent2 4 2 2" xfId="16820" xr:uid="{BA1BA329-F0A1-4954-A94D-F92865FCB101}"/>
    <cellStyle name="60% - Accent2 4 3" xfId="16821" xr:uid="{9CDF9013-3E1E-4F94-A729-CD2BED2A247D}"/>
    <cellStyle name="60% - Accent2 4 4" xfId="16822" xr:uid="{20A7974F-49C2-4246-84AC-17E67FCA5EFE}"/>
    <cellStyle name="60% - Accent2 5" xfId="16823" xr:uid="{CCBAD34A-2C82-46EF-A88E-F25EC0876DA8}"/>
    <cellStyle name="60% - Accent2 5 2" xfId="16824" xr:uid="{00585627-B9F1-47CB-A7B1-C9D58DA7AD89}"/>
    <cellStyle name="60% - Accent2 5 3" xfId="16825" xr:uid="{D015B29D-EE91-416B-87E9-C85CB0D94DC4}"/>
    <cellStyle name="60% - Accent2 5 4" xfId="16826" xr:uid="{81B9A71C-E10B-4434-BC52-BD2E5C49F21F}"/>
    <cellStyle name="60% - Accent2 5 5" xfId="16827" xr:uid="{C9410A80-0E33-48CA-B94B-17F26FCFA62E}"/>
    <cellStyle name="60% - Accent2 6" xfId="16828" xr:uid="{286C0DA7-915B-4620-B9EC-D988013994DF}"/>
    <cellStyle name="60% - Accent2 6 2" xfId="16829" xr:uid="{75F043A6-FE82-4D6C-81D1-DD774BD7CB34}"/>
    <cellStyle name="60% - Accent2 7" xfId="16830" xr:uid="{259330F5-8DCC-49C5-BB42-7991AC204EA0}"/>
    <cellStyle name="60% - Accent2 8" xfId="16831" xr:uid="{10F4C626-D677-4671-86CD-CF45EEBBBF40}"/>
    <cellStyle name="60% - Accent2 9" xfId="16832" xr:uid="{D073682B-C6B1-4807-8050-18819D2C4280}"/>
    <cellStyle name="60% - Accent3 10" xfId="16833" xr:uid="{B6627B5B-0DCD-44E3-A44F-4FD64C604583}"/>
    <cellStyle name="60% - Accent3 2" xfId="16834" xr:uid="{32FBAEFA-8D2B-4EC5-A33B-ACE2487A0DB3}"/>
    <cellStyle name="60% - Accent3 2 2" xfId="16835" xr:uid="{E285E017-0A9A-45FA-A159-27994E91CCE1}"/>
    <cellStyle name="60% - Accent3 2 2 2" xfId="16836" xr:uid="{204FD401-921C-44ED-9023-0CCFB512C7BA}"/>
    <cellStyle name="60% - Accent3 2 2 2 2" xfId="16837" xr:uid="{3F7E5D7A-893B-4656-AAE8-992E4A5EF334}"/>
    <cellStyle name="60% - Accent3 2 2 2 3" xfId="16838" xr:uid="{CA2BC79B-6F4E-4050-B24F-A371C6A0CAC3}"/>
    <cellStyle name="60% - Accent3 2 2 3" xfId="16839" xr:uid="{B6934BA1-5DF9-46AF-9CE1-C9FF1D51F5C0}"/>
    <cellStyle name="60% - Accent3 2 2 4" xfId="16840" xr:uid="{37692346-FB04-4221-A0D6-CBD6FE4D026E}"/>
    <cellStyle name="60% - Accent3 2 2 5" xfId="16841" xr:uid="{831FA9E8-B808-4E66-A52F-214C67C96838}"/>
    <cellStyle name="60% - Accent3 2 3" xfId="16842" xr:uid="{D2E0DC61-E2FD-40F8-A658-511A8F0EFF48}"/>
    <cellStyle name="60% - Accent3 2 3 2" xfId="16843" xr:uid="{48876631-650B-45D3-827C-3E71D8C096F7}"/>
    <cellStyle name="60% - Accent3 2 3 2 2" xfId="16844" xr:uid="{11B00690-1EA8-4606-9F13-74BFEFBF9212}"/>
    <cellStyle name="60% - Accent3 2 3 2 3" xfId="16845" xr:uid="{FC4465A2-1CDA-46B5-ACDD-645F69E48679}"/>
    <cellStyle name="60% - Accent3 2 3 3" xfId="16846" xr:uid="{3DDBD31E-0E8B-4096-92FF-3E250E500F6C}"/>
    <cellStyle name="60% - Accent3 2 3 4" xfId="16847" xr:uid="{D50E2772-1435-4F0C-8630-673D5181B823}"/>
    <cellStyle name="60% - Accent3 2 3 5" xfId="16848" xr:uid="{BEF72EC0-CCE4-4CE7-9545-7495E0627B35}"/>
    <cellStyle name="60% - Accent3 2 4" xfId="16849" xr:uid="{C395743D-8115-4D0C-A7A3-302123428E7A}"/>
    <cellStyle name="60% - Accent3 2 4 2" xfId="16850" xr:uid="{5635D426-794C-420C-A09F-F30FE209065B}"/>
    <cellStyle name="60% - Accent3 2 4 2 2" xfId="16851" xr:uid="{EB5686BE-2200-409B-90FD-20DF380CC80C}"/>
    <cellStyle name="60% - Accent3 2 5" xfId="16852" xr:uid="{F1FEEA79-2F22-41A6-BB3A-68EA444B9B4C}"/>
    <cellStyle name="60% - Accent3 2 5 2" xfId="16853" xr:uid="{8121A5D4-55D8-459F-BF25-4A2A0B35D02A}"/>
    <cellStyle name="60% - Accent3 2 6" xfId="16854" xr:uid="{DB2A67BF-7581-4F7A-8CB4-EB7125A3A266}"/>
    <cellStyle name="60% - Accent3 2 7" xfId="16855" xr:uid="{68C1D6B5-F3CC-4827-803A-4AF3B6FDE1DF}"/>
    <cellStyle name="60% - Accent3 3" xfId="16856" xr:uid="{B61B446A-CD36-40BB-BADF-24DCBA522E4A}"/>
    <cellStyle name="60% - Accent3 3 2" xfId="16857" xr:uid="{410BEA62-DF7B-409F-9807-06A6773DF36B}"/>
    <cellStyle name="60% - Accent3 3 2 2" xfId="16858" xr:uid="{EBD40726-3ED1-4351-8B02-E5D2AA94A7C0}"/>
    <cellStyle name="60% - Accent3 3 2 3" xfId="16859" xr:uid="{B7ED5583-CC82-4A96-9638-A47240B61B42}"/>
    <cellStyle name="60% - Accent3 3 3" xfId="16860" xr:uid="{A481389D-869F-4B88-BAAB-00F76B00E556}"/>
    <cellStyle name="60% - Accent3 3 4" xfId="16861" xr:uid="{2EDB6606-43F0-4A24-8D9E-82B7A6A70BB6}"/>
    <cellStyle name="60% - Accent3 4" xfId="16862" xr:uid="{34945D0D-26E0-46B6-8D29-ACDFDCBB3530}"/>
    <cellStyle name="60% - Accent3 4 2" xfId="16863" xr:uid="{30DAFB52-C3AC-44FB-BF51-DDCD8A673E1F}"/>
    <cellStyle name="60% - Accent3 4 2 2" xfId="16864" xr:uid="{0DEE2564-C5C8-4ABF-B828-4989BEF8237E}"/>
    <cellStyle name="60% - Accent3 4 3" xfId="16865" xr:uid="{B7EE8949-790D-4EBD-A47B-F33AC1282685}"/>
    <cellStyle name="60% - Accent3 4 4" xfId="16866" xr:uid="{27201EB6-DBAF-491B-906C-A10AA42BF59F}"/>
    <cellStyle name="60% - Accent3 5" xfId="16867" xr:uid="{0D93972C-839F-475F-AB4A-46A6DB3BD34A}"/>
    <cellStyle name="60% - Accent3 5 2" xfId="16868" xr:uid="{5DD53905-8FCC-4968-9483-16D3E4EAA76A}"/>
    <cellStyle name="60% - Accent3 5 3" xfId="16869" xr:uid="{3DD62E1A-266F-4D22-92F3-23796DC97229}"/>
    <cellStyle name="60% - Accent3 5 4" xfId="16870" xr:uid="{11FB25FF-1106-4378-8C33-5659C3837262}"/>
    <cellStyle name="60% - Accent3 5 5" xfId="16871" xr:uid="{7901C3E4-E479-42AE-B7FB-00488C408705}"/>
    <cellStyle name="60% - Accent3 6" xfId="16872" xr:uid="{81FE2217-8FC7-473C-9B98-EACE5370EB36}"/>
    <cellStyle name="60% - Accent3 6 2" xfId="16873" xr:uid="{20971BC6-4EA9-42A8-9BCA-67C16463CAAA}"/>
    <cellStyle name="60% - Accent3 7" xfId="16874" xr:uid="{C4D8F237-1A89-4EA1-83AE-8F35CE7A1A08}"/>
    <cellStyle name="60% - Accent3 8" xfId="16875" xr:uid="{7558A5AD-5077-497F-A512-95E2C30F1863}"/>
    <cellStyle name="60% - Accent3 9" xfId="16876" xr:uid="{B3B6328C-0311-4E23-97F3-F7E6FC83D6C4}"/>
    <cellStyle name="60% - Accent4 10" xfId="16877" xr:uid="{62B9ED41-A060-45E6-8146-6A89ECF76AAB}"/>
    <cellStyle name="60% - Accent4 2" xfId="16878" xr:uid="{007AD843-AB4C-45E9-95A2-AF08E73E293F}"/>
    <cellStyle name="60% - Accent4 2 2" xfId="16879" xr:uid="{09B0E303-D226-47E2-ABD8-ADBAB14023CE}"/>
    <cellStyle name="60% - Accent4 2 2 2" xfId="16880" xr:uid="{B7B616C8-0F48-45C9-8675-7BE5B418AADB}"/>
    <cellStyle name="60% - Accent4 2 2 2 2" xfId="16881" xr:uid="{9DA5630D-9A84-4462-8FA6-4B02A24A70C8}"/>
    <cellStyle name="60% - Accent4 2 2 2 3" xfId="16882" xr:uid="{175C3A61-F0F3-478B-AA8A-299610582210}"/>
    <cellStyle name="60% - Accent4 2 2 3" xfId="16883" xr:uid="{6E0B9D05-123A-46F8-9EC3-3C3C57A93AB5}"/>
    <cellStyle name="60% - Accent4 2 2 4" xfId="16884" xr:uid="{082A23B5-938F-466B-9BB5-D647F9B262BF}"/>
    <cellStyle name="60% - Accent4 2 2 5" xfId="16885" xr:uid="{C1D044C8-2BC1-4918-A8F4-22BF9CB1F943}"/>
    <cellStyle name="60% - Accent4 2 3" xfId="16886" xr:uid="{B449C075-FA46-4407-8086-56F0319487C5}"/>
    <cellStyle name="60% - Accent4 2 3 2" xfId="16887" xr:uid="{22D2BF37-C188-4A64-8E94-E9B07B961C9F}"/>
    <cellStyle name="60% - Accent4 2 3 2 2" xfId="16888" xr:uid="{FFEB761D-BD37-4423-AD9F-2A4CCA9D3F24}"/>
    <cellStyle name="60% - Accent4 2 3 2 3" xfId="16889" xr:uid="{D6A36B53-A51F-49F4-97A0-8496772A0571}"/>
    <cellStyle name="60% - Accent4 2 3 3" xfId="16890" xr:uid="{35BBA371-21BE-41F1-B4EB-39B5E4358596}"/>
    <cellStyle name="60% - Accent4 2 3 4" xfId="16891" xr:uid="{2DFEA12D-8543-4108-99CA-E4BAE64C1213}"/>
    <cellStyle name="60% - Accent4 2 3 5" xfId="16892" xr:uid="{DF401058-C0B1-46FC-80F0-4FE491E82FB0}"/>
    <cellStyle name="60% - Accent4 2 4" xfId="16893" xr:uid="{2E31793F-00F6-48D1-AA09-A669C0B0D981}"/>
    <cellStyle name="60% - Accent4 2 4 2" xfId="16894" xr:uid="{7DC12F3E-1B0C-42A4-BBFA-3F49BBA83AD8}"/>
    <cellStyle name="60% - Accent4 2 4 2 2" xfId="16895" xr:uid="{924E9257-DF16-4401-940E-818C6D211E69}"/>
    <cellStyle name="60% - Accent4 2 5" xfId="16896" xr:uid="{53864253-8241-45B4-A5A2-7BB8D0545C8D}"/>
    <cellStyle name="60% - Accent4 2 5 2" xfId="16897" xr:uid="{EED8223F-BC77-4629-BC42-746027F5963F}"/>
    <cellStyle name="60% - Accent4 2 6" xfId="16898" xr:uid="{1F85BE87-826B-4F73-B40F-D0C7EF634691}"/>
    <cellStyle name="60% - Accent4 2 7" xfId="16899" xr:uid="{C90EECE6-0131-4A90-9298-AD3748351EAA}"/>
    <cellStyle name="60% - Accent4 3" xfId="16900" xr:uid="{41F5F1C9-728C-4DA1-94B3-76E16612F8D5}"/>
    <cellStyle name="60% - Accent4 3 2" xfId="16901" xr:uid="{AF4ED705-4D84-4938-B175-6B76448FE38B}"/>
    <cellStyle name="60% - Accent4 3 2 2" xfId="16902" xr:uid="{D7B85D08-9F4F-4E86-A182-1A73C58C05FF}"/>
    <cellStyle name="60% - Accent4 3 2 3" xfId="16903" xr:uid="{F3F38AE5-9D78-46D7-AF68-371636C3D2D2}"/>
    <cellStyle name="60% - Accent4 3 3" xfId="16904" xr:uid="{B8041CC9-A5B6-4F85-BEA3-757A1F479680}"/>
    <cellStyle name="60% - Accent4 3 4" xfId="16905" xr:uid="{5D13D407-16DF-4146-863A-C6C892B91D60}"/>
    <cellStyle name="60% - Accent4 4" xfId="16906" xr:uid="{EC9333EC-0DE2-4B39-A3C2-68A26B5065B4}"/>
    <cellStyle name="60% - Accent4 4 2" xfId="16907" xr:uid="{D5E1BFD5-A036-4135-996F-931AA6B6271E}"/>
    <cellStyle name="60% - Accent4 4 2 2" xfId="16908" xr:uid="{5B825F88-EAA8-4EC0-A359-2B84F764DD0B}"/>
    <cellStyle name="60% - Accent4 4 3" xfId="16909" xr:uid="{BEB70E0D-9ABB-4F34-89B0-01800F7A8E2F}"/>
    <cellStyle name="60% - Accent4 4 4" xfId="16910" xr:uid="{EED4D45C-C917-4984-8755-0ADA806DE640}"/>
    <cellStyle name="60% - Accent4 5" xfId="16911" xr:uid="{AAB91778-D430-41DE-BF56-E245051BC632}"/>
    <cellStyle name="60% - Accent4 5 2" xfId="16912" xr:uid="{7F4EACC6-BF2B-47E5-BE2C-B429B81E8054}"/>
    <cellStyle name="60% - Accent4 5 3" xfId="16913" xr:uid="{6747DF9A-BC8A-4F18-B8D8-18F7ACCE2434}"/>
    <cellStyle name="60% - Accent4 5 4" xfId="16914" xr:uid="{8DC31A39-150F-4DA8-B5FD-E27A48F236E6}"/>
    <cellStyle name="60% - Accent4 5 5" xfId="16915" xr:uid="{371B4B7B-C508-46E8-8316-A75B92120D52}"/>
    <cellStyle name="60% - Accent4 6" xfId="16916" xr:uid="{C224A456-5A62-487D-9AF7-1FA338C4E687}"/>
    <cellStyle name="60% - Accent4 6 2" xfId="16917" xr:uid="{F477977C-FD11-4EA5-B1CD-C118F220A445}"/>
    <cellStyle name="60% - Accent4 7" xfId="16918" xr:uid="{D31E3E4D-991B-494C-BD56-89E9178E0EA7}"/>
    <cellStyle name="60% - Accent4 8" xfId="16919" xr:uid="{DCA2E54C-4493-4B0C-9563-7C74C9B791F9}"/>
    <cellStyle name="60% - Accent4 9" xfId="16920" xr:uid="{F7BBFEC7-7910-47FB-BC78-E5FBF3A48672}"/>
    <cellStyle name="60% - Accent5 10" xfId="16921" xr:uid="{9D622B8C-BF4C-45F4-A8CA-4E4A277F82DA}"/>
    <cellStyle name="60% - Accent5 2" xfId="16922" xr:uid="{E556BCAF-4BF7-45AE-BDA8-25187661309F}"/>
    <cellStyle name="60% - Accent5 2 2" xfId="16923" xr:uid="{5447688F-7653-4889-B445-070D38EBF31A}"/>
    <cellStyle name="60% - Accent5 2 2 2" xfId="16924" xr:uid="{7B26A6EC-941F-4C06-9B15-E352B855EA1B}"/>
    <cellStyle name="60% - Accent5 2 2 2 2" xfId="16925" xr:uid="{B906A2E5-F2BC-4569-ADFD-D16CCF16689A}"/>
    <cellStyle name="60% - Accent5 2 2 2 3" xfId="16926" xr:uid="{81F41E5E-13F0-40B1-AED4-EED4FA179432}"/>
    <cellStyle name="60% - Accent5 2 2 3" xfId="16927" xr:uid="{065BFCE4-8DFE-4E20-B7E4-33B4AE970144}"/>
    <cellStyle name="60% - Accent5 2 2 4" xfId="16928" xr:uid="{70701257-6795-4933-8503-2CCFD6E2794E}"/>
    <cellStyle name="60% - Accent5 2 2 5" xfId="16929" xr:uid="{BADE87AE-DB51-4FE2-B8CF-F6862F8432AE}"/>
    <cellStyle name="60% - Accent5 2 3" xfId="16930" xr:uid="{A00EC156-CB55-4AD0-A620-2171350BF914}"/>
    <cellStyle name="60% - Accent5 2 3 2" xfId="16931" xr:uid="{EBBE1C40-AC16-44AE-97B3-EFA498271D25}"/>
    <cellStyle name="60% - Accent5 2 3 2 2" xfId="16932" xr:uid="{4F57C006-7829-477F-893B-81C7D3D887BA}"/>
    <cellStyle name="60% - Accent5 2 3 2 3" xfId="16933" xr:uid="{15AF316A-C061-49C1-8893-60ADEEBABAB1}"/>
    <cellStyle name="60% - Accent5 2 3 3" xfId="16934" xr:uid="{B8DFD8CA-4CA5-4558-A604-A7CB0117C409}"/>
    <cellStyle name="60% - Accent5 2 3 4" xfId="16935" xr:uid="{24C55201-18A8-4078-88DB-43B9A892183A}"/>
    <cellStyle name="60% - Accent5 2 3 5" xfId="16936" xr:uid="{B198EF4E-93AA-4A06-8F32-A9DC0C24D0EC}"/>
    <cellStyle name="60% - Accent5 2 4" xfId="16937" xr:uid="{60ABF7C6-15A1-400B-90FE-1D391B0939EB}"/>
    <cellStyle name="60% - Accent5 2 4 2" xfId="16938" xr:uid="{50A98B8E-2809-4C1A-A836-C2A802286F9B}"/>
    <cellStyle name="60% - Accent5 2 4 2 2" xfId="16939" xr:uid="{8F9C4DD7-B64E-4DC0-A6FF-088DAC2D9708}"/>
    <cellStyle name="60% - Accent5 2 5" xfId="16940" xr:uid="{39E08412-88C0-4E4F-A296-D9F9A66D7764}"/>
    <cellStyle name="60% - Accent5 2 5 2" xfId="16941" xr:uid="{8D1006BA-B69F-486C-BCCD-441F3D30F940}"/>
    <cellStyle name="60% - Accent5 2 6" xfId="16942" xr:uid="{C83F6322-C367-47DD-AA15-64DAE60C0162}"/>
    <cellStyle name="60% - Accent5 2 7" xfId="16943" xr:uid="{2ED4AC8D-4FF0-43FA-B116-B54F2CCD7075}"/>
    <cellStyle name="60% - Accent5 3" xfId="16944" xr:uid="{9D66D552-7A7B-48F8-ABA2-13535AE67A3D}"/>
    <cellStyle name="60% - Accent5 3 2" xfId="16945" xr:uid="{A172B5D6-D5BB-42F4-8FBF-8EF1B4B25667}"/>
    <cellStyle name="60% - Accent5 3 2 2" xfId="16946" xr:uid="{3CDD6B10-C771-427E-8A72-5778FF59C04D}"/>
    <cellStyle name="60% - Accent5 3 2 3" xfId="16947" xr:uid="{D4CE1D7A-A97F-4132-A706-73A394A184F4}"/>
    <cellStyle name="60% - Accent5 3 3" xfId="16948" xr:uid="{8CA8204C-1A31-4576-892F-636B313E82DE}"/>
    <cellStyle name="60% - Accent5 3 4" xfId="16949" xr:uid="{C57B9EE2-3A39-4279-993E-47517F77179C}"/>
    <cellStyle name="60% - Accent5 4" xfId="16950" xr:uid="{7E065F92-FD6D-49C1-B1AC-1DA7C7C646B9}"/>
    <cellStyle name="60% - Accent5 4 2" xfId="16951" xr:uid="{AA702C81-F698-4DBB-90DC-C398FC4C2EDC}"/>
    <cellStyle name="60% - Accent5 4 2 2" xfId="16952" xr:uid="{80C5A7E1-AD6D-46E5-BDDF-83DBDC255552}"/>
    <cellStyle name="60% - Accent5 4 3" xfId="16953" xr:uid="{6A121347-6F45-47E2-B1DC-1F9761DAA845}"/>
    <cellStyle name="60% - Accent5 4 4" xfId="16954" xr:uid="{7A23FB83-7536-4F15-B3B1-3DC956C391BE}"/>
    <cellStyle name="60% - Accent5 5" xfId="16955" xr:uid="{D72DA024-AF26-49CA-B317-A2BD3DDB8B66}"/>
    <cellStyle name="60% - Accent5 5 2" xfId="16956" xr:uid="{E287A97A-1519-4614-A184-9B666827C3BD}"/>
    <cellStyle name="60% - Accent5 5 3" xfId="16957" xr:uid="{056F6D19-68F8-47E8-9160-0D658B9A0FBB}"/>
    <cellStyle name="60% - Accent5 5 4" xfId="16958" xr:uid="{ADE15FD6-13D2-45FE-8AE2-2E3803641FC0}"/>
    <cellStyle name="60% - Accent5 5 5" xfId="16959" xr:uid="{A372DE38-B08C-4E1D-8AF9-B7D63369C5AE}"/>
    <cellStyle name="60% - Accent5 6" xfId="16960" xr:uid="{2A34209B-26BC-4FBD-B7D6-C99580218B49}"/>
    <cellStyle name="60% - Accent5 6 2" xfId="16961" xr:uid="{C0A91F05-96EE-46C6-8190-A884C8A05CB9}"/>
    <cellStyle name="60% - Accent5 7" xfId="16962" xr:uid="{9B3BE2FA-6AF7-4F54-A1C9-C6D85C2105EC}"/>
    <cellStyle name="60% - Accent5 8" xfId="16963" xr:uid="{C3CC1E52-9E7D-49E3-86B6-986F5F58BB0D}"/>
    <cellStyle name="60% - Accent5 9" xfId="16964" xr:uid="{2F367DA8-1818-4F09-A415-03F14496E8CA}"/>
    <cellStyle name="60% - Accent6 10" xfId="16965" xr:uid="{F3523661-C075-4EF0-B018-0FCB8B9C1742}"/>
    <cellStyle name="60% - Accent6 2" xfId="16966" xr:uid="{51779E6E-3017-4404-BC2B-4E1944C32C8C}"/>
    <cellStyle name="60% - Accent6 2 2" xfId="16967" xr:uid="{609ED409-BC4E-40E3-942E-7A54C301F352}"/>
    <cellStyle name="60% - Accent6 2 2 2" xfId="16968" xr:uid="{9B00D727-8AEF-4AD8-AA36-6626E064F5F5}"/>
    <cellStyle name="60% - Accent6 2 2 2 2" xfId="16969" xr:uid="{AB027C27-C825-4C9F-9E90-EE8843010345}"/>
    <cellStyle name="60% - Accent6 2 2 2 3" xfId="16970" xr:uid="{E197C66B-6ABD-42B4-9FF3-E26330129C8C}"/>
    <cellStyle name="60% - Accent6 2 2 3" xfId="16971" xr:uid="{AE98C531-1925-41E8-A4C1-D4B05BE3FFFC}"/>
    <cellStyle name="60% - Accent6 2 2 4" xfId="16972" xr:uid="{DEB7C35D-019D-4ADC-AE47-0B2DF5BA0F5D}"/>
    <cellStyle name="60% - Accent6 2 2 5" xfId="16973" xr:uid="{9244CF48-DCD9-47D7-8B72-60267A83475D}"/>
    <cellStyle name="60% - Accent6 2 3" xfId="16974" xr:uid="{9544F302-7072-4C3D-AB44-5398CD40BB97}"/>
    <cellStyle name="60% - Accent6 2 3 2" xfId="16975" xr:uid="{B7E6ED96-E152-4925-915F-23A8624AC122}"/>
    <cellStyle name="60% - Accent6 2 3 2 2" xfId="16976" xr:uid="{7E9BD2C2-A84E-4E52-979B-244AFCCFE7B2}"/>
    <cellStyle name="60% - Accent6 2 3 2 3" xfId="16977" xr:uid="{06B25317-5BB0-4712-9BF9-24FFC83362C3}"/>
    <cellStyle name="60% - Accent6 2 3 3" xfId="16978" xr:uid="{6C18AF34-6AE5-4F9B-B742-1EAA8722DD45}"/>
    <cellStyle name="60% - Accent6 2 3 4" xfId="16979" xr:uid="{968A1837-6262-4A4A-9BC6-D25193C16529}"/>
    <cellStyle name="60% - Accent6 2 3 5" xfId="16980" xr:uid="{20672B21-7B47-4B29-9B2B-49CA70091788}"/>
    <cellStyle name="60% - Accent6 2 4" xfId="16981" xr:uid="{A1B4A6D0-0229-41BE-876A-04E17A244EA7}"/>
    <cellStyle name="60% - Accent6 2 4 2" xfId="16982" xr:uid="{BCACFBA4-1639-4D09-8BAA-8C9C3C6C15A5}"/>
    <cellStyle name="60% - Accent6 2 4 2 2" xfId="16983" xr:uid="{8C8277D8-1A69-4D5E-B625-9299E23DC402}"/>
    <cellStyle name="60% - Accent6 2 5" xfId="16984" xr:uid="{58BDE30E-1927-4D2E-ADBC-E31A4C80EFE7}"/>
    <cellStyle name="60% - Accent6 2 5 2" xfId="16985" xr:uid="{7F3A5168-F94F-4885-BD96-7D346679ED43}"/>
    <cellStyle name="60% - Accent6 2 6" xfId="16986" xr:uid="{5E0D1FD2-EBD3-416F-8A39-6DB45187C2B9}"/>
    <cellStyle name="60% - Accent6 2 7" xfId="16987" xr:uid="{2931F0A8-3F40-4C5B-B534-46BA1C7CC2EF}"/>
    <cellStyle name="60% - Accent6 3" xfId="16988" xr:uid="{AE80434D-E9C1-4B02-96EA-C2C63CB016B2}"/>
    <cellStyle name="60% - Accent6 3 2" xfId="16989" xr:uid="{01FA1098-7D60-4ABD-90F0-7A4991B82CEA}"/>
    <cellStyle name="60% - Accent6 3 2 2" xfId="16990" xr:uid="{5237D97C-B853-4F7C-A5C5-12F567869137}"/>
    <cellStyle name="60% - Accent6 3 2 3" xfId="16991" xr:uid="{A3CA6FD1-7C25-4FF0-B188-4790AEA4F0A0}"/>
    <cellStyle name="60% - Accent6 3 3" xfId="16992" xr:uid="{87DA5102-1320-48E8-AF5D-EF204DCEE936}"/>
    <cellStyle name="60% - Accent6 3 4" xfId="16993" xr:uid="{A2D9FDA4-12F7-48AE-A5F9-DB17F4A664FF}"/>
    <cellStyle name="60% - Accent6 4" xfId="16994" xr:uid="{56E1C726-3EA7-49F4-B0AB-54740BB321A9}"/>
    <cellStyle name="60% - Accent6 4 2" xfId="16995" xr:uid="{72F77D29-69F9-4D51-9A4B-2571AA7BFF91}"/>
    <cellStyle name="60% - Accent6 4 2 2" xfId="16996" xr:uid="{DB35EC94-4DAD-4C3E-AB7F-6F0272130A77}"/>
    <cellStyle name="60% - Accent6 4 3" xfId="16997" xr:uid="{5395EDE3-26A9-42F6-8C83-1C7E815F19D7}"/>
    <cellStyle name="60% - Accent6 4 4" xfId="16998" xr:uid="{12534857-E6E2-4773-A813-963ECE573E94}"/>
    <cellStyle name="60% - Accent6 5" xfId="16999" xr:uid="{E1F92AF2-3C1A-4E73-9257-29F5341F544D}"/>
    <cellStyle name="60% - Accent6 5 2" xfId="17000" xr:uid="{0598BBEB-6A06-490D-8659-E3427AA3F1BA}"/>
    <cellStyle name="60% - Accent6 5 3" xfId="17001" xr:uid="{0C684477-83CD-471D-88CE-2DB7A2BAAE7D}"/>
    <cellStyle name="60% - Accent6 5 4" xfId="17002" xr:uid="{663EA6AF-7081-416F-B15F-6A5E5882E3F7}"/>
    <cellStyle name="60% - Accent6 5 5" xfId="17003" xr:uid="{899AAEF2-F766-4228-8F02-5D9343DB1FB0}"/>
    <cellStyle name="60% - Accent6 6" xfId="17004" xr:uid="{F3FC90E2-F866-4FEE-80CB-84FFA629E642}"/>
    <cellStyle name="60% - Accent6 6 2" xfId="17005" xr:uid="{E4A5070A-3C7B-4C8B-B64D-BABA9BCD6CDC}"/>
    <cellStyle name="60% - Accent6 7" xfId="17006" xr:uid="{F1887C36-7538-42E1-BE0C-25F4A481289B}"/>
    <cellStyle name="60% - Accent6 8" xfId="17007" xr:uid="{42C3B6FB-41AD-4468-91CC-4CF7058D6514}"/>
    <cellStyle name="60% - Accent6 9" xfId="17008" xr:uid="{970FF2CF-54E3-4471-A2B4-90608C1CD660}"/>
    <cellStyle name="Accent1" xfId="17009" builtinId="29" customBuiltin="1"/>
    <cellStyle name="Accent1 2" xfId="17010" xr:uid="{13ACE667-53C7-4BE0-8FF1-B589A7849A2D}"/>
    <cellStyle name="Accent1 2 2" xfId="17011" xr:uid="{09C105B8-3B98-4105-8443-A0CAD3D2F2F0}"/>
    <cellStyle name="Accent1 2 2 2" xfId="17012" xr:uid="{37AFBFA0-53A0-4846-A07D-3E58A8A153D9}"/>
    <cellStyle name="Accent1 2 2 2 2" xfId="17013" xr:uid="{9235B733-35FC-4D83-B8E6-7F7012F9C738}"/>
    <cellStyle name="Accent1 2 2 3" xfId="17014" xr:uid="{84A329BD-BE0C-40EC-B428-D74894E30814}"/>
    <cellStyle name="Accent1 2 2 4" xfId="17015" xr:uid="{FF77E721-D854-44F9-9BD5-678DFCF90524}"/>
    <cellStyle name="Accent1 2 3" xfId="17016" xr:uid="{4E20CE3B-9BF0-400C-B51D-407FB9472292}"/>
    <cellStyle name="Accent1 2 3 2" xfId="17017" xr:uid="{8CB0FBE7-D7B3-48B3-B6C0-5F66E344629A}"/>
    <cellStyle name="Accent1 2 3 2 2" xfId="17018" xr:uid="{CD33083A-4A60-4E0F-8E46-0076572B597D}"/>
    <cellStyle name="Accent1 2 3 3" xfId="17019" xr:uid="{5501DF13-0A70-42B1-B2E7-407FECFF29BF}"/>
    <cellStyle name="Accent1 2 3 4" xfId="17020" xr:uid="{DDE9EE23-4078-471F-AFB0-B1F2E9A407A9}"/>
    <cellStyle name="Accent1 2 4" xfId="17021" xr:uid="{E75DC6C9-631A-436C-93A5-7F89E00E9F10}"/>
    <cellStyle name="Accent1 2 4 2" xfId="17022" xr:uid="{5DE9FFB5-7541-47BA-87E6-5498DAB1E5FE}"/>
    <cellStyle name="Accent1 2 5" xfId="17023" xr:uid="{A29DBE24-A52C-42F1-BDC7-86C2084FD777}"/>
    <cellStyle name="Accent1 2 6" xfId="17024" xr:uid="{6DAC9FB6-7D51-4E49-9F0F-09010A46AE93}"/>
    <cellStyle name="Accent1 3" xfId="17025" xr:uid="{F1D74B21-B352-422B-A245-75A147FBE742}"/>
    <cellStyle name="Accent1 3 2" xfId="17026" xr:uid="{562C966F-51FB-47D8-A6F4-A9C665B93328}"/>
    <cellStyle name="Accent1 3 2 2" xfId="17027" xr:uid="{9D89CE51-180F-4736-B73D-3676F066A2E5}"/>
    <cellStyle name="Accent1 4" xfId="17028" xr:uid="{A44A9137-9AA0-429D-92E3-BB8F8C7F330B}"/>
    <cellStyle name="Accent1 5" xfId="17029" xr:uid="{425027C0-1A05-4005-9652-B7276C786EA2}"/>
    <cellStyle name="Accent1 6" xfId="17030" xr:uid="{965DCCEB-6A45-4FA7-8885-CAC8CDEF73E7}"/>
    <cellStyle name="Accent1 7" xfId="17031" xr:uid="{CD76E4F6-8635-4AC9-BC37-4EE7143DDAA6}"/>
    <cellStyle name="Accent2" xfId="17032" builtinId="33" customBuiltin="1"/>
    <cellStyle name="Accent2 2" xfId="17033" xr:uid="{8976165C-47FF-4EF2-A0EC-56BED8C433DD}"/>
    <cellStyle name="Accent2 2 2" xfId="17034" xr:uid="{B99A7373-0BA8-42E8-AC73-E0FE7CD6E5C5}"/>
    <cellStyle name="Accent2 2 2 2" xfId="17035" xr:uid="{D7FAB691-526D-442B-9F61-AD95817F85EE}"/>
    <cellStyle name="Accent2 2 2 2 2" xfId="17036" xr:uid="{78F5E150-84A1-4295-A37F-F39844864A4B}"/>
    <cellStyle name="Accent2 2 2 3" xfId="17037" xr:uid="{CD1EFAB9-6892-4DC5-85FB-7BD037086347}"/>
    <cellStyle name="Accent2 2 2 4" xfId="17038" xr:uid="{542DFCDC-FFF0-4044-AE6F-38B264A02DAC}"/>
    <cellStyle name="Accent2 2 3" xfId="17039" xr:uid="{129D4054-2996-4688-BC08-2B210726025E}"/>
    <cellStyle name="Accent2 2 3 2" xfId="17040" xr:uid="{A10107BE-9B88-4B6A-B59E-84A9962640E4}"/>
    <cellStyle name="Accent2 2 3 2 2" xfId="17041" xr:uid="{64725C22-0409-494A-A3D4-CB13C8033F76}"/>
    <cellStyle name="Accent2 2 3 3" xfId="17042" xr:uid="{EE9022E1-745E-4BA1-88F9-03CD104F4F7B}"/>
    <cellStyle name="Accent2 2 3 4" xfId="17043" xr:uid="{3835E8E3-B9E8-4315-BCD9-88AA08B4BF40}"/>
    <cellStyle name="Accent2 2 4" xfId="17044" xr:uid="{4931F74D-0F59-4FFB-B723-5A7FC0D9C6D7}"/>
    <cellStyle name="Accent2 2 5" xfId="17045" xr:uid="{5E96842E-E365-4527-A62F-7981191600E0}"/>
    <cellStyle name="Accent2 2 6" xfId="17046" xr:uid="{AE918D25-AAF2-4A01-8C4F-EF18601F5EAA}"/>
    <cellStyle name="Accent2 3" xfId="17047" xr:uid="{08200517-DD4E-4119-9370-DA8307C4510B}"/>
    <cellStyle name="Accent2 3 2" xfId="17048" xr:uid="{82905EA1-5978-4039-8966-5C6799FF0D0A}"/>
    <cellStyle name="Accent2 3 2 2" xfId="17049" xr:uid="{B5BF3565-B0C4-4030-8073-B26E3F6EF609}"/>
    <cellStyle name="Accent2 4" xfId="17050" xr:uid="{258B2CB1-77EA-47BD-BB8F-D159C7D97BE5}"/>
    <cellStyle name="Accent2 5" xfId="17051" xr:uid="{6B0E5F8F-F94D-4E41-9F1C-06FAFDA001CA}"/>
    <cellStyle name="Accent2 6" xfId="17052" xr:uid="{BD82B89D-C28D-4B7A-B445-2D804071F853}"/>
    <cellStyle name="Accent2 7" xfId="17053" xr:uid="{8AD60B2F-5084-44B1-890C-0A7B2E246E42}"/>
    <cellStyle name="Accent3" xfId="17054" builtinId="37" customBuiltin="1"/>
    <cellStyle name="Accent3 2" xfId="17055" xr:uid="{AB4D7CD5-9CB7-46EB-80C2-18BDB305E3B9}"/>
    <cellStyle name="Accent3 2 2" xfId="17056" xr:uid="{1B4CC461-A8AC-4DCC-B066-323CEA74ED3A}"/>
    <cellStyle name="Accent3 2 2 2" xfId="17057" xr:uid="{292622A9-06F4-458F-9BD9-43CBDDAEA15C}"/>
    <cellStyle name="Accent3 2 2 2 2" xfId="17058" xr:uid="{BE76481C-60D1-4DB6-9891-76A3E301B605}"/>
    <cellStyle name="Accent3 2 2 3" xfId="17059" xr:uid="{AC887B52-F91F-4E73-8F96-94901D576020}"/>
    <cellStyle name="Accent3 2 2 4" xfId="17060" xr:uid="{109BD2DE-D281-4C73-95A3-AA6157CC6551}"/>
    <cellStyle name="Accent3 2 3" xfId="17061" xr:uid="{45559900-9BC3-419E-9669-8F5E23E5BB88}"/>
    <cellStyle name="Accent3 2 3 2" xfId="17062" xr:uid="{50921701-85B0-468E-9546-0709774A7510}"/>
    <cellStyle name="Accent3 2 3 2 2" xfId="17063" xr:uid="{2D895A97-D626-48E8-B36B-86681DF1DEC7}"/>
    <cellStyle name="Accent3 2 3 3" xfId="17064" xr:uid="{ED1DCC32-BB86-4DEB-B24E-E1C5861859B2}"/>
    <cellStyle name="Accent3 2 3 4" xfId="17065" xr:uid="{392584FF-BCAE-4252-96D0-780FCB33CB3F}"/>
    <cellStyle name="Accent3 2 4" xfId="17066" xr:uid="{CA183C48-EA56-4D69-8F90-74D8F42C35C7}"/>
    <cellStyle name="Accent3 2 5" xfId="17067" xr:uid="{13E1E753-075A-4816-98E6-95389C956B18}"/>
    <cellStyle name="Accent3 2 6" xfId="17068" xr:uid="{EBA78353-7BFE-4395-8CF1-89D5F9C10783}"/>
    <cellStyle name="Accent3 3" xfId="17069" xr:uid="{2006135F-5C5A-4B2D-B17A-024DF53F7C7B}"/>
    <cellStyle name="Accent3 3 2" xfId="17070" xr:uid="{F8EB49D3-9FAD-495B-B98C-08CF94FC05D0}"/>
    <cellStyle name="Accent3 3 2 2" xfId="17071" xr:uid="{2705AC47-4496-4D58-A0C4-54CC9B6C6EFF}"/>
    <cellStyle name="Accent3 4" xfId="17072" xr:uid="{E9AE3474-C76B-4AB3-BFA8-7F16E89C2072}"/>
    <cellStyle name="Accent3 5" xfId="17073" xr:uid="{12ED7D71-C46F-4C07-9015-56162A191DFF}"/>
    <cellStyle name="Accent3 6" xfId="17074" xr:uid="{613966C2-4628-4EAA-AD3B-D853A7FB3852}"/>
    <cellStyle name="Accent3 7" xfId="17075" xr:uid="{B410197D-0907-4311-A800-8DE8B2BBEE1D}"/>
    <cellStyle name="Accent4" xfId="17076" builtinId="41" customBuiltin="1"/>
    <cellStyle name="Accent4 2" xfId="17077" xr:uid="{7F6C2291-6B69-479E-9D90-FBA969B4A9EB}"/>
    <cellStyle name="Accent4 2 2" xfId="17078" xr:uid="{9CC7D03E-8673-498A-8327-D6D20CBB74CC}"/>
    <cellStyle name="Accent4 2 2 2" xfId="17079" xr:uid="{D77AD06E-09C4-4A3B-A5E1-519D85A17968}"/>
    <cellStyle name="Accent4 2 2 2 2" xfId="17080" xr:uid="{C8823F2F-68A6-4CC8-8E3A-F5F3EDF7B08D}"/>
    <cellStyle name="Accent4 2 2 3" xfId="17081" xr:uid="{7A866D53-D333-4CF1-AB4F-D4D029BD6783}"/>
    <cellStyle name="Accent4 2 2 4" xfId="17082" xr:uid="{55F7FA00-A11B-4882-8F51-2CC626F123E7}"/>
    <cellStyle name="Accent4 2 3" xfId="17083" xr:uid="{33C4CBD2-C275-4EFE-B971-C62B9DB2FDDA}"/>
    <cellStyle name="Accent4 2 3 2" xfId="17084" xr:uid="{30E42A1D-3635-4A57-91E7-7FB3697F2808}"/>
    <cellStyle name="Accent4 2 3 2 2" xfId="17085" xr:uid="{D0088289-5951-4727-9C0D-37B42E9411FE}"/>
    <cellStyle name="Accent4 2 3 3" xfId="17086" xr:uid="{5B6B5759-BDDF-49BA-97E0-E527FD72EFD4}"/>
    <cellStyle name="Accent4 2 3 4" xfId="17087" xr:uid="{0F3FC337-A0DC-4FE2-863B-46FB01030A86}"/>
    <cellStyle name="Accent4 2 4" xfId="17088" xr:uid="{849C4DDE-046C-4680-ADB6-A529301D816E}"/>
    <cellStyle name="Accent4 2 4 2" xfId="17089" xr:uid="{C26CBD5E-5DE1-475A-8F3B-3BCE4634400C}"/>
    <cellStyle name="Accent4 2 5" xfId="17090" xr:uid="{0F9EEBE0-B5F0-4994-97A4-E20BEAF18137}"/>
    <cellStyle name="Accent4 2 6" xfId="17091" xr:uid="{181346FB-9BAC-4001-81A9-10C9497A373C}"/>
    <cellStyle name="Accent4 3" xfId="17092" xr:uid="{1F008DAE-F90E-4197-AF29-2B6922188969}"/>
    <cellStyle name="Accent4 3 2" xfId="17093" xr:uid="{0CC802C6-B1DD-4B84-A018-B22F17E545BA}"/>
    <cellStyle name="Accent4 3 2 2" xfId="17094" xr:uid="{D6DE0DC1-42BA-4379-956F-18C125C21462}"/>
    <cellStyle name="Accent4 4" xfId="17095" xr:uid="{B7F7640B-D89F-4EBE-B1D1-4CC75F73A567}"/>
    <cellStyle name="Accent4 5" xfId="17096" xr:uid="{8530C7ED-6D20-4486-AAC8-4C9B7C858B6B}"/>
    <cellStyle name="Accent4 6" xfId="17097" xr:uid="{EEA389E8-41C4-46D8-834D-F4545B80E4EE}"/>
    <cellStyle name="Accent4 7" xfId="17098" xr:uid="{B44466A7-1334-47E4-96CE-4A5B67E15E8B}"/>
    <cellStyle name="Accent5" xfId="17099" builtinId="45" customBuiltin="1"/>
    <cellStyle name="Accent5 2" xfId="17100" xr:uid="{64E2988B-2371-4C4F-BE4C-33051BDA8826}"/>
    <cellStyle name="Accent5 2 2" xfId="17101" xr:uid="{DB71EB49-E9BD-47EF-B39A-96FD43E6196E}"/>
    <cellStyle name="Accent5 2 2 2" xfId="17102" xr:uid="{5E4F4CB3-FB53-4BEA-81EF-1601FF6704DE}"/>
    <cellStyle name="Accent5 2 2 3" xfId="17103" xr:uid="{9E86BC41-48FE-4F0D-8EC6-797A3AC8380C}"/>
    <cellStyle name="Accent5 2 2 4" xfId="17104" xr:uid="{E68B0838-3768-4CAD-84CB-7A723AB6D50D}"/>
    <cellStyle name="Accent5 2 3" xfId="17105" xr:uid="{E9BE7822-0C8D-4A44-A7BA-9C3394CE8905}"/>
    <cellStyle name="Accent5 2 3 2" xfId="17106" xr:uid="{6B3CEF3C-A28F-461C-A2F6-D10FAA3CF848}"/>
    <cellStyle name="Accent5 2 3 2 2" xfId="17107" xr:uid="{BB6C3011-B8EF-47CF-AE40-9BD6059E641B}"/>
    <cellStyle name="Accent5 2 3 3" xfId="17108" xr:uid="{622371FD-1071-4F5A-829E-965BA0162E46}"/>
    <cellStyle name="Accent5 2 4" xfId="17109" xr:uid="{75666286-5BFC-4B75-ACEE-E2D7650179CC}"/>
    <cellStyle name="Accent5 2 5" xfId="17110" xr:uid="{AE4B7D87-DD5E-4286-8197-BC712768F770}"/>
    <cellStyle name="Accent5 2 6" xfId="17111" xr:uid="{7A02EF80-8C0A-4B08-93DA-3D8CB0AA0B2E}"/>
    <cellStyle name="Accent5 3" xfId="17112" xr:uid="{F3100819-A0DB-460F-A86A-C3D9C91DA639}"/>
    <cellStyle name="Accent5 3 2" xfId="17113" xr:uid="{2CD51301-1769-4787-AC8A-45E7B2E5197B}"/>
    <cellStyle name="Accent5 3 2 2" xfId="17114" xr:uid="{C328C15C-4BE9-4246-80A7-B86A3068A277}"/>
    <cellStyle name="Accent5 4" xfId="17115" xr:uid="{5A1EC57D-FAD9-4384-AD33-4E16C29BE16C}"/>
    <cellStyle name="Accent5 5" xfId="17116" xr:uid="{0F88BC68-79A5-41EE-9FE9-EE5C7457C9B6}"/>
    <cellStyle name="Accent5 6" xfId="17117" xr:uid="{D3D91EF7-BB1A-46DE-9C21-4C483C77BC83}"/>
    <cellStyle name="Accent5 7" xfId="17118" xr:uid="{342F76DE-3B20-40B5-B9DF-C740FF925B60}"/>
    <cellStyle name="Accent6" xfId="17119" builtinId="49" customBuiltin="1"/>
    <cellStyle name="Accent6 2" xfId="17120" xr:uid="{38E84ADC-8EF4-435A-B28C-4EA559DC075E}"/>
    <cellStyle name="Accent6 2 2" xfId="17121" xr:uid="{B49E2B84-AA7F-4DC8-B676-A2B6FF41B91F}"/>
    <cellStyle name="Accent6 2 2 2" xfId="17122" xr:uid="{5F19881C-80E7-42E6-9B54-E08E05CFC1AE}"/>
    <cellStyle name="Accent6 2 2 2 2" xfId="17123" xr:uid="{D911880D-F038-4B55-AE29-225FA084AE57}"/>
    <cellStyle name="Accent6 2 2 3" xfId="17124" xr:uid="{5662D531-ED77-47E0-8D27-59415F13F0CF}"/>
    <cellStyle name="Accent6 2 2 4" xfId="17125" xr:uid="{56C7A735-0D49-4E6D-8662-02AEB455666E}"/>
    <cellStyle name="Accent6 2 3" xfId="17126" xr:uid="{515A24B2-E951-4BC5-B945-D54845371D68}"/>
    <cellStyle name="Accent6 2 3 2" xfId="17127" xr:uid="{B6CA9FD0-BA16-47FA-B272-E08D1856183E}"/>
    <cellStyle name="Accent6 2 3 2 2" xfId="17128" xr:uid="{AF28E1D2-18C7-4DCC-8C0E-7767B0101F0D}"/>
    <cellStyle name="Accent6 2 3 3" xfId="17129" xr:uid="{1ED737B0-2368-4D27-9220-85803370AFB6}"/>
    <cellStyle name="Accent6 2 3 4" xfId="17130" xr:uid="{3F0645FD-4F2D-4E0E-B256-3AE3E00595CE}"/>
    <cellStyle name="Accent6 2 4" xfId="17131" xr:uid="{75BB5DC5-CAC8-49FE-9AD9-00F0F4EB873D}"/>
    <cellStyle name="Accent6 2 5" xfId="17132" xr:uid="{6B445EB4-4B2F-420F-A656-1A7E8BA4C2F4}"/>
    <cellStyle name="Accent6 2 6" xfId="17133" xr:uid="{DBF3B2D4-3DC6-4AF4-BB65-8810F8F02033}"/>
    <cellStyle name="Accent6 3" xfId="17134" xr:uid="{AF5DCDB3-8EAF-4761-AF42-DDC6FCC1E934}"/>
    <cellStyle name="Accent6 3 2" xfId="17135" xr:uid="{3B0D65D0-0EDF-41CD-8632-BC94A5EAE1B4}"/>
    <cellStyle name="Accent6 3 2 2" xfId="17136" xr:uid="{9F202CD5-9164-4335-91C3-21BEECD8FF98}"/>
    <cellStyle name="Accent6 4" xfId="17137" xr:uid="{C9350D04-5C44-41C8-9B35-9D0DCD3F1477}"/>
    <cellStyle name="Accent6 5" xfId="17138" xr:uid="{956581C2-399F-4092-B361-28F01E83B67A}"/>
    <cellStyle name="Accent6 6" xfId="17139" xr:uid="{493EDC2B-4132-496D-81BF-4177693AD0C2}"/>
    <cellStyle name="Accent6 7" xfId="17140" xr:uid="{B73F0D6E-D4DB-4474-AC4D-5B51D968AFCC}"/>
    <cellStyle name="Bad" xfId="17141" builtinId="27" customBuiltin="1"/>
    <cellStyle name="Bad 2" xfId="17142" xr:uid="{7B6D3EB5-A77E-422C-AC26-D91570C8E318}"/>
    <cellStyle name="Bad 2 2" xfId="17143" xr:uid="{7032D887-265A-4D25-8993-86E2D395A9B1}"/>
    <cellStyle name="Bad 2 2 2" xfId="17144" xr:uid="{81687D14-D2AB-4BFF-9E58-94B4F617EB80}"/>
    <cellStyle name="Bad 2 2 2 2" xfId="17145" xr:uid="{E6DA412A-6229-432A-B57B-09FF617C2D17}"/>
    <cellStyle name="Bad 2 2 3" xfId="17146" xr:uid="{AB403F34-458A-4FF8-B5FF-3940F156F839}"/>
    <cellStyle name="Bad 2 2 4" xfId="17147" xr:uid="{C4211549-BC40-452C-A1A2-3EB5542DCA42}"/>
    <cellStyle name="Bad 2 3" xfId="17148" xr:uid="{6CB2CF02-DCF5-4A06-A05E-D68259A8C83C}"/>
    <cellStyle name="Bad 2 3 2" xfId="17149" xr:uid="{5F10B5E8-43E4-4074-81BA-A464400B0980}"/>
    <cellStyle name="Bad 2 3 2 2" xfId="17150" xr:uid="{C5325E03-3893-485D-AC66-90199BDAF0A6}"/>
    <cellStyle name="Bad 2 3 3" xfId="17151" xr:uid="{33BDA150-A328-449F-8885-71081068C136}"/>
    <cellStyle name="Bad 2 3 4" xfId="17152" xr:uid="{1D6C3AA1-1D78-4FC2-AD40-04F21E6638F4}"/>
    <cellStyle name="Bad 2 4" xfId="17153" xr:uid="{53C53064-6EC0-4FF2-8556-5394AD6E9DAE}"/>
    <cellStyle name="Bad 2 5" xfId="17154" xr:uid="{1B72190C-EEBA-4A4D-B643-1838B02034A8}"/>
    <cellStyle name="Bad 2 6" xfId="17155" xr:uid="{A8DCD0EB-C8A1-436C-B294-8491E9491B2B}"/>
    <cellStyle name="Bad 3" xfId="17156" xr:uid="{9A402441-A119-4BF2-BA5C-65A1314CC444}"/>
    <cellStyle name="Bad 3 2" xfId="17157" xr:uid="{D0BCA9C9-42AE-43C6-A0EA-056EC059989C}"/>
    <cellStyle name="Bad 3 2 2" xfId="17158" xr:uid="{510CA87A-C5BC-4B77-9E43-AF6A84B6B9D0}"/>
    <cellStyle name="Bad 4" xfId="17159" xr:uid="{7FF04FF9-C90C-4598-B121-C8CD5BD9CFAF}"/>
    <cellStyle name="Bad 5" xfId="17160" xr:uid="{BAAB322F-B461-425F-8F85-574ACE16F98C}"/>
    <cellStyle name="Bad 6" xfId="17161" xr:uid="{AF77DDBC-7DA5-4DD6-B4C3-6744EDD47AA2}"/>
    <cellStyle name="Bad 7" xfId="17162" xr:uid="{33FD7E82-1A1E-449A-8536-BFDCE0E312DB}"/>
    <cellStyle name="Blank" xfId="17163" xr:uid="{CE00B980-AA8A-45B3-8F94-B2F3061FB5C5}"/>
    <cellStyle name="Calculation" xfId="17164" builtinId="22" customBuiltin="1"/>
    <cellStyle name="Calculation 2" xfId="17165" xr:uid="{35655996-AB3A-4003-BAAA-B8A64E6749F5}"/>
    <cellStyle name="Calculation 2 2" xfId="17166" xr:uid="{41E5755B-E9EF-47A3-91EB-D97C6C77C33F}"/>
    <cellStyle name="Calculation 2 2 2" xfId="17167" xr:uid="{F7CF3399-302A-4902-82B0-B7ED0D16F464}"/>
    <cellStyle name="Calculation 2 2 2 2" xfId="17168" xr:uid="{9447EA40-5F66-4C9C-926A-93E1FC0B6BF0}"/>
    <cellStyle name="Calculation 2 2 3" xfId="17169" xr:uid="{C7369A5E-DA14-4082-8278-E69A98D5F674}"/>
    <cellStyle name="Calculation 2 2 4" xfId="17170" xr:uid="{C272E859-9AE0-4553-962F-4F5B22D6B3AE}"/>
    <cellStyle name="Calculation 2 3" xfId="17171" xr:uid="{BC32321C-0DA4-41EB-B65B-23E8CD9F2860}"/>
    <cellStyle name="Calculation 2 3 2" xfId="17172" xr:uid="{D2CFCC43-E18A-46F7-9356-FD19EE915072}"/>
    <cellStyle name="Calculation 2 3 2 2" xfId="17173" xr:uid="{57A96A77-B437-4239-BF73-05E9AC88DA08}"/>
    <cellStyle name="Calculation 2 3 3" xfId="17174" xr:uid="{3A51FE46-CD1A-4B64-9E9B-8123C30E09E9}"/>
    <cellStyle name="Calculation 2 3 4" xfId="17175" xr:uid="{4EEB49D8-F20E-466B-B251-7E681FF79765}"/>
    <cellStyle name="Calculation 2 4" xfId="17176" xr:uid="{A9230FFC-82A1-4BF6-B7FB-FD85B1532F35}"/>
    <cellStyle name="Calculation 2 4 2" xfId="17177" xr:uid="{154D35CD-5D27-4415-9E66-09120D03C483}"/>
    <cellStyle name="Calculation 2 5" xfId="17178" xr:uid="{C9BE0757-165F-4557-9FA1-9D39082186D3}"/>
    <cellStyle name="Calculation 2 6" xfId="17179" xr:uid="{DCFC4544-E12C-4CD8-9291-8217D0CBD80B}"/>
    <cellStyle name="Calculation 3" xfId="17180" xr:uid="{D368D1D4-AF4F-4462-9C98-B31ED640CAC3}"/>
    <cellStyle name="Calculation 3 2" xfId="17181" xr:uid="{E677D6D7-30BD-4B38-8543-315F8A4EEDCF}"/>
    <cellStyle name="Calculation 3 2 2" xfId="17182" xr:uid="{D89E7F3B-31F0-4E4E-B86B-D205A88182B4}"/>
    <cellStyle name="Calculation 4" xfId="17183" xr:uid="{C364BC52-7F51-4FCA-908F-EDEC6E03A360}"/>
    <cellStyle name="Calculation 5" xfId="17184" xr:uid="{DB8FA243-AEB4-461D-BCC4-D5A7CCC79E3C}"/>
    <cellStyle name="Calculation 6" xfId="17185" xr:uid="{31A4C9DB-26E5-449D-864E-8E0B4DBFC116}"/>
    <cellStyle name="Calculation 7" xfId="17186" xr:uid="{71AE31A8-B7C0-41A1-8255-C46C838AB85F}"/>
    <cellStyle name="Centered Heading" xfId="17187" xr:uid="{E1E8ECB9-E18A-433A-AC71-3B5E1B1CFB26}"/>
    <cellStyle name="Centered Heading 2" xfId="17188" xr:uid="{459D4F3A-6235-4178-916B-181C37D18766}"/>
    <cellStyle name="Centered Heading 2 2" xfId="17189" xr:uid="{27C2E766-BD5F-404A-BD59-A5E638A689C6}"/>
    <cellStyle name="Centered Heading 2 3" xfId="17190" xr:uid="{D1E30A9A-01C4-455D-A260-507BF6457A06}"/>
    <cellStyle name="Centered Heading 3" xfId="17191" xr:uid="{EB824AA0-7B63-4AE0-8422-A94DC3840264}"/>
    <cellStyle name="Centered Heading 4" xfId="17192" xr:uid="{6A566928-5630-4461-B6F4-DAAF36CEC780}"/>
    <cellStyle name="Check Cell" xfId="17193" builtinId="23" customBuiltin="1"/>
    <cellStyle name="Check Cell 2" xfId="17194" xr:uid="{F8046BF8-B40F-4878-B74C-45761AD74D5F}"/>
    <cellStyle name="Check Cell 2 2" xfId="17195" xr:uid="{84422D7E-DBFA-4D90-A890-178A6119639E}"/>
    <cellStyle name="Check Cell 2 2 2" xfId="17196" xr:uid="{8F1BBBBC-484F-48EB-9C6C-842469F869FB}"/>
    <cellStyle name="Check Cell 2 2 3" xfId="17197" xr:uid="{BF07ACE9-D026-4A11-AB4F-4AA939EB397F}"/>
    <cellStyle name="Check Cell 2 2 4" xfId="17198" xr:uid="{D2F06BD7-BC4E-4314-95B4-83C55A923EC3}"/>
    <cellStyle name="Check Cell 2 3" xfId="17199" xr:uid="{6115A819-7B59-403F-96A1-B44485FBE8C7}"/>
    <cellStyle name="Check Cell 2 3 2" xfId="17200" xr:uid="{E3C5BD20-E55E-4E19-8BE2-E00A55F21DFC}"/>
    <cellStyle name="Check Cell 2 3 2 2" xfId="17201" xr:uid="{9DEA6BAB-073B-44D2-9C2F-3D6C4DB9FE9F}"/>
    <cellStyle name="Check Cell 2 3 3" xfId="17202" xr:uid="{11D5C5E7-B4DB-4071-BDEA-BD402F5EEE0E}"/>
    <cellStyle name="Check Cell 2 4" xfId="17203" xr:uid="{C278AB84-5E65-48AD-9B4E-6732C375E165}"/>
    <cellStyle name="Check Cell 2 5" xfId="17204" xr:uid="{9BDFB24F-3C51-48C4-B00A-9083E785F987}"/>
    <cellStyle name="Check Cell 2 6" xfId="17205" xr:uid="{6C8BF7DD-6C83-42DF-ADF3-C097AC6169A2}"/>
    <cellStyle name="Check Cell 3" xfId="17206" xr:uid="{F587F851-D4D3-4B6F-9677-71C42CA37121}"/>
    <cellStyle name="Check Cell 3 2" xfId="17207" xr:uid="{A4D56214-7983-429C-96D4-F74C51D628B6}"/>
    <cellStyle name="Check Cell 3 2 2" xfId="17208" xr:uid="{E7523C5E-86FD-4941-A19F-E684FBB631BB}"/>
    <cellStyle name="Check Cell 4" xfId="17209" xr:uid="{3F48C5D6-47DD-4E2C-BB5E-98E08AB848EA}"/>
    <cellStyle name="Check Cell 5" xfId="17210" xr:uid="{EC0C8AAF-5E67-421C-9A6E-D1F0C4815414}"/>
    <cellStyle name="Check Cell 6" xfId="17211" xr:uid="{CB7CD2EF-FD51-412F-9DF3-0E87CF43BE2C}"/>
    <cellStyle name="Check Cell 7" xfId="17212" xr:uid="{EC57E349-EE76-4A76-81BB-C82A3F83704C}"/>
    <cellStyle name="Column Headings - size 10" xfId="17213" xr:uid="{24A7C7B9-2A18-40A2-B7A2-8E157ADF8D02}"/>
    <cellStyle name="Column Headings - size 10 2" xfId="17214" xr:uid="{7D834BD8-9666-4DA1-9E67-351375098750}"/>
    <cellStyle name="Column Headings - size 10 3" xfId="17215" xr:uid="{2674D0CA-18F8-4312-A581-D1592B526E1B}"/>
    <cellStyle name="Column Headings - size 11" xfId="17216" xr:uid="{01BCCE53-F717-4D40-AFE5-45836F502F13}"/>
    <cellStyle name="Column Headings - size 11 2" xfId="17217" xr:uid="{5B4B29E1-913D-4BAF-91DF-281524F01F6A}"/>
    <cellStyle name="Column Headings - size 11 3" xfId="17218" xr:uid="{58255D5F-4951-4C39-9B17-2931A68DA99B}"/>
    <cellStyle name="Column Headings - size 8" xfId="17219" xr:uid="{C5177495-4BF0-4BD5-A307-8942148B99E8}"/>
    <cellStyle name="Column Headings - size 8 2" xfId="17220" xr:uid="{3BA0953F-55DD-46E3-A316-33915256F305}"/>
    <cellStyle name="Column Headings - size 8 3" xfId="17221" xr:uid="{1D47500C-AED6-4DCE-B451-00AEBDF780C8}"/>
    <cellStyle name="Column Headings - size 9" xfId="17222" xr:uid="{D8BA787F-FF56-4EA4-9A6F-A09D0E929372}"/>
    <cellStyle name="Column Headings - size 9 2" xfId="17223" xr:uid="{7103EDC5-5776-46AB-9DAF-B2E614222E2C}"/>
    <cellStyle name="Column Headings - size 9 3" xfId="17224" xr:uid="{0A6D1F54-D203-4975-B4A6-89203CF62A47}"/>
    <cellStyle name="Comma" xfId="17225" builtinId="3"/>
    <cellStyle name="Comma [0] 2" xfId="17226" xr:uid="{567D2FE5-CC4B-4222-BB16-46B18E256776}"/>
    <cellStyle name="Comma [0] 2 2" xfId="32165" xr:uid="{31AB9F28-E4C4-46C6-9B8B-7A5C203A7685}"/>
    <cellStyle name="Comma [0] 3" xfId="17227" xr:uid="{EF700B92-6D44-42FD-970E-C6B88A6C16FE}"/>
    <cellStyle name="Comma [0] 3 2" xfId="32159" xr:uid="{62484818-7854-47C2-BD15-BF617FBF965A}"/>
    <cellStyle name="Comma 10" xfId="17228" xr:uid="{AA58CB8F-FDFA-45C5-B8BE-F0AA7F50C4BB}"/>
    <cellStyle name="Comma 10 2" xfId="17229" xr:uid="{BF03B9F7-6839-4044-A7C9-DD6B72F4246C}"/>
    <cellStyle name="Comma 10 2 2" xfId="17230" xr:uid="{053C2531-06B9-4B49-B2B4-7F160A031D20}"/>
    <cellStyle name="Comma 10 2 2 2" xfId="17231" xr:uid="{360D1F85-F448-4DA9-B156-83BFABAEBCCF}"/>
    <cellStyle name="Comma 10 2 2 2 2" xfId="17232" xr:uid="{1AB1BB99-583C-4EE0-8C06-DC84A037D979}"/>
    <cellStyle name="Comma 10 2 2 2 3" xfId="17233" xr:uid="{DC53161F-606C-4F33-9A89-4EC76498A64D}"/>
    <cellStyle name="Comma 10 2 2 2 4" xfId="17234" xr:uid="{BF004AA1-1E64-4642-B68D-B84E6920501E}"/>
    <cellStyle name="Comma 10 2 2 3" xfId="17235" xr:uid="{43224E24-6A58-41CE-8E7A-D8DDEA663BBC}"/>
    <cellStyle name="Comma 10 2 2 4" xfId="17236" xr:uid="{1206BAB5-36FC-4BF2-9068-990192B5E662}"/>
    <cellStyle name="Comma 10 2 2 5" xfId="17237" xr:uid="{D81DA827-5E45-4E18-A573-46E68D66A977}"/>
    <cellStyle name="Comma 10 2 2 6" xfId="17238" xr:uid="{C9201C34-D32E-49CB-9B87-7A4A19C43C4E}"/>
    <cellStyle name="Comma 10 2 3" xfId="17239" xr:uid="{4B462E57-CDFA-4057-958D-EA5B70576C74}"/>
    <cellStyle name="Comma 10 2 3 2" xfId="17240" xr:uid="{63FD6D45-E669-4C1F-9062-C7764B1C8039}"/>
    <cellStyle name="Comma 10 2 3 3" xfId="17241" xr:uid="{7D9377DA-2060-436D-8B27-D16D2E9B3B79}"/>
    <cellStyle name="Comma 10 2 4" xfId="17242" xr:uid="{D887E27B-8FA9-45BD-AF6D-D828DBE497BE}"/>
    <cellStyle name="Comma 10 2 4 2" xfId="17243" xr:uid="{2C1EAA82-8714-4045-B1E5-FFE0D3D38AF7}"/>
    <cellStyle name="Comma 10 2 5" xfId="17244" xr:uid="{CE6AFBFC-60E2-401E-A977-6D1B44D6CCD9}"/>
    <cellStyle name="Comma 10 2 6" xfId="17245" xr:uid="{CBF22BAD-7091-44D6-853D-8D58F0231479}"/>
    <cellStyle name="Comma 10 3" xfId="17246" xr:uid="{4C020B21-BCC4-4DF9-80D7-93754CAD5BD6}"/>
    <cellStyle name="Comma 10 3 2" xfId="17247" xr:uid="{2858795F-088E-4B5D-941C-5D42159CE95B}"/>
    <cellStyle name="Comma 10 3 2 2" xfId="17248" xr:uid="{E0879247-6637-4065-8118-E2BEE8A8C8C1}"/>
    <cellStyle name="Comma 10 3 2 3" xfId="17249" xr:uid="{F754045A-DD85-469E-A570-04171DE4ABAF}"/>
    <cellStyle name="Comma 10 3 3" xfId="17250" xr:uid="{2C149328-6655-4FA9-AFE9-EC89BF691C3D}"/>
    <cellStyle name="Comma 10 3 4" xfId="17251" xr:uid="{BA4C2735-8993-4A64-84E3-421F3198C2D0}"/>
    <cellStyle name="Comma 10 4" xfId="17252" xr:uid="{34C5ACFC-F9DF-4B5B-8591-8402196C9A16}"/>
    <cellStyle name="Comma 10 4 2" xfId="17253" xr:uid="{043910E6-19C8-4C8C-8F9D-106917F60E27}"/>
    <cellStyle name="Comma 10 4 2 2" xfId="17254" xr:uid="{36051FA8-685F-4062-B62C-F6BF29588098}"/>
    <cellStyle name="Comma 10 4 3" xfId="17255" xr:uid="{70E411F9-CEA4-4044-85F2-740AEE1CA7B0}"/>
    <cellStyle name="Comma 10 4 4" xfId="17256" xr:uid="{6D60AD17-20B0-4035-B4F8-7F1C20D42C23}"/>
    <cellStyle name="Comma 10 5" xfId="17257" xr:uid="{78A31DE2-0AF7-4F80-9C3D-623087553810}"/>
    <cellStyle name="Comma 10 5 2" xfId="17258" xr:uid="{8879A883-0943-4933-8F37-F23122F9F46E}"/>
    <cellStyle name="Comma 10 5 3" xfId="17259" xr:uid="{755CA9E7-8E91-46D0-A3EC-F7D54AD5972F}"/>
    <cellStyle name="Comma 10 5 4" xfId="17260" xr:uid="{73AD0618-DA95-48D0-B72D-2ACA933E010B}"/>
    <cellStyle name="Comma 10 6" xfId="17261" xr:uid="{0C1F4C3D-C4A4-498D-9AB7-D9C5031CD132}"/>
    <cellStyle name="Comma 10 6 2" xfId="17262" xr:uid="{FE1C453D-DC3C-41E8-AE5A-31DF44770A77}"/>
    <cellStyle name="Comma 10 6 3" xfId="17263" xr:uid="{8B7A7701-80E6-418B-AD9F-738C2DA4650C}"/>
    <cellStyle name="Comma 10 7" xfId="17264" xr:uid="{92EF8A9C-090C-4604-9E16-8D829C2DDCCD}"/>
    <cellStyle name="Comma 10 8" xfId="17265" xr:uid="{4F0F9D65-E860-4055-B7D5-473ABF0A81E2}"/>
    <cellStyle name="Comma 100" xfId="17266" xr:uid="{8181C923-38E2-4D0D-82B1-90085AAFBCD0}"/>
    <cellStyle name="Comma 101" xfId="17267" xr:uid="{662056D9-7C79-4175-8AE7-DDB1AFCC8730}"/>
    <cellStyle name="Comma 102" xfId="17268" xr:uid="{28039817-3936-41B8-88F8-055BAD573E04}"/>
    <cellStyle name="Comma 103" xfId="17269" xr:uid="{C0F06B81-8B72-4610-9456-6858003DDE8B}"/>
    <cellStyle name="Comma 104" xfId="17270" xr:uid="{01E0F9A5-C8B6-49A2-A607-BBB5EADFB9D2}"/>
    <cellStyle name="Comma 105" xfId="17271" xr:uid="{A29CE9A7-B280-4E11-91F2-10264C81389F}"/>
    <cellStyle name="Comma 106" xfId="17272" xr:uid="{5D550375-876D-4B8F-8A5F-C88ECDDBD0AC}"/>
    <cellStyle name="Comma 107" xfId="17273" xr:uid="{C81D1FB4-D1AA-4BDF-A58E-E69F9DBAAC2E}"/>
    <cellStyle name="Comma 108" xfId="17274" xr:uid="{31348A13-240B-494D-8061-13DFF3E3659F}"/>
    <cellStyle name="Comma 109" xfId="17275" xr:uid="{A0AAE63F-0A8D-4E3C-872F-E320E917DF4A}"/>
    <cellStyle name="Comma 11" xfId="17276" xr:uid="{9AA46DD3-C35E-438D-8DFE-0467E5075445}"/>
    <cellStyle name="Comma 11 2" xfId="17277" xr:uid="{662D2A36-C536-4DF6-AF28-3B1E1708E312}"/>
    <cellStyle name="Comma 11 2 2" xfId="17278" xr:uid="{8035DC08-DEB6-42E2-AFA2-90FD40168767}"/>
    <cellStyle name="Comma 11 2 2 2" xfId="17279" xr:uid="{FF1FCFFE-86D1-43DF-AB78-2AD0F8184A1C}"/>
    <cellStyle name="Comma 11 2 3" xfId="17280" xr:uid="{EAFE61A9-C1D1-4032-AB2C-A722AD46FFD7}"/>
    <cellStyle name="Comma 11 2 4" xfId="17281" xr:uid="{BC16D81B-4972-4CE6-8A9A-93D7D147F836}"/>
    <cellStyle name="Comma 11 3" xfId="17282" xr:uid="{211C6151-636A-460D-85BF-59EFE1B3EB3E}"/>
    <cellStyle name="Comma 11 3 2" xfId="17283" xr:uid="{71229F73-A518-4009-A303-F7EC665AC21C}"/>
    <cellStyle name="Comma 11 3 2 2" xfId="17284" xr:uid="{885F6FD4-3E37-47DF-9B75-7F746FF75371}"/>
    <cellStyle name="Comma 11 3 2 3" xfId="17285" xr:uid="{566DC0A4-75D9-46D4-BA3D-C186282E5BB0}"/>
    <cellStyle name="Comma 11 3 3" xfId="17286" xr:uid="{A60985BF-E752-4804-98CF-454AD6F62DE4}"/>
    <cellStyle name="Comma 11 3 4" xfId="17287" xr:uid="{37407155-D9B5-49F0-A825-063F405E8FCE}"/>
    <cellStyle name="Comma 11 4" xfId="17288" xr:uid="{C05C5F01-4803-4AC9-B488-A54F965B969C}"/>
    <cellStyle name="Comma 11 4 2" xfId="17289" xr:uid="{4DFCA1C7-38E2-407F-99D7-5586D7591289}"/>
    <cellStyle name="Comma 11 4 2 2" xfId="17290" xr:uid="{820BAF4A-1B21-4B7B-934C-8F5DF5AE7B5D}"/>
    <cellStyle name="Comma 11 4 3" xfId="17291" xr:uid="{F0ACAACA-B5E3-4B74-BB48-AAEE77157979}"/>
    <cellStyle name="Comma 11 5" xfId="17292" xr:uid="{5594E76B-894D-4737-9A96-AECE1E02B2CB}"/>
    <cellStyle name="Comma 11 5 2" xfId="17293" xr:uid="{8A18D549-0FFD-40FD-B102-A8C815744D7C}"/>
    <cellStyle name="Comma 11 5 3" xfId="17294" xr:uid="{3B221FB6-09CC-4930-B7DE-FD3A875D37E9}"/>
    <cellStyle name="Comma 11 6" xfId="17295" xr:uid="{7C629D80-7884-4663-970B-2DD703EBC97C}"/>
    <cellStyle name="Comma 11 7" xfId="17296" xr:uid="{C76C1EFF-3678-40E8-AA77-CFDBEE3E3C79}"/>
    <cellStyle name="Comma 110" xfId="17297" xr:uid="{B34E4F2F-58E4-4089-8EBF-A0BA40389271}"/>
    <cellStyle name="Comma 111" xfId="17298" xr:uid="{61BB290E-192E-4E76-BE9F-DDBC49E1E003}"/>
    <cellStyle name="Comma 112" xfId="17299" xr:uid="{96D47C0D-82F8-4A8A-B510-E5B4C6AF5719}"/>
    <cellStyle name="Comma 113" xfId="17300" xr:uid="{E2208D71-B571-41DC-A42A-9CCB0B054656}"/>
    <cellStyle name="Comma 114" xfId="17301" xr:uid="{AEFD80D3-2EDA-469C-AFD0-0E9122943281}"/>
    <cellStyle name="Comma 115" xfId="17302" xr:uid="{65FC41AE-8F84-4EDC-BD72-8543F4A216BA}"/>
    <cellStyle name="Comma 116" xfId="17303" xr:uid="{2B3ACF6A-36C8-456F-8456-842A5D40B5A0}"/>
    <cellStyle name="Comma 117" xfId="17304" xr:uid="{806A5177-BE37-422E-A5CE-F77CFB00AD2A}"/>
    <cellStyle name="Comma 118" xfId="17305" xr:uid="{1F2E129D-105E-4837-AB39-C0FF3E569618}"/>
    <cellStyle name="Comma 119" xfId="17306" xr:uid="{1CDAA9DF-2263-4126-AC9D-1AC379235575}"/>
    <cellStyle name="Comma 12" xfId="17307" xr:uid="{4C451171-9A30-4F8D-8379-0B4CC86640FE}"/>
    <cellStyle name="Comma 12 2" xfId="17308" xr:uid="{83010559-5319-4AF4-B051-C2870499FBA4}"/>
    <cellStyle name="Comma 12 2 2" xfId="17309" xr:uid="{0767CB46-B6AC-4FD0-B1C3-2C84D87EB212}"/>
    <cellStyle name="Comma 12 2 2 2" xfId="17310" xr:uid="{994046CA-7AC7-4E3B-B729-1BFE35133E99}"/>
    <cellStyle name="Comma 12 2 2 3" xfId="17311" xr:uid="{A243A0E8-6443-4438-9B56-E5BE30DD0F9F}"/>
    <cellStyle name="Comma 12 2 3" xfId="17312" xr:uid="{7383779B-1EB1-4AFE-A9DC-323DDC12F6E8}"/>
    <cellStyle name="Comma 12 2 4" xfId="17313" xr:uid="{862FD50C-FF48-463D-BA0F-A0E885D90F1E}"/>
    <cellStyle name="Comma 12 3" xfId="17314" xr:uid="{485672A1-1E52-42EB-ABFA-D00457C1F874}"/>
    <cellStyle name="Comma 12 3 2" xfId="17315" xr:uid="{26B89A73-6DEC-4DFF-A98F-E3A126CCC6F4}"/>
    <cellStyle name="Comma 12 3 2 2" xfId="17316" xr:uid="{5BC6594F-EBA9-451B-9B8F-9F6D8E9E9B18}"/>
    <cellStyle name="Comma 12 3 3" xfId="17317" xr:uid="{0975ED0C-4253-4A2D-9D3C-42A974001F31}"/>
    <cellStyle name="Comma 12 3 4" xfId="17318" xr:uid="{429B2B3C-53D7-4419-A8C0-8A2F336692EC}"/>
    <cellStyle name="Comma 12 4" xfId="17319" xr:uid="{87B65323-A32B-47DD-97F7-1C53C54C24B4}"/>
    <cellStyle name="Comma 12 4 2" xfId="17320" xr:uid="{03719B80-C538-4201-AF7A-1D17A59A48A1}"/>
    <cellStyle name="Comma 12 4 3" xfId="17321" xr:uid="{9D02E416-F72A-43E9-90F6-9B6DDA7D6094}"/>
    <cellStyle name="Comma 12 5" xfId="17322" xr:uid="{1EA49BA3-F487-4473-B498-772F52E4B4A2}"/>
    <cellStyle name="Comma 12 5 2" xfId="17323" xr:uid="{01591C1B-1560-48B2-A20B-AAD009AB35B0}"/>
    <cellStyle name="Comma 12 5 3" xfId="17324" xr:uid="{B1EA9FF4-0C83-48A9-A061-8604296CCCC7}"/>
    <cellStyle name="Comma 12 6" xfId="17325" xr:uid="{F01A96D2-3CF9-470A-B285-7E7F0D5E0B8A}"/>
    <cellStyle name="Comma 12 6 2" xfId="17326" xr:uid="{483F58CA-EB87-4A09-B8E4-9B452936D966}"/>
    <cellStyle name="Comma 12 7" xfId="17327" xr:uid="{5A799ABE-EAC7-4A1F-90D8-3CC68C9A88FF}"/>
    <cellStyle name="Comma 12 8" xfId="17328" xr:uid="{31B5F32C-2437-40B1-A584-CFA098E3E2FF}"/>
    <cellStyle name="Comma 12 9" xfId="17329" xr:uid="{1EC7B931-1DAD-4A6C-B718-8B0A895364D2}"/>
    <cellStyle name="Comma 120" xfId="17330" xr:uid="{C50A6A8A-98BF-490A-B1EE-5C6AA7EF879C}"/>
    <cellStyle name="Comma 121" xfId="17331" xr:uid="{CAB3810B-ED5B-4A38-BEB2-E70A12113DF5}"/>
    <cellStyle name="Comma 122" xfId="17332" xr:uid="{C4CB37A2-4111-4DBF-987E-779FBACC6CED}"/>
    <cellStyle name="Comma 123" xfId="17333" xr:uid="{46D6583B-3D35-461C-A837-A446CF257491}"/>
    <cellStyle name="Comma 124" xfId="17334" xr:uid="{75A5DD8B-9B00-4904-8380-2F32DABF3E76}"/>
    <cellStyle name="Comma 125" xfId="17335" xr:uid="{EC84C706-3891-4CB7-BD19-13CA2B4A07DC}"/>
    <cellStyle name="Comma 126" xfId="17336" xr:uid="{7834C265-5BE9-47B4-A316-8B21178C0182}"/>
    <cellStyle name="Comma 127" xfId="17337" xr:uid="{E1C2175C-DEF7-4B04-950B-DB3526917AC3}"/>
    <cellStyle name="Comma 128" xfId="17338" xr:uid="{B0C08393-7920-45CE-8C41-24ED9E405E31}"/>
    <cellStyle name="Comma 129" xfId="17339" xr:uid="{440DB2CB-026D-4AE3-86C8-8636C2F214CC}"/>
    <cellStyle name="Comma 13" xfId="17340" xr:uid="{49D9116B-EECC-4FAE-8698-7CBA54DBBA4C}"/>
    <cellStyle name="Comma 13 2" xfId="17341" xr:uid="{DF0BCB38-F24B-4A57-8D94-CB894F27ADAD}"/>
    <cellStyle name="Comma 13 2 2" xfId="17342" xr:uid="{1F877D77-C845-4ED4-9711-3394996BA294}"/>
    <cellStyle name="Comma 13 2 2 2" xfId="17343" xr:uid="{2395E4C5-6961-4E53-BE79-507989A8326B}"/>
    <cellStyle name="Comma 13 2 3" xfId="17344" xr:uid="{8118238A-E677-40E2-8280-DF94DC5B2484}"/>
    <cellStyle name="Comma 13 2 4" xfId="17345" xr:uid="{CA6A465E-5842-4CEB-A744-E8D3E2CDC903}"/>
    <cellStyle name="Comma 13 3" xfId="17346" xr:uid="{321306CE-F42F-4F17-9556-80B064E1850A}"/>
    <cellStyle name="Comma 13 3 2" xfId="17347" xr:uid="{4B3F0002-0019-4B0F-8D0A-12DBB6D4E56D}"/>
    <cellStyle name="Comma 13 3 2 2" xfId="17348" xr:uid="{DBBAF22B-BCFC-42CD-8A0D-9F62B0651440}"/>
    <cellStyle name="Comma 13 3 3" xfId="17349" xr:uid="{6D3C1F38-4B22-4F77-BBF9-3D042BAAFEA8}"/>
    <cellStyle name="Comma 13 3 4" xfId="17350" xr:uid="{8DADE98F-465E-4B90-97F9-50BBD82D8FFA}"/>
    <cellStyle name="Comma 13 4" xfId="17351" xr:uid="{DE5D3B27-2A1F-4351-B522-221A7CF15233}"/>
    <cellStyle name="Comma 13 4 2" xfId="17352" xr:uid="{7311D227-9B00-4479-87A0-9FBFBCB25653}"/>
    <cellStyle name="Comma 13 5" xfId="17353" xr:uid="{0ECE73AD-918D-410B-B208-D34C7827C3F1}"/>
    <cellStyle name="Comma 13 5 2" xfId="17354" xr:uid="{33BC8043-4E11-49C8-8458-83DE8A8638AB}"/>
    <cellStyle name="Comma 13 6" xfId="17355" xr:uid="{670D98B0-59EE-41B6-84CA-47B653E0DFCA}"/>
    <cellStyle name="Comma 13 7" xfId="17356" xr:uid="{9D750032-4842-4E11-8355-44BB56920951}"/>
    <cellStyle name="Comma 13 8" xfId="17357" xr:uid="{BFE61523-B8F3-45E0-BE77-EDE75D7BD168}"/>
    <cellStyle name="Comma 130" xfId="17358" xr:uid="{BB0A0821-F396-4CD3-84B1-5AE58794CE11}"/>
    <cellStyle name="Comma 131" xfId="17359" xr:uid="{1E1869B8-86AE-44F8-848D-0C7CC697BD8D}"/>
    <cellStyle name="Comma 132" xfId="17360" xr:uid="{D33B812A-D705-4B18-BE92-9588090CDD4C}"/>
    <cellStyle name="Comma 133" xfId="17361" xr:uid="{B0A42E0A-F720-4769-B479-D72D420F800D}"/>
    <cellStyle name="Comma 134" xfId="17362" xr:uid="{8FA4BE11-2D5B-4888-8E67-B8840920CA75}"/>
    <cellStyle name="Comma 135" xfId="17363" xr:uid="{DD59918C-45F8-4ABF-99DB-B3D4989E0CE6}"/>
    <cellStyle name="Comma 136" xfId="17364" xr:uid="{2728C362-EAE0-4C3A-9D0E-5D0D681CD9CE}"/>
    <cellStyle name="Comma 137" xfId="17365" xr:uid="{13DE8BDA-54F3-40E7-A3B2-4DDA862FEA8B}"/>
    <cellStyle name="Comma 138" xfId="17366" xr:uid="{FFD06F2D-3B4A-4A34-ADDD-C9A0EE4654BF}"/>
    <cellStyle name="Comma 139" xfId="17367" xr:uid="{529A3647-054C-4CF9-9034-1923ACA05109}"/>
    <cellStyle name="Comma 14" xfId="17368" xr:uid="{399C0A3F-7DB5-46D6-A3F1-5AE7AB7D86C3}"/>
    <cellStyle name="Comma 14 2" xfId="17369" xr:uid="{2D9AA59C-0FCD-4BE6-B8E1-4AA82C1F36D1}"/>
    <cellStyle name="Comma 14 2 2" xfId="17370" xr:uid="{52A396E0-6A5D-47C2-8CCD-285889AA2957}"/>
    <cellStyle name="Comma 14 2 3" xfId="17371" xr:uid="{A038593D-0933-41D8-B5C9-FB186DB881E1}"/>
    <cellStyle name="Comma 14 3" xfId="17372" xr:uid="{B4EC6D59-F513-4054-AFEE-ADB62A5114AB}"/>
    <cellStyle name="Comma 14 4" xfId="17373" xr:uid="{16D365C9-07D6-4881-A6A8-9DD20C38A36C}"/>
    <cellStyle name="Comma 14 5" xfId="17374" xr:uid="{B65E4757-0120-4876-BFD7-7BD48F64AD2A}"/>
    <cellStyle name="Comma 14 6" xfId="17375" xr:uid="{6719B96B-A14F-4325-8EE6-74D0763FEC8F}"/>
    <cellStyle name="Comma 140" xfId="17376" xr:uid="{C945DF29-5E5F-41A9-8B7E-7EA02BDE218F}"/>
    <cellStyle name="Comma 141" xfId="17377" xr:uid="{B6FBF005-765E-4E4B-BDF1-F725904C3552}"/>
    <cellStyle name="Comma 142" xfId="32150" xr:uid="{77832FDD-DA40-4E45-8B53-8C6A478D640B}"/>
    <cellStyle name="Comma 143" xfId="32152" xr:uid="{C668CAE5-8187-478F-9125-0D606B4F97C9}"/>
    <cellStyle name="Comma 144" xfId="32170" xr:uid="{2EBA7FF1-EB5B-49EC-B839-F8410ADE3E32}"/>
    <cellStyle name="Comma 145" xfId="32187" xr:uid="{810E0A93-1036-4BA7-8DEB-934CF6739E70}"/>
    <cellStyle name="Comma 146" xfId="32188" xr:uid="{CDB9E8B4-A087-4E88-9D16-8EBF079715C2}"/>
    <cellStyle name="Comma 15" xfId="17378" xr:uid="{C7E94E5D-7CB5-4B41-99F9-A0BA633C1F7B}"/>
    <cellStyle name="Comma 15 2" xfId="17379" xr:uid="{C0129A5B-A423-4893-976F-023AB67BC966}"/>
    <cellStyle name="Comma 15 2 2" xfId="17380" xr:uid="{B734BFE2-BEF2-4040-BE72-1BBA781655F6}"/>
    <cellStyle name="Comma 15 2 3" xfId="17381" xr:uid="{C40C5286-025C-4852-9459-2763FBA49EB6}"/>
    <cellStyle name="Comma 15 2 4" xfId="17382" xr:uid="{3F91C129-3591-45AF-BC61-8AC31354A4B1}"/>
    <cellStyle name="Comma 15 3" xfId="17383" xr:uid="{597D6223-9CE5-46DE-A0D7-BC832FCE1350}"/>
    <cellStyle name="Comma 15 4" xfId="17384" xr:uid="{A93F5557-4E56-4D2F-8534-38A0CDB89310}"/>
    <cellStyle name="Comma 15 5" xfId="17385" xr:uid="{E02342D6-3D0B-4B7E-8363-42F1BD9F5762}"/>
    <cellStyle name="Comma 15 6" xfId="17386" xr:uid="{5395CFA6-DB9A-4AE5-BB17-B81F1F0A5A03}"/>
    <cellStyle name="Comma 16" xfId="17387" xr:uid="{B0A89344-F96F-4721-BF7D-3DC578BE7C9B}"/>
    <cellStyle name="Comma 16 2" xfId="17388" xr:uid="{C8FF1209-7A07-41DD-B258-95D746F3A87F}"/>
    <cellStyle name="Comma 16 2 2" xfId="17389" xr:uid="{F3D2B8DF-7411-4CEC-97A1-5B87B450E2B4}"/>
    <cellStyle name="Comma 16 2 3" xfId="17390" xr:uid="{24C345BB-1D2E-4891-9AA4-E441BCAB902C}"/>
    <cellStyle name="Comma 16 3" xfId="17391" xr:uid="{A6829828-4E79-42AF-9420-87FEDAE2FE06}"/>
    <cellStyle name="Comma 16 4" xfId="17392" xr:uid="{3153A9DD-3434-4B2B-BDD1-4C99149FC90F}"/>
    <cellStyle name="Comma 16 5" xfId="17393" xr:uid="{1F19CDE0-24A6-4789-95BA-7D7B7DDC04E3}"/>
    <cellStyle name="Comma 17" xfId="17394" xr:uid="{E280499A-DAE7-4564-AC68-EDEA240D75DA}"/>
    <cellStyle name="Comma 17 2" xfId="17395" xr:uid="{D1D4A4F1-6A99-4412-9077-92CB84ED2EC7}"/>
    <cellStyle name="Comma 17 2 2" xfId="17396" xr:uid="{79220EC6-55F3-4D64-A51C-E9A893D1AB5A}"/>
    <cellStyle name="Comma 17 3" xfId="17397" xr:uid="{8F1BE4BD-1A93-4DF6-AF32-1B9033DD8FD0}"/>
    <cellStyle name="Comma 17 4" xfId="17398" xr:uid="{6966D361-1AC9-44AE-A380-E4D4428AA534}"/>
    <cellStyle name="Comma 18" xfId="17399" xr:uid="{091110C0-E5FC-4202-BF43-E3E6D2916A8A}"/>
    <cellStyle name="Comma 18 2" xfId="17400" xr:uid="{586EFA06-5593-49AF-B27F-3601045DAF35}"/>
    <cellStyle name="Comma 18 2 2" xfId="17401" xr:uid="{46E2E4EF-F5AB-499B-AD9C-593678DC67B9}"/>
    <cellStyle name="Comma 18 3" xfId="17402" xr:uid="{B134DE8F-AED0-4CD1-A22B-9AA5E9F5A375}"/>
    <cellStyle name="Comma 18 4" xfId="17403" xr:uid="{3F8BF381-90FC-41B1-B948-3AC12AB38A25}"/>
    <cellStyle name="Comma 19" xfId="17404" xr:uid="{44895105-7D8F-4F27-8FD4-E30249E072E7}"/>
    <cellStyle name="Comma 19 2" xfId="17405" xr:uid="{8CF74CD9-DA62-49EE-8651-F10FD064F12E}"/>
    <cellStyle name="Comma 19 2 2" xfId="17406" xr:uid="{CFD8037C-35C7-4976-9388-E9DB795B37DB}"/>
    <cellStyle name="Comma 19 3" xfId="17407" xr:uid="{EBFB57E8-0315-4130-80FD-B4F0BFF3453F}"/>
    <cellStyle name="Comma 19 4" xfId="17408" xr:uid="{2FB15ABF-C16D-46B4-896D-238BDF81D4E7}"/>
    <cellStyle name="Comma 2" xfId="17409" xr:uid="{6B0325E4-22EC-45ED-997E-EF3193F3F52D}"/>
    <cellStyle name="Comma 2 10" xfId="17410" xr:uid="{C5F9E9AE-74C5-4A98-BB97-19E3C561FB25}"/>
    <cellStyle name="Comma 2 10 2" xfId="17411" xr:uid="{E6474B79-8966-4291-96E9-7B50EC13B66C}"/>
    <cellStyle name="Comma 2 10 2 2" xfId="17412" xr:uid="{E92A8361-100F-493B-8B9C-CB7FD3DB60E0}"/>
    <cellStyle name="Comma 2 10 3" xfId="17413" xr:uid="{656F7BC9-ECFA-4498-8D65-AAD39CB8BF52}"/>
    <cellStyle name="Comma 2 10 4" xfId="17414" xr:uid="{156D0F23-3CB4-463F-8D29-C47E0C10DB8B}"/>
    <cellStyle name="Comma 2 10 5" xfId="17415" xr:uid="{F13E9981-22B8-4765-91BA-2331B4A00493}"/>
    <cellStyle name="Comma 2 11" xfId="17416" xr:uid="{AF24E9DF-C23E-4A04-B0CD-9135E3420B4D}"/>
    <cellStyle name="Comma 2 11 2" xfId="17417" xr:uid="{A9FD7CBC-D295-41BB-AAC0-9ABD7E76C806}"/>
    <cellStyle name="Comma 2 11 3" xfId="17418" xr:uid="{B5C21D4B-721E-4A62-9029-60130AF29EF1}"/>
    <cellStyle name="Comma 2 12" xfId="17419" xr:uid="{568D56A2-08D3-420E-B5FD-0DFA74FE4D60}"/>
    <cellStyle name="Comma 2 12 2" xfId="17420" xr:uid="{8F29DE93-76E2-4190-9F21-8B3E73F2961C}"/>
    <cellStyle name="Comma 2 13" xfId="17421" xr:uid="{63273908-7837-4EF4-998B-AEC78984E0F6}"/>
    <cellStyle name="Comma 2 13 2" xfId="17422" xr:uid="{78AA5629-4C28-4B2F-807B-902953974383}"/>
    <cellStyle name="Comma 2 14" xfId="17423" xr:uid="{8A1D6A45-F2D8-442E-BB33-664A519125CC}"/>
    <cellStyle name="Comma 2 15" xfId="17424" xr:uid="{56057A75-7766-4C81-8AAC-722A53F03BE0}"/>
    <cellStyle name="Comma 2 16" xfId="17425" xr:uid="{E8E09DDC-BB45-402A-AA9B-103A35362BD8}"/>
    <cellStyle name="Comma 2 17" xfId="17426" xr:uid="{5D7F59EA-81E8-44DF-8092-F58DA726FCD9}"/>
    <cellStyle name="Comma 2 18" xfId="32153" xr:uid="{38C9521F-DFE9-43A4-9718-568F549E88A7}"/>
    <cellStyle name="Comma 2 2" xfId="17427" xr:uid="{2F225591-4F4D-4861-AC21-0ABAE424A0FB}"/>
    <cellStyle name="Comma 2 2 10" xfId="17428" xr:uid="{19A8CC4D-3444-4D85-A257-673CEC0F5DE2}"/>
    <cellStyle name="Comma 2 2 11" xfId="17429" xr:uid="{ABDB7208-EB0A-4255-8B69-E95EB250A2C9}"/>
    <cellStyle name="Comma 2 2 12" xfId="17430" xr:uid="{76517F47-1888-4733-AB7E-CD3AE6E73816}"/>
    <cellStyle name="Comma 2 2 13" xfId="32167" xr:uid="{937D1E1E-734F-4662-83AD-6465F0C7C3B8}"/>
    <cellStyle name="Comma 2 2 2" xfId="17431" xr:uid="{8308546A-7511-4200-BA09-D84164CE7A41}"/>
    <cellStyle name="Comma 2 2 2 10" xfId="17432" xr:uid="{14DAD0D8-FC1A-4E8A-9B08-831F3E30975F}"/>
    <cellStyle name="Comma 2 2 2 11" xfId="17433" xr:uid="{9A8724D7-348F-40B8-8B92-28339238BE6A}"/>
    <cellStyle name="Comma 2 2 2 2" xfId="17434" xr:uid="{ACAB1D27-952C-40F8-8DA2-1CF6458E82BD}"/>
    <cellStyle name="Comma 2 2 2 2 10" xfId="17435" xr:uid="{DE6F2121-77C1-457C-AFD0-B2EA8C4C90F8}"/>
    <cellStyle name="Comma 2 2 2 2 11" xfId="17436" xr:uid="{C660549E-D084-4D1E-A028-3430D5521994}"/>
    <cellStyle name="Comma 2 2 2 2 2" xfId="17437" xr:uid="{5F451DBE-FFAB-4CB8-BC8B-9BCABD448F0B}"/>
    <cellStyle name="Comma 2 2 2 2 2 2" xfId="17438" xr:uid="{94E58D8E-B200-4E73-A620-C9BAD5C25922}"/>
    <cellStyle name="Comma 2 2 2 2 2 2 2" xfId="17439" xr:uid="{4942AB13-54EF-49A6-8DAE-8703B5950AAF}"/>
    <cellStyle name="Comma 2 2 2 2 2 3" xfId="17440" xr:uid="{BFB14537-E27D-496E-9766-208D9B6E9AEA}"/>
    <cellStyle name="Comma 2 2 2 2 2 4" xfId="17441" xr:uid="{4FB3192A-8869-4863-996C-AD2DF3242F8B}"/>
    <cellStyle name="Comma 2 2 2 2 2 5" xfId="17442" xr:uid="{F6E1C2D0-C581-4FD7-91C2-A1539D569AFB}"/>
    <cellStyle name="Comma 2 2 2 2 3" xfId="17443" xr:uid="{A49C040B-06B7-4589-8AF3-B7B91486FAFC}"/>
    <cellStyle name="Comma 2 2 2 2 3 2" xfId="17444" xr:uid="{D336B37D-0068-405E-A88A-4B1D7D82BD9C}"/>
    <cellStyle name="Comma 2 2 2 2 3 2 2" xfId="17445" xr:uid="{09C2E7AF-C566-4E0E-AF01-B456808C5FD8}"/>
    <cellStyle name="Comma 2 2 2 2 3 3" xfId="17446" xr:uid="{4B52105E-92C2-4647-9497-51D50BB26044}"/>
    <cellStyle name="Comma 2 2 2 2 3 4" xfId="17447" xr:uid="{B57F862E-BE6D-4C3A-AF0C-C92A4A0F4A8C}"/>
    <cellStyle name="Comma 2 2 2 2 4" xfId="17448" xr:uid="{EC075DC0-652A-4DA0-A676-FAF97FE53108}"/>
    <cellStyle name="Comma 2 2 2 2 4 2" xfId="17449" xr:uid="{92DE42A6-1E54-4C00-9318-D2F45596F397}"/>
    <cellStyle name="Comma 2 2 2 2 4 2 2" xfId="17450" xr:uid="{EADBFB00-CD2D-41E0-9FEF-AC6E0648CBD6}"/>
    <cellStyle name="Comma 2 2 2 2 4 3" xfId="17451" xr:uid="{C1E2D970-0755-421C-82BA-6206223D9CAB}"/>
    <cellStyle name="Comma 2 2 2 2 4 4" xfId="17452" xr:uid="{A0AF0370-690E-4CD1-B5F1-EAF052EB5DAF}"/>
    <cellStyle name="Comma 2 2 2 2 5" xfId="17453" xr:uid="{B1028FF3-A135-485B-AF19-667CF3646DE0}"/>
    <cellStyle name="Comma 2 2 2 2 5 2" xfId="17454" xr:uid="{42837EBC-CE81-4AF9-A129-851B97BC074F}"/>
    <cellStyle name="Comma 2 2 2 2 5 2 2" xfId="17455" xr:uid="{653965F0-EED9-41C2-8B76-8F7A93B58A29}"/>
    <cellStyle name="Comma 2 2 2 2 5 3" xfId="17456" xr:uid="{E9FDC41F-8860-480C-8F7B-F3EB7D3AB775}"/>
    <cellStyle name="Comma 2 2 2 2 5 4" xfId="17457" xr:uid="{98683DE9-B5BE-4D74-B62A-DB8528811F23}"/>
    <cellStyle name="Comma 2 2 2 2 6" xfId="17458" xr:uid="{C53B1796-142A-43C6-BA91-061CD4E60CE8}"/>
    <cellStyle name="Comma 2 2 2 2 6 2" xfId="17459" xr:uid="{E42A40F8-7B1D-4114-B488-3DABCF4C20C9}"/>
    <cellStyle name="Comma 2 2 2 2 7" xfId="17460" xr:uid="{86F606D8-B4BB-439C-86A5-6D7711D597D4}"/>
    <cellStyle name="Comma 2 2 2 2 8" xfId="17461" xr:uid="{218D3064-1B68-4D74-9BC4-A59ECEB36359}"/>
    <cellStyle name="Comma 2 2 2 2 9" xfId="17462" xr:uid="{9D3ECEBC-41A3-41FC-BDDE-A4BC0B996205}"/>
    <cellStyle name="Comma 2 2 2 3" xfId="17463" xr:uid="{D3199CFF-2695-4065-93A1-06C42523734B}"/>
    <cellStyle name="Comma 2 2 2 3 2" xfId="17464" xr:uid="{D2D419FE-C69C-421F-9D7A-9C32D4E20755}"/>
    <cellStyle name="Comma 2 2 2 3 3" xfId="17465" xr:uid="{1B2B9941-4417-46F1-B6F1-CE515CCDB47A}"/>
    <cellStyle name="Comma 2 2 2 3 4" xfId="17466" xr:uid="{7FDAE246-043F-4921-8FD6-650697750679}"/>
    <cellStyle name="Comma 2 2 2 4" xfId="17467" xr:uid="{912A9DDD-62F6-4920-A749-F3C42D2FA498}"/>
    <cellStyle name="Comma 2 2 2 4 2" xfId="17468" xr:uid="{FE76AE21-EA98-4172-AB60-883C5597B4CA}"/>
    <cellStyle name="Comma 2 2 2 4 2 2" xfId="17469" xr:uid="{AB8C3014-C1C4-4772-88AA-524166638BE8}"/>
    <cellStyle name="Comma 2 2 2 4 3" xfId="17470" xr:uid="{780A55BB-ED31-48C1-A0C6-A3ACD25B07D6}"/>
    <cellStyle name="Comma 2 2 2 4 4" xfId="17471" xr:uid="{675B17FB-CF07-464A-9A54-4A114B883367}"/>
    <cellStyle name="Comma 2 2 2 5" xfId="17472" xr:uid="{5EF20E22-605E-474A-AFFC-633C7DF82264}"/>
    <cellStyle name="Comma 2 2 2 5 2" xfId="17473" xr:uid="{368F9E41-D48E-418D-B6C7-16756C05AA80}"/>
    <cellStyle name="Comma 2 2 2 5 2 2" xfId="17474" xr:uid="{C1B6EDED-5B48-461C-9017-E123875F60C2}"/>
    <cellStyle name="Comma 2 2 2 5 3" xfId="17475" xr:uid="{BC042D20-E68A-47B6-B7FE-211DBAB04471}"/>
    <cellStyle name="Comma 2 2 2 5 4" xfId="17476" xr:uid="{95E974CC-DAE6-459D-BB7D-551051A0EEDA}"/>
    <cellStyle name="Comma 2 2 2 6" xfId="17477" xr:uid="{0B62296C-9403-4B6F-ADF7-0B19F816643F}"/>
    <cellStyle name="Comma 2 2 2 6 2" xfId="17478" xr:uid="{B2EE4AE6-F367-494F-B222-5C5670B8D2E9}"/>
    <cellStyle name="Comma 2 2 2 6 2 2" xfId="17479" xr:uid="{D6E4768B-B39E-48C9-AC49-A41C9A42F1DB}"/>
    <cellStyle name="Comma 2 2 2 6 3" xfId="17480" xr:uid="{33C5BD29-AC61-449D-B237-B88E7E9E2675}"/>
    <cellStyle name="Comma 2 2 2 6 4" xfId="17481" xr:uid="{45C18775-264C-4F2A-8B09-0372977A67C5}"/>
    <cellStyle name="Comma 2 2 2 7" xfId="17482" xr:uid="{D6082115-12BC-484F-9B5E-C1F549F02368}"/>
    <cellStyle name="Comma 2 2 2 7 2" xfId="17483" xr:uid="{DFBB13CB-07DE-48B9-82BD-DF21BADF3D8F}"/>
    <cellStyle name="Comma 2 2 2 7 2 2" xfId="17484" xr:uid="{DD010F1A-B773-4E2A-B6C4-AC40CA5E2BC7}"/>
    <cellStyle name="Comma 2 2 2 7 3" xfId="17485" xr:uid="{4AD5181A-50A7-458A-A5B0-897641B10886}"/>
    <cellStyle name="Comma 2 2 2 7 4" xfId="17486" xr:uid="{A7FBDF51-BE3D-4F1A-80D6-C89F94A501BA}"/>
    <cellStyle name="Comma 2 2 2 8" xfId="17487" xr:uid="{CEB0B49D-A732-4495-B6BC-AE708FCB5506}"/>
    <cellStyle name="Comma 2 2 2 8 2" xfId="17488" xr:uid="{C6DB2F76-D2AB-4443-A97E-EF93F0853950}"/>
    <cellStyle name="Comma 2 2 2 9" xfId="17489" xr:uid="{EE8B6495-F33B-4787-9E55-C70B2F957C6B}"/>
    <cellStyle name="Comma 2 2 3" xfId="17490" xr:uid="{0BF8CCEE-0AAE-4A01-9516-A69D3D45CCBD}"/>
    <cellStyle name="Comma 2 2 3 2" xfId="17491" xr:uid="{032C04E0-E1D8-4B20-97B1-69CE0A807E7A}"/>
    <cellStyle name="Comma 2 2 3 2 2" xfId="17492" xr:uid="{224D45F8-7773-4A99-85DE-ACBA0FBA290E}"/>
    <cellStyle name="Comma 2 2 3 3" xfId="17493" xr:uid="{B7FA4B81-BE0F-40C8-8D2A-FF15B666F5C2}"/>
    <cellStyle name="Comma 2 2 4" xfId="17494" xr:uid="{A7EF404F-920C-4B0B-8A36-CBE1A43861C0}"/>
    <cellStyle name="Comma 2 2 4 10" xfId="17495" xr:uid="{CD76C926-BFE6-4625-97EE-DF5DCF839C2A}"/>
    <cellStyle name="Comma 2 2 4 11" xfId="17496" xr:uid="{AF694B4C-C378-4B3A-A437-F4B8DFD5EF9B}"/>
    <cellStyle name="Comma 2 2 4 2" xfId="17497" xr:uid="{0E3346B2-01B9-4F08-9DDE-AA97953DF97A}"/>
    <cellStyle name="Comma 2 2 4 2 2" xfId="17498" xr:uid="{5C826F09-DBC4-4753-A160-C870A42AF12C}"/>
    <cellStyle name="Comma 2 2 4 2 2 2" xfId="17499" xr:uid="{B9C6E4C6-E449-49FC-ACBA-07F919294C84}"/>
    <cellStyle name="Comma 2 2 4 2 3" xfId="17500" xr:uid="{125C38B1-D775-4218-9963-48A57B617997}"/>
    <cellStyle name="Comma 2 2 4 2 4" xfId="17501" xr:uid="{1B83E9EF-FD1E-4F2B-8CE7-76A16DED6A81}"/>
    <cellStyle name="Comma 2 2 4 2 5" xfId="17502" xr:uid="{D35A9335-2BFA-44C8-9CBB-93D30594265C}"/>
    <cellStyle name="Comma 2 2 4 3" xfId="17503" xr:uid="{45D7A9B6-DE0B-4033-A200-234701260331}"/>
    <cellStyle name="Comma 2 2 4 3 2" xfId="17504" xr:uid="{93D0ABB2-C3A7-420A-A468-0F13F707512C}"/>
    <cellStyle name="Comma 2 2 4 3 2 2" xfId="17505" xr:uid="{736F8D85-24DE-4CE9-907F-D1C389EF9A1D}"/>
    <cellStyle name="Comma 2 2 4 3 3" xfId="17506" xr:uid="{F8989C43-04A3-409A-9D87-3035D6517877}"/>
    <cellStyle name="Comma 2 2 4 3 4" xfId="17507" xr:uid="{E3E82032-D24F-49DC-AA7F-1BE938AA8914}"/>
    <cellStyle name="Comma 2 2 4 4" xfId="17508" xr:uid="{E50533ED-431C-4468-8753-BB05C89BF953}"/>
    <cellStyle name="Comma 2 2 4 4 2" xfId="17509" xr:uid="{1A518657-5EF9-422B-BB99-2C7949BA3BEF}"/>
    <cellStyle name="Comma 2 2 4 4 2 2" xfId="17510" xr:uid="{6BB7F444-57DC-4909-B90B-5BCA4E9531D1}"/>
    <cellStyle name="Comma 2 2 4 4 3" xfId="17511" xr:uid="{973EA17E-6C62-4C82-97EB-F4418958346D}"/>
    <cellStyle name="Comma 2 2 4 4 4" xfId="17512" xr:uid="{6C16DCC4-BAC1-4025-B2F0-942038214F63}"/>
    <cellStyle name="Comma 2 2 4 5" xfId="17513" xr:uid="{A28B9282-FCF0-4FB0-94CF-DE6CE04EFC01}"/>
    <cellStyle name="Comma 2 2 4 5 2" xfId="17514" xr:uid="{03488F7D-11CA-4F8B-B7FF-376AB890323F}"/>
    <cellStyle name="Comma 2 2 4 5 2 2" xfId="17515" xr:uid="{CAC15E9A-82CC-47B6-BF19-AB916F436043}"/>
    <cellStyle name="Comma 2 2 4 5 3" xfId="17516" xr:uid="{85A18341-7B4E-45B1-A4B6-02472F333DB5}"/>
    <cellStyle name="Comma 2 2 4 5 4" xfId="17517" xr:uid="{044FEBD5-766C-4339-B310-B3146F55E6DC}"/>
    <cellStyle name="Comma 2 2 4 6" xfId="17518" xr:uid="{07F82CB5-DD24-4FB2-AA8E-A13F028E712F}"/>
    <cellStyle name="Comma 2 2 4 6 2" xfId="17519" xr:uid="{8571121C-47C7-4BB2-A25A-6928641082B0}"/>
    <cellStyle name="Comma 2 2 4 7" xfId="17520" xr:uid="{FF773EED-9021-472E-A950-472A3FFD2318}"/>
    <cellStyle name="Comma 2 2 4 8" xfId="17521" xr:uid="{F01C55A1-A6D3-4831-9627-34B9AFAE17C4}"/>
    <cellStyle name="Comma 2 2 4 9" xfId="17522" xr:uid="{949752DA-FF16-4B4E-93CC-47793B07CA97}"/>
    <cellStyle name="Comma 2 2 5" xfId="17523" xr:uid="{55B68A6F-9BE3-4C59-BE33-544A7C44A3D1}"/>
    <cellStyle name="Comma 2 2 5 2" xfId="17524" xr:uid="{BD0796C9-3DA7-4C06-924A-FE367519C889}"/>
    <cellStyle name="Comma 2 2 5 2 2" xfId="17525" xr:uid="{9BF17F38-82C8-4B9C-AD77-180E461BF0AE}"/>
    <cellStyle name="Comma 2 2 5 3" xfId="17526" xr:uid="{F5254519-112B-475C-B43A-0F29F0F60E50}"/>
    <cellStyle name="Comma 2 2 5 4" xfId="17527" xr:uid="{2066486E-1B57-437A-809A-C0B3043224DD}"/>
    <cellStyle name="Comma 2 2 5 5" xfId="17528" xr:uid="{BD17F135-D543-4545-8076-6B5E436EFE55}"/>
    <cellStyle name="Comma 2 2 6" xfId="17529" xr:uid="{1FB11FBF-C5F9-4442-A153-9BC6A3298137}"/>
    <cellStyle name="Comma 2 2 6 2" xfId="17530" xr:uid="{E3CD035E-271B-45CD-ACCD-504DC2F63EF1}"/>
    <cellStyle name="Comma 2 2 6 2 2" xfId="17531" xr:uid="{185A719A-DF3B-4231-88B8-8E8DA6253EB9}"/>
    <cellStyle name="Comma 2 2 6 2 3" xfId="17532" xr:uid="{08FE5B80-AB35-48A7-BDB9-3925B457D1FB}"/>
    <cellStyle name="Comma 2 2 6 3" xfId="17533" xr:uid="{EC48B52B-0A07-4EE9-A4DC-15398671F48B}"/>
    <cellStyle name="Comma 2 2 6 4" xfId="17534" xr:uid="{946D1BE8-4C89-4A61-ADD0-2FEE29E53F47}"/>
    <cellStyle name="Comma 2 2 6 5" xfId="17535" xr:uid="{51B6957B-C073-4752-AC0D-503D752B5A64}"/>
    <cellStyle name="Comma 2 2 6 6" xfId="17536" xr:uid="{8D5FB1F9-39EB-4DA6-9A20-8C16A5DBEB3E}"/>
    <cellStyle name="Comma 2 2 7" xfId="17537" xr:uid="{02B4CCF0-9D1F-4BCA-BAD4-A33D5796EFB3}"/>
    <cellStyle name="Comma 2 2 7 2" xfId="17538" xr:uid="{DED09671-E82E-46B2-A068-9110CE034ABD}"/>
    <cellStyle name="Comma 2 2 7 2 2" xfId="17539" xr:uid="{31CC0CAC-9DF6-4299-8502-9BAE283D4952}"/>
    <cellStyle name="Comma 2 2 7 3" xfId="17540" xr:uid="{151D9098-B3FE-43A5-96E2-5A7D9CEE3A62}"/>
    <cellStyle name="Comma 2 2 7 4" xfId="17541" xr:uid="{9561CA39-4C55-4E22-A0E1-2344A8BB50F9}"/>
    <cellStyle name="Comma 2 2 7 5" xfId="17542" xr:uid="{53B0A074-2F1A-49C0-93BB-17E150AF2F53}"/>
    <cellStyle name="Comma 2 2 7 6" xfId="17543" xr:uid="{B6981575-E04B-4D43-9152-F7B5B62C0909}"/>
    <cellStyle name="Comma 2 2 8" xfId="17544" xr:uid="{835F2EB9-063D-490D-8A97-C917CA736C34}"/>
    <cellStyle name="Comma 2 2 8 2" xfId="17545" xr:uid="{9BD3F503-70BF-41DB-8012-4BCE5135BA17}"/>
    <cellStyle name="Comma 2 2 8 2 2" xfId="17546" xr:uid="{E39EEAC3-29BE-492A-B9A4-0786762D4961}"/>
    <cellStyle name="Comma 2 2 8 3" xfId="17547" xr:uid="{8CE4AD2F-4089-4211-AF66-C768F13EAD5C}"/>
    <cellStyle name="Comma 2 2 8 4" xfId="17548" xr:uid="{D5093715-AC52-4BAB-BA7E-719E0DF7BEDE}"/>
    <cellStyle name="Comma 2 2 8 5" xfId="17549" xr:uid="{B8A8395E-9054-4565-98F7-1A354C495E32}"/>
    <cellStyle name="Comma 2 2 8 6" xfId="17550" xr:uid="{5B270BF5-D05A-499A-AE24-D48BF7E0728B}"/>
    <cellStyle name="Comma 2 2 9" xfId="17551" xr:uid="{70B2B25E-D9EA-419F-B201-1CD5D01833B6}"/>
    <cellStyle name="Comma 2 2 9 2" xfId="17552" xr:uid="{CC38109C-29B5-4633-B542-92246211F8C9}"/>
    <cellStyle name="Comma 2 3" xfId="17553" xr:uid="{9EB41B18-E3D6-4D58-AB23-8D06E74C44E2}"/>
    <cellStyle name="Comma 2 3 2" xfId="17554" xr:uid="{A9757ADF-4F7C-4198-B1F8-4D82719A16D3}"/>
    <cellStyle name="Comma 2 3 2 10" xfId="17555" xr:uid="{4EF0B314-D42C-4B8F-9AB3-793FCA84D46D}"/>
    <cellStyle name="Comma 2 3 2 11" xfId="17556" xr:uid="{25446626-9C5B-44FF-8A9C-2FA576B9F331}"/>
    <cellStyle name="Comma 2 3 2 2" xfId="17557" xr:uid="{156EE403-A4AB-4CD6-A19B-04AD1FB3870A}"/>
    <cellStyle name="Comma 2 3 2 2 2" xfId="17558" xr:uid="{9C5256DE-B9A5-4552-B9C0-56B5D768248C}"/>
    <cellStyle name="Comma 2 3 2 2 2 2" xfId="17559" xr:uid="{B0A81806-3E0A-47EC-AE87-2973AD81D0FF}"/>
    <cellStyle name="Comma 2 3 2 2 3" xfId="17560" xr:uid="{0AB72686-066D-4002-BFAA-4970BAA35729}"/>
    <cellStyle name="Comma 2 3 2 2 4" xfId="17561" xr:uid="{0C8B97B1-60F8-4BB6-BA11-62A3AD29A388}"/>
    <cellStyle name="Comma 2 3 2 2 5" xfId="17562" xr:uid="{1908AC0B-A32E-45AC-AF5C-C0E111432069}"/>
    <cellStyle name="Comma 2 3 2 2 6" xfId="17563" xr:uid="{3DA7CD3C-72EA-4E4B-A0BF-ABBE9B28BF25}"/>
    <cellStyle name="Comma 2 3 2 3" xfId="17564" xr:uid="{7733E1B1-D902-47F0-8A79-C4B25CB303FE}"/>
    <cellStyle name="Comma 2 3 2 3 2" xfId="17565" xr:uid="{5FF470DA-6483-48CB-8EF8-7329490C67E8}"/>
    <cellStyle name="Comma 2 3 2 3 2 2" xfId="17566" xr:uid="{67C64585-3AD1-4AA1-8A87-FCA7F780DF8F}"/>
    <cellStyle name="Comma 2 3 2 3 3" xfId="17567" xr:uid="{2E848CEE-CB40-4406-A58F-5178872044CF}"/>
    <cellStyle name="Comma 2 3 2 3 4" xfId="17568" xr:uid="{7A675820-81AE-45B2-8A3E-E9E632E1E106}"/>
    <cellStyle name="Comma 2 3 2 3 5" xfId="17569" xr:uid="{4DCBC1B6-D5E5-4649-AFC7-4D6F9B9BEEFA}"/>
    <cellStyle name="Comma 2 3 2 3 6" xfId="17570" xr:uid="{570BE548-CEBE-4242-9647-386648167036}"/>
    <cellStyle name="Comma 2 3 2 4" xfId="17571" xr:uid="{D48DCED9-2180-49C3-8B82-F414E9A6FD93}"/>
    <cellStyle name="Comma 2 3 2 4 2" xfId="17572" xr:uid="{6C19DB06-F719-4CDF-B68A-50D92771E806}"/>
    <cellStyle name="Comma 2 3 2 4 2 2" xfId="17573" xr:uid="{FABF9FA8-3068-4543-8A41-F38E7973D67F}"/>
    <cellStyle name="Comma 2 3 2 4 3" xfId="17574" xr:uid="{828B7F11-46BF-4A09-8F74-490D25651491}"/>
    <cellStyle name="Comma 2 3 2 4 4" xfId="17575" xr:uid="{63214D6C-E543-4122-901B-538B569F6833}"/>
    <cellStyle name="Comma 2 3 2 5" xfId="17576" xr:uid="{FD11ECA6-CD0B-4BBF-A3AE-DB8A9332FF96}"/>
    <cellStyle name="Comma 2 3 2 5 2" xfId="17577" xr:uid="{C21C45C9-C66B-4695-A21E-0C471C970918}"/>
    <cellStyle name="Comma 2 3 2 5 2 2" xfId="17578" xr:uid="{B9B0D101-FF07-459E-BA01-4F968ED75B3A}"/>
    <cellStyle name="Comma 2 3 2 5 3" xfId="17579" xr:uid="{7B61B137-E9E4-4404-B43A-27F2AE9B0B93}"/>
    <cellStyle name="Comma 2 3 2 5 4" xfId="17580" xr:uid="{0B630B9A-9BF2-4439-8BF6-9A6C7C007769}"/>
    <cellStyle name="Comma 2 3 2 6" xfId="17581" xr:uid="{0C07C2C4-77F7-4989-A8A2-C028781CF076}"/>
    <cellStyle name="Comma 2 3 2 6 2" xfId="17582" xr:uid="{DE5408B6-A957-4217-B1DC-37CE207FAABF}"/>
    <cellStyle name="Comma 2 3 2 7" xfId="17583" xr:uid="{D0FA357A-E20F-4DC6-99C6-4705961D2145}"/>
    <cellStyle name="Comma 2 3 2 8" xfId="17584" xr:uid="{66BD5C19-4520-44EA-9E1E-033E4C9BB352}"/>
    <cellStyle name="Comma 2 3 2 9" xfId="17585" xr:uid="{8B0F987C-97D4-447D-8083-1A6B5C387596}"/>
    <cellStyle name="Comma 2 3 3" xfId="17586" xr:uid="{4F3F4CA0-C232-426C-B21B-355107A7DF2B}"/>
    <cellStyle name="Comma 2 3 3 10" xfId="17587" xr:uid="{3C0271FB-4496-48C6-9B38-894EB1108C8A}"/>
    <cellStyle name="Comma 2 3 3 11" xfId="17588" xr:uid="{4C16C90E-1A58-483D-A549-4A758FE1B143}"/>
    <cellStyle name="Comma 2 3 3 2" xfId="17589" xr:uid="{DD1F83D6-A5BD-4564-8D66-D668460B40A9}"/>
    <cellStyle name="Comma 2 3 3 2 2" xfId="17590" xr:uid="{C1F88F1C-DA20-488F-8386-8F9D5DEA9D50}"/>
    <cellStyle name="Comma 2 3 3 2 2 2" xfId="17591" xr:uid="{168C3A0A-2483-4945-B7BA-4A4C1A3FAC08}"/>
    <cellStyle name="Comma 2 3 3 2 3" xfId="17592" xr:uid="{61F053E0-AC3C-4FE9-9000-6655DCB05805}"/>
    <cellStyle name="Comma 2 3 3 2 4" xfId="17593" xr:uid="{5AAE4465-C998-4AE2-853C-565A411F8FF6}"/>
    <cellStyle name="Comma 2 3 3 2 5" xfId="17594" xr:uid="{1FBE1F28-EC60-486E-B68C-35944402CA4E}"/>
    <cellStyle name="Comma 2 3 3 3" xfId="17595" xr:uid="{17131832-A4DF-4107-A54B-FA4D9456FF28}"/>
    <cellStyle name="Comma 2 3 3 3 2" xfId="17596" xr:uid="{CC2AC576-8C58-42FB-BAA4-5180933BA9D7}"/>
    <cellStyle name="Comma 2 3 3 3 2 2" xfId="17597" xr:uid="{1D57D837-A95B-4ECD-9B81-8EC9B9D79A1B}"/>
    <cellStyle name="Comma 2 3 3 3 3" xfId="17598" xr:uid="{7AA97A1D-1C7B-46C1-9AD5-6903B9AEC79F}"/>
    <cellStyle name="Comma 2 3 3 3 4" xfId="17599" xr:uid="{0867F012-2DB3-4992-918E-B7DEA5A41DAA}"/>
    <cellStyle name="Comma 2 3 3 3 5" xfId="17600" xr:uid="{B59AA09D-BEE1-4355-9AE5-40B085D556BE}"/>
    <cellStyle name="Comma 2 3 3 4" xfId="17601" xr:uid="{799EB182-B962-408A-AFD2-FD4B79BB5A15}"/>
    <cellStyle name="Comma 2 3 3 4 2" xfId="17602" xr:uid="{0916F760-F88A-4346-A646-6702BD58B26E}"/>
    <cellStyle name="Comma 2 3 3 4 2 2" xfId="17603" xr:uid="{51A58C23-F958-42F7-9B58-1161B030B4E3}"/>
    <cellStyle name="Comma 2 3 3 4 3" xfId="17604" xr:uid="{988E48CC-760C-4482-833A-F2B62D25C2AA}"/>
    <cellStyle name="Comma 2 3 3 4 4" xfId="17605" xr:uid="{B63CAF80-EFA7-459C-B6BD-8BD31D72F42B}"/>
    <cellStyle name="Comma 2 3 3 5" xfId="17606" xr:uid="{7104EA77-9E5A-41CF-8E53-7D1BA544C5F1}"/>
    <cellStyle name="Comma 2 3 3 5 2" xfId="17607" xr:uid="{30207F96-0D0A-4559-B0AE-4F1639A47137}"/>
    <cellStyle name="Comma 2 3 3 5 2 2" xfId="17608" xr:uid="{7864990E-DF55-46E9-AAEB-18942028902A}"/>
    <cellStyle name="Comma 2 3 3 5 3" xfId="17609" xr:uid="{7C9A44D8-E03E-4ADD-8006-3D67FEAF0EA9}"/>
    <cellStyle name="Comma 2 3 3 5 4" xfId="17610" xr:uid="{FA0686E1-9F70-4D94-9759-FE4D8815C655}"/>
    <cellStyle name="Comma 2 3 3 6" xfId="17611" xr:uid="{960DAA8A-AFFC-4EE5-BA8A-F86D3942A28A}"/>
    <cellStyle name="Comma 2 3 3 6 2" xfId="17612" xr:uid="{55FE0D84-E7E6-4508-A343-41A5A1DD7EBC}"/>
    <cellStyle name="Comma 2 3 3 7" xfId="17613" xr:uid="{6D286CA0-7332-4F0A-BCCE-2052BD6FE793}"/>
    <cellStyle name="Comma 2 3 3 8" xfId="17614" xr:uid="{DE85CB59-410D-4D5D-868C-D33CFAC7CD0A}"/>
    <cellStyle name="Comma 2 3 3 9" xfId="17615" xr:uid="{B3ECF4AF-285A-41BE-B9E9-F83A743749D6}"/>
    <cellStyle name="Comma 2 3 4" xfId="17616" xr:uid="{B1B2EBB1-DA7C-4227-A8DF-3F96AF2DC452}"/>
    <cellStyle name="Comma 2 3 4 10" xfId="17617" xr:uid="{553B6F9D-ED86-4197-ABAA-B9C2B9AB2689}"/>
    <cellStyle name="Comma 2 3 4 11" xfId="17618" xr:uid="{4607B82D-5CB5-4E01-B0CF-8A0E987A2CEA}"/>
    <cellStyle name="Comma 2 3 4 2" xfId="17619" xr:uid="{668598F7-3A41-4D30-80D7-659A53429F52}"/>
    <cellStyle name="Comma 2 3 4 2 2" xfId="17620" xr:uid="{E1FF4B75-7375-43FD-A3CA-EFB150A99FD7}"/>
    <cellStyle name="Comma 2 3 4 2 2 2" xfId="17621" xr:uid="{4BB7960D-671F-4FF2-9825-036A6311CE24}"/>
    <cellStyle name="Comma 2 3 4 2 3" xfId="17622" xr:uid="{7076204D-4960-419C-9BDF-A17AF963C752}"/>
    <cellStyle name="Comma 2 3 4 2 4" xfId="17623" xr:uid="{6301098B-B506-46DC-B01C-C9FEB2C1BB09}"/>
    <cellStyle name="Comma 2 3 4 3" xfId="17624" xr:uid="{F4BC4CD1-8AC0-445F-94B6-AB89BD41D6D9}"/>
    <cellStyle name="Comma 2 3 4 3 2" xfId="17625" xr:uid="{1FFB58D9-F17A-43BD-AC87-66DE01C36E3F}"/>
    <cellStyle name="Comma 2 3 4 3 2 2" xfId="17626" xr:uid="{F0207573-25C2-4147-8ABB-59167BCA6B8B}"/>
    <cellStyle name="Comma 2 3 4 3 3" xfId="17627" xr:uid="{E86D1329-70E0-484F-886D-E098740AF011}"/>
    <cellStyle name="Comma 2 3 4 3 4" xfId="17628" xr:uid="{98DF9174-559C-45DB-BF0B-73B4CBA2760A}"/>
    <cellStyle name="Comma 2 3 4 4" xfId="17629" xr:uid="{F8BF8082-2526-47BC-A8DD-C7D8410CA414}"/>
    <cellStyle name="Comma 2 3 4 4 2" xfId="17630" xr:uid="{5AC7A2D6-FE86-42AF-A529-AD1E4DE2F8F0}"/>
    <cellStyle name="Comma 2 3 4 4 2 2" xfId="17631" xr:uid="{2665E729-8EAD-48B7-B493-4645E214F50B}"/>
    <cellStyle name="Comma 2 3 4 4 3" xfId="17632" xr:uid="{871AED4A-C52B-49D8-B1AC-8A32B8530468}"/>
    <cellStyle name="Comma 2 3 4 4 4" xfId="17633" xr:uid="{72709560-617F-4301-9B7C-742DDB66307F}"/>
    <cellStyle name="Comma 2 3 4 5" xfId="17634" xr:uid="{A8C853DB-338D-4F41-997A-74138861C18D}"/>
    <cellStyle name="Comma 2 3 4 5 2" xfId="17635" xr:uid="{7AB403AD-0124-440C-93E4-5E24E8CD4989}"/>
    <cellStyle name="Comma 2 3 4 5 2 2" xfId="17636" xr:uid="{FB46895F-FCD2-43B0-9EC3-A9920BEB9DD6}"/>
    <cellStyle name="Comma 2 3 4 5 3" xfId="17637" xr:uid="{70FFB464-5D0C-48F7-94A0-317B1B82FDED}"/>
    <cellStyle name="Comma 2 3 4 5 4" xfId="17638" xr:uid="{E6DEBA97-7408-40E8-A725-02DC0402152A}"/>
    <cellStyle name="Comma 2 3 4 6" xfId="17639" xr:uid="{C673D0E7-C733-47F5-B196-B6ED2E46A9FC}"/>
    <cellStyle name="Comma 2 3 4 6 2" xfId="17640" xr:uid="{31464FC9-C3D1-46F5-9BEE-6A1060780595}"/>
    <cellStyle name="Comma 2 3 4 7" xfId="17641" xr:uid="{DC5B729E-B257-4E84-9F21-BBE7B8A7DF31}"/>
    <cellStyle name="Comma 2 3 4 8" xfId="17642" xr:uid="{D50D358E-0A7C-4F38-A099-0BCB335902EA}"/>
    <cellStyle name="Comma 2 3 4 9" xfId="17643" xr:uid="{066F520D-88C3-457E-8B24-B7D5BCD71E2D}"/>
    <cellStyle name="Comma 2 3 5" xfId="17644" xr:uid="{5A6FDA4B-3205-4988-93B2-CF0679F248F4}"/>
    <cellStyle name="Comma 2 3 5 10" xfId="17645" xr:uid="{DFFD13EC-408F-4759-A9A6-5AF2CA5436F9}"/>
    <cellStyle name="Comma 2 3 5 2" xfId="17646" xr:uid="{316B46B5-D46E-4EEB-8C8D-DFFCD9FC4CD2}"/>
    <cellStyle name="Comma 2 3 5 2 2" xfId="17647" xr:uid="{36261D82-B40B-4D3D-8488-E65C58A6B57D}"/>
    <cellStyle name="Comma 2 3 5 2 2 2" xfId="17648" xr:uid="{723FFA15-B271-42AA-B04D-6620E84181BC}"/>
    <cellStyle name="Comma 2 3 5 2 3" xfId="17649" xr:uid="{B3F6B346-93A4-4785-9357-DA3518448CA8}"/>
    <cellStyle name="Comma 2 3 5 2 4" xfId="17650" xr:uid="{62B7A82D-EF95-4162-B547-04BCD7CB133C}"/>
    <cellStyle name="Comma 2 3 5 3" xfId="17651" xr:uid="{6ACBDFD3-F157-440D-87DD-7A097A04AA07}"/>
    <cellStyle name="Comma 2 3 5 3 2" xfId="17652" xr:uid="{99BD066A-A4B8-4D96-8507-18A097BB29D5}"/>
    <cellStyle name="Comma 2 3 5 3 2 2" xfId="17653" xr:uid="{DB8BB6CB-F2D5-47AF-9119-778C0BECDDA6}"/>
    <cellStyle name="Comma 2 3 5 3 3" xfId="17654" xr:uid="{55DD2BB7-88CF-4EDB-B67F-01DC443C9078}"/>
    <cellStyle name="Comma 2 3 5 3 4" xfId="17655" xr:uid="{A3309565-D2F2-44FA-98BD-B5D695B087CB}"/>
    <cellStyle name="Comma 2 3 5 4" xfId="17656" xr:uid="{612688FF-D809-4759-A07C-885ABD1E2C52}"/>
    <cellStyle name="Comma 2 3 5 4 2" xfId="17657" xr:uid="{1F20DDC0-BE51-4479-BAA6-60A7DD933BD1}"/>
    <cellStyle name="Comma 2 3 5 4 2 2" xfId="17658" xr:uid="{EFB7796A-A135-4E4F-8860-643E070151B2}"/>
    <cellStyle name="Comma 2 3 5 4 3" xfId="17659" xr:uid="{E22D41A0-E523-45D6-A18C-FB31B6D7C99A}"/>
    <cellStyle name="Comma 2 3 5 4 4" xfId="17660" xr:uid="{821F6ADC-3FF0-4C25-8912-DE67D9AC7CBE}"/>
    <cellStyle name="Comma 2 3 5 5" xfId="17661" xr:uid="{4F7BEFED-596A-4184-B9CA-587A60D1A435}"/>
    <cellStyle name="Comma 2 3 5 5 2" xfId="17662" xr:uid="{BCAB754A-C200-44F9-9414-C54E46B792B4}"/>
    <cellStyle name="Comma 2 3 5 5 2 2" xfId="17663" xr:uid="{69BF7A18-E324-42D3-8C24-52299E1D3416}"/>
    <cellStyle name="Comma 2 3 5 5 3" xfId="17664" xr:uid="{F9C169EF-52E5-4AA9-ADA6-23CA3BEDE99E}"/>
    <cellStyle name="Comma 2 3 5 5 4" xfId="17665" xr:uid="{E61189F9-551F-447F-9B84-A4BBA5EBD635}"/>
    <cellStyle name="Comma 2 3 5 6" xfId="17666" xr:uid="{005101B1-FCD7-4A1C-81E2-F9A8D68334D2}"/>
    <cellStyle name="Comma 2 3 5 6 2" xfId="17667" xr:uid="{D71D37D1-6CCF-4B45-886A-99921849D132}"/>
    <cellStyle name="Comma 2 3 5 7" xfId="17668" xr:uid="{689BC25C-0BD4-4202-A086-A7AA03049E45}"/>
    <cellStyle name="Comma 2 3 5 8" xfId="17669" xr:uid="{9CB859FE-48BD-4316-B96F-E922EB7908D0}"/>
    <cellStyle name="Comma 2 3 5 9" xfId="17670" xr:uid="{D97658F4-8B1C-4B6C-A53E-0B6CDB4DCB7E}"/>
    <cellStyle name="Comma 2 3 6" xfId="17671" xr:uid="{4FE2E1E0-E08E-4AB3-A9A6-D105F962B899}"/>
    <cellStyle name="Comma 2 3 6 2" xfId="17672" xr:uid="{B1E86061-289E-4B95-A130-A1B3F51B3E70}"/>
    <cellStyle name="Comma 2 3 7" xfId="17673" xr:uid="{8D360A7D-1A78-4949-97AF-2C1E3783E60C}"/>
    <cellStyle name="Comma 2 4" xfId="17674" xr:uid="{0C0FA722-56ED-411A-AA8B-6A8EB511D4FF}"/>
    <cellStyle name="Comma 2 4 10" xfId="17675" xr:uid="{79F7B13D-3585-4F7A-89B4-05266F3C6063}"/>
    <cellStyle name="Comma 2 4 11" xfId="17676" xr:uid="{90C56412-20A1-4B43-8AF3-3C246ACA18A3}"/>
    <cellStyle name="Comma 2 4 12" xfId="17677" xr:uid="{27320C74-7285-4ECC-BCA2-304C15C33285}"/>
    <cellStyle name="Comma 2 4 13" xfId="17678" xr:uid="{2E757475-D6C7-44EA-8107-6520354D7917}"/>
    <cellStyle name="Comma 2 4 2" xfId="17679" xr:uid="{FF313D76-0500-4607-9928-207A63D367F9}"/>
    <cellStyle name="Comma 2 4 2 10" xfId="17680" xr:uid="{E92A8898-7D37-461F-A027-B0384557E27F}"/>
    <cellStyle name="Comma 2 4 2 11" xfId="17681" xr:uid="{5EB126CE-41C0-4D90-8665-91D3A2E8C873}"/>
    <cellStyle name="Comma 2 4 2 2" xfId="17682" xr:uid="{E2567B30-A88D-481A-917B-53B9F4B61DC2}"/>
    <cellStyle name="Comma 2 4 2 2 2" xfId="17683" xr:uid="{6AC8E0DA-8057-4F7C-AEF0-E8EA8A12B6C5}"/>
    <cellStyle name="Comma 2 4 2 2 2 2" xfId="17684" xr:uid="{4C0CDF0C-71FD-43D5-9245-59E795C69C50}"/>
    <cellStyle name="Comma 2 4 2 2 3" xfId="17685" xr:uid="{09B1823F-F356-49FE-97F7-B9C5EEA76796}"/>
    <cellStyle name="Comma 2 4 2 2 4" xfId="17686" xr:uid="{F0470939-1FED-4EDE-B20B-4D4FA67EBFDB}"/>
    <cellStyle name="Comma 2 4 2 2 5" xfId="17687" xr:uid="{7E5700B7-D987-4927-B1BB-3C26A84C2416}"/>
    <cellStyle name="Comma 2 4 2 2 6" xfId="17688" xr:uid="{198DB2E4-0D53-442A-BE10-E74FF623B9D1}"/>
    <cellStyle name="Comma 2 4 2 3" xfId="17689" xr:uid="{B3CA0F7B-52D3-4C26-8F0E-967C31BB2F47}"/>
    <cellStyle name="Comma 2 4 2 3 2" xfId="17690" xr:uid="{102FC8E1-63CB-48F2-9612-5C56AC25AA98}"/>
    <cellStyle name="Comma 2 4 2 3 2 2" xfId="17691" xr:uid="{65D6B1FF-64FC-469E-BAF2-F45E74636B3C}"/>
    <cellStyle name="Comma 2 4 2 3 3" xfId="17692" xr:uid="{44E12DA8-247D-48C5-BCF6-55D63181BDC7}"/>
    <cellStyle name="Comma 2 4 2 3 4" xfId="17693" xr:uid="{5EAC2128-8E63-4A31-99F0-9F8A9DC50F63}"/>
    <cellStyle name="Comma 2 4 2 4" xfId="17694" xr:uid="{301E582B-0AE2-456D-A17A-564FAB6C1019}"/>
    <cellStyle name="Comma 2 4 2 4 2" xfId="17695" xr:uid="{B1BB24D3-7421-4623-8EA8-14254C5BD1E2}"/>
    <cellStyle name="Comma 2 4 2 4 2 2" xfId="17696" xr:uid="{66897972-C134-4557-B73C-40A93EFF24CD}"/>
    <cellStyle name="Comma 2 4 2 4 3" xfId="17697" xr:uid="{3B1DFD89-E5AB-484D-8ADC-4C63AC5C353D}"/>
    <cellStyle name="Comma 2 4 2 4 4" xfId="17698" xr:uid="{E98C48D5-674D-47C9-A2BE-269BFC1541BE}"/>
    <cellStyle name="Comma 2 4 2 5" xfId="17699" xr:uid="{0302EC28-C689-4259-8769-E178C74B2E1D}"/>
    <cellStyle name="Comma 2 4 2 5 2" xfId="17700" xr:uid="{39BFA7F5-2A18-4C1C-BF5A-54622FBE952E}"/>
    <cellStyle name="Comma 2 4 2 5 2 2" xfId="17701" xr:uid="{4237D372-4F46-4D52-8CB0-E21A487B6F56}"/>
    <cellStyle name="Comma 2 4 2 5 3" xfId="17702" xr:uid="{1991971F-2588-4D96-B06D-665C3460376B}"/>
    <cellStyle name="Comma 2 4 2 5 4" xfId="17703" xr:uid="{5C2F4033-959F-4212-BD5B-3B8EF513F852}"/>
    <cellStyle name="Comma 2 4 2 6" xfId="17704" xr:uid="{31174547-ACB8-441B-96E6-DB44C38EE6D8}"/>
    <cellStyle name="Comma 2 4 2 6 2" xfId="17705" xr:uid="{871DFE5F-A9CC-4295-9FBF-DACE8874F795}"/>
    <cellStyle name="Comma 2 4 2 7" xfId="17706" xr:uid="{1E906BAC-F8E5-4C0C-9EFE-2D7DD47D6B83}"/>
    <cellStyle name="Comma 2 4 2 8" xfId="17707" xr:uid="{4F7F1AA6-9886-4E96-87A8-4A334DB0FEDC}"/>
    <cellStyle name="Comma 2 4 2 9" xfId="17708" xr:uid="{C7A05B99-D5AB-4FA8-9065-0BA50B352840}"/>
    <cellStyle name="Comma 2 4 3" xfId="17709" xr:uid="{A1F17FDD-EA19-4253-8A73-925C6FFE37BE}"/>
    <cellStyle name="Comma 2 4 3 2" xfId="17710" xr:uid="{7252EB0D-724F-4CCA-AF15-6819BEE55CD0}"/>
    <cellStyle name="Comma 2 4 3 2 2" xfId="17711" xr:uid="{66C88959-9265-4CFF-AB6E-CBC5EEB0A4E3}"/>
    <cellStyle name="Comma 2 4 3 2 3" xfId="17712" xr:uid="{D49597B3-2B15-409B-A059-2D1B0D4442D1}"/>
    <cellStyle name="Comma 2 4 3 3" xfId="17713" xr:uid="{2EDA5DFE-B258-471A-8A99-16274B28AE8E}"/>
    <cellStyle name="Comma 2 4 3 4" xfId="17714" xr:uid="{A8E65C33-CA4A-4445-B047-61AFDE68338B}"/>
    <cellStyle name="Comma 2 4 3 5" xfId="17715" xr:uid="{88E66939-4B49-45F4-8B6F-0CCD8A604773}"/>
    <cellStyle name="Comma 2 4 4" xfId="17716" xr:uid="{3882B028-DE9E-4890-9439-DD024CEB90D4}"/>
    <cellStyle name="Comma 2 4 4 2" xfId="17717" xr:uid="{2A0AC5DF-A5CE-4454-83D2-4A297DD8ED1C}"/>
    <cellStyle name="Comma 2 4 4 2 2" xfId="17718" xr:uid="{6793EBCF-DE87-489F-AC85-1037688BFE61}"/>
    <cellStyle name="Comma 2 4 4 2 3" xfId="17719" xr:uid="{ED029C92-E335-44B9-80DC-ED45E23727A2}"/>
    <cellStyle name="Comma 2 4 4 3" xfId="17720" xr:uid="{B312E24A-AC8E-4248-8740-1CF9608E7177}"/>
    <cellStyle name="Comma 2 4 4 4" xfId="17721" xr:uid="{29D014B7-14E6-4B3A-95C7-64CDCE8E4019}"/>
    <cellStyle name="Comma 2 4 4 5" xfId="17722" xr:uid="{3673EB30-B713-46A0-8DBF-52B9120D662B}"/>
    <cellStyle name="Comma 2 4 4 6" xfId="17723" xr:uid="{4E85A435-A9C0-4D77-B0CD-6AFF827891D2}"/>
    <cellStyle name="Comma 2 4 5" xfId="17724" xr:uid="{5ED59427-289F-4CAC-9215-E5CC5586A8C2}"/>
    <cellStyle name="Comma 2 4 5 2" xfId="17725" xr:uid="{025CC3D4-BEBA-40AD-AA65-67C14970855F}"/>
    <cellStyle name="Comma 2 4 5 2 2" xfId="17726" xr:uid="{53CB78F4-AA84-4DD7-B8BB-D9E347C82104}"/>
    <cellStyle name="Comma 2 4 5 3" xfId="17727" xr:uid="{BA6685A0-639E-413A-B97A-B3ADA1DE221D}"/>
    <cellStyle name="Comma 2 4 5 4" xfId="17728" xr:uid="{6D35ACBA-BDCA-44F3-9607-4EC64B1F66AF}"/>
    <cellStyle name="Comma 2 4 6" xfId="17729" xr:uid="{13A7D0D9-D400-4457-BACC-04A9BDEC6ED4}"/>
    <cellStyle name="Comma 2 4 6 2" xfId="17730" xr:uid="{88E4D541-9DE5-46EA-87F9-ED5572D48004}"/>
    <cellStyle name="Comma 2 4 6 2 2" xfId="17731" xr:uid="{2A05A7C5-30C5-442D-960F-FDED63DF774A}"/>
    <cellStyle name="Comma 2 4 6 3" xfId="17732" xr:uid="{71D9F8F6-5C94-4548-B11A-B565605146E8}"/>
    <cellStyle name="Comma 2 4 6 4" xfId="17733" xr:uid="{C25A345B-3562-4E78-8E59-C3865424D649}"/>
    <cellStyle name="Comma 2 4 7" xfId="17734" xr:uid="{5F71C5C4-08F3-4F3E-AED6-C4EB15D1CCBF}"/>
    <cellStyle name="Comma 2 4 7 2" xfId="17735" xr:uid="{A1DF47FF-61B5-4AA4-9BCC-9AD0DB88AD7F}"/>
    <cellStyle name="Comma 2 4 7 2 2" xfId="17736" xr:uid="{678270C3-C445-4860-AC3C-08127A662DE2}"/>
    <cellStyle name="Comma 2 4 7 3" xfId="17737" xr:uid="{B736A94A-5D98-48B6-8B10-7F098C59FAAB}"/>
    <cellStyle name="Comma 2 4 7 4" xfId="17738" xr:uid="{2C133CD7-FAFE-478D-80E9-B98B6A873799}"/>
    <cellStyle name="Comma 2 4 8" xfId="17739" xr:uid="{FCA04614-8051-4B14-A200-EAE5E99576A8}"/>
    <cellStyle name="Comma 2 4 8 2" xfId="17740" xr:uid="{A57BA574-778A-4DB0-A38D-7CDC49E0D682}"/>
    <cellStyle name="Comma 2 4 9" xfId="17741" xr:uid="{8722B8EE-0DA6-4894-8C74-C96D60493FEF}"/>
    <cellStyle name="Comma 2 5" xfId="17742" xr:uid="{53EA3105-26FA-411B-BD20-6B9D57DDD898}"/>
    <cellStyle name="Comma 2 5 2" xfId="17743" xr:uid="{7E546297-88AE-4B43-BA91-4B2042E38590}"/>
    <cellStyle name="Comma 2 5 2 10" xfId="17744" xr:uid="{15F1A4B0-9A91-4A50-AEA4-BE60CF7F6C9E}"/>
    <cellStyle name="Comma 2 5 2 2" xfId="17745" xr:uid="{F5D62083-5D78-4BF2-958D-F11C36835A21}"/>
    <cellStyle name="Comma 2 5 2 2 2" xfId="17746" xr:uid="{1805C9DC-86EE-4346-B0A4-3C127018F7F3}"/>
    <cellStyle name="Comma 2 5 2 2 2 2" xfId="17747" xr:uid="{659C56B4-EEF1-4337-BE36-519B60F63A5B}"/>
    <cellStyle name="Comma 2 5 2 2 3" xfId="17748" xr:uid="{40DA4F36-0C35-46D0-B753-CB2EBFE08BB5}"/>
    <cellStyle name="Comma 2 5 2 2 4" xfId="17749" xr:uid="{37A81F30-74C8-4EBB-846E-F6D86F6BD194}"/>
    <cellStyle name="Comma 2 5 2 2 5" xfId="17750" xr:uid="{8A8EB2A4-3683-4F19-A8EC-AB8874681E3B}"/>
    <cellStyle name="Comma 2 5 2 3" xfId="17751" xr:uid="{29C4C6D6-C0E8-475D-846F-A6AB650B7981}"/>
    <cellStyle name="Comma 2 5 2 3 2" xfId="17752" xr:uid="{2C028CE1-7021-48EC-A4CE-7ED2764029FC}"/>
    <cellStyle name="Comma 2 5 2 3 2 2" xfId="17753" xr:uid="{2ABD31B2-F184-444C-A32A-1CB4A9D091E7}"/>
    <cellStyle name="Comma 2 5 2 3 3" xfId="17754" xr:uid="{6F2246AA-0FB4-4235-8601-6758FAB63806}"/>
    <cellStyle name="Comma 2 5 2 3 4" xfId="17755" xr:uid="{0454ED4C-89A0-4FD9-A850-F6E34874D110}"/>
    <cellStyle name="Comma 2 5 2 4" xfId="17756" xr:uid="{A1AE14A8-D729-4767-96D9-E7EB8A399A5B}"/>
    <cellStyle name="Comma 2 5 2 4 2" xfId="17757" xr:uid="{47AB5E8C-704F-46A0-8691-CCCE3DD79CFD}"/>
    <cellStyle name="Comma 2 5 2 4 2 2" xfId="17758" xr:uid="{7F898DEA-A6CB-4EB0-BFD0-44FBED17A669}"/>
    <cellStyle name="Comma 2 5 2 4 3" xfId="17759" xr:uid="{DA1AFDF3-BED2-494C-B4BE-CB5C0375CC53}"/>
    <cellStyle name="Comma 2 5 2 4 4" xfId="17760" xr:uid="{AE3A070F-CAE7-47D8-B7FD-0BC94A0D0E3E}"/>
    <cellStyle name="Comma 2 5 2 5" xfId="17761" xr:uid="{12BD8B91-9875-4B19-BC18-E59B3E858258}"/>
    <cellStyle name="Comma 2 5 2 5 2" xfId="17762" xr:uid="{87923C46-C059-4E0B-AE8C-1BB9FE206B7E}"/>
    <cellStyle name="Comma 2 5 2 5 2 2" xfId="17763" xr:uid="{22355323-3FE9-428D-BAD2-BBC4CC0E83BB}"/>
    <cellStyle name="Comma 2 5 2 5 3" xfId="17764" xr:uid="{D6AADC32-9029-4D28-8938-3FA51B69A44E}"/>
    <cellStyle name="Comma 2 5 2 5 4" xfId="17765" xr:uid="{FDC6D239-F11A-4A50-AE22-9571793C1615}"/>
    <cellStyle name="Comma 2 5 2 6" xfId="17766" xr:uid="{56D8EBF1-6ECE-4A95-B3AB-BCE441E00EB0}"/>
    <cellStyle name="Comma 2 5 2 6 2" xfId="17767" xr:uid="{EA675142-0E5B-45D2-AFDE-85EDE1640C05}"/>
    <cellStyle name="Comma 2 5 2 7" xfId="17768" xr:uid="{EB973562-4A64-49B5-86EA-CB5B81B87D72}"/>
    <cellStyle name="Comma 2 5 2 8" xfId="17769" xr:uid="{AC61FD67-A0D5-4D2D-9C56-F5319F7C5C7F}"/>
    <cellStyle name="Comma 2 5 2 9" xfId="17770" xr:uid="{3CBAAC14-895C-483A-9B74-7643B1D41235}"/>
    <cellStyle name="Comma 2 5 3" xfId="17771" xr:uid="{048CB712-D769-436F-8E29-651D4046F74C}"/>
    <cellStyle name="Comma 2 5 3 10" xfId="17772" xr:uid="{53DCEFB9-397F-4247-9A6D-8B329B426552}"/>
    <cellStyle name="Comma 2 5 3 2" xfId="17773" xr:uid="{597A94FB-A7C3-4742-BDAF-23F2AF8E8BDD}"/>
    <cellStyle name="Comma 2 5 3 2 2" xfId="17774" xr:uid="{C5E464CA-B63C-477A-BE5F-E3DAEC850F09}"/>
    <cellStyle name="Comma 2 5 3 2 2 2" xfId="17775" xr:uid="{3738FFCA-CB92-47A6-8A4A-ABD2A40086CC}"/>
    <cellStyle name="Comma 2 5 3 2 3" xfId="17776" xr:uid="{A9CEFB27-75EF-4123-B264-23E48C1BC82F}"/>
    <cellStyle name="Comma 2 5 3 2 4" xfId="17777" xr:uid="{9B567FFB-D5FE-4C2B-903D-8343F218D7C8}"/>
    <cellStyle name="Comma 2 5 3 3" xfId="17778" xr:uid="{B07219DA-F539-422C-B01D-75DEA1ABCD7B}"/>
    <cellStyle name="Comma 2 5 3 3 2" xfId="17779" xr:uid="{B37D54AC-DA5E-4656-9C03-C8FDBEF05D6E}"/>
    <cellStyle name="Comma 2 5 3 3 2 2" xfId="17780" xr:uid="{36D671F0-B95F-4FCC-9624-0C5CB962BBD9}"/>
    <cellStyle name="Comma 2 5 3 3 3" xfId="17781" xr:uid="{9904B877-1CD6-4751-B469-C945BCDE677A}"/>
    <cellStyle name="Comma 2 5 3 3 4" xfId="17782" xr:uid="{36805F08-BE73-4B4E-AC2A-814AC53588E9}"/>
    <cellStyle name="Comma 2 5 3 4" xfId="17783" xr:uid="{712AD71D-779C-447F-8427-7200906D338A}"/>
    <cellStyle name="Comma 2 5 3 4 2" xfId="17784" xr:uid="{D0CCA19E-E19C-4019-B38B-52A585B10A72}"/>
    <cellStyle name="Comma 2 5 3 4 2 2" xfId="17785" xr:uid="{2AE26709-4579-433F-AAF4-CCA7416C9DCD}"/>
    <cellStyle name="Comma 2 5 3 4 3" xfId="17786" xr:uid="{8A1B31AA-A4EB-44D7-A496-FF97B5849523}"/>
    <cellStyle name="Comma 2 5 3 4 4" xfId="17787" xr:uid="{1BD7FB36-2D2B-47B6-9D12-E56AB5369F37}"/>
    <cellStyle name="Comma 2 5 3 5" xfId="17788" xr:uid="{AA9158BE-B740-4A41-B57C-05FC537030A7}"/>
    <cellStyle name="Comma 2 5 3 5 2" xfId="17789" xr:uid="{568F0186-C247-43F1-B708-B9A884E97262}"/>
    <cellStyle name="Comma 2 5 3 5 2 2" xfId="17790" xr:uid="{06262AC3-881C-4C2F-9BED-8EF1FEEABA3E}"/>
    <cellStyle name="Comma 2 5 3 5 3" xfId="17791" xr:uid="{F95BE2CE-5FAC-4A8F-BC20-9799B70C6F06}"/>
    <cellStyle name="Comma 2 5 3 5 4" xfId="17792" xr:uid="{A1BE2B1B-DA9E-474B-B0F8-9F8558E93542}"/>
    <cellStyle name="Comma 2 5 3 6" xfId="17793" xr:uid="{5ECBF87B-7BE5-41E6-9F67-1DF31B7AACD5}"/>
    <cellStyle name="Comma 2 5 3 6 2" xfId="17794" xr:uid="{1FC18626-3330-44FF-A688-B77793A541E2}"/>
    <cellStyle name="Comma 2 5 3 7" xfId="17795" xr:uid="{0DC7CFCF-5A4A-4F48-9657-4F8AB430B560}"/>
    <cellStyle name="Comma 2 5 3 8" xfId="17796" xr:uid="{969983BD-09C9-4A4F-A9EE-F654A1E1C5B4}"/>
    <cellStyle name="Comma 2 5 3 9" xfId="17797" xr:uid="{D1170E06-84C8-4687-8496-2EF4E280FFA5}"/>
    <cellStyle name="Comma 2 5 4" xfId="17798" xr:uid="{6E419C5A-0532-49E1-BF1A-C4F2CB78F5A0}"/>
    <cellStyle name="Comma 2 5 4 2" xfId="17799" xr:uid="{93FA5BB7-21B8-4145-AB99-B7EE07B755DC}"/>
    <cellStyle name="Comma 2 5 4 2 2" xfId="17800" xr:uid="{2D8F67EF-510E-41E5-AC84-D8C01686D354}"/>
    <cellStyle name="Comma 2 5 4 2 2 2" xfId="17801" xr:uid="{5AAB7D57-2528-400E-8D1F-070B5A06E290}"/>
    <cellStyle name="Comma 2 5 4 2 3" xfId="17802" xr:uid="{C3F8A167-2B8E-49C4-8ABF-9D55E239F1C3}"/>
    <cellStyle name="Comma 2 5 4 2 4" xfId="17803" xr:uid="{084DABA4-B0EA-4B10-8ADE-3A88D3FC7994}"/>
    <cellStyle name="Comma 2 5 4 3" xfId="17804" xr:uid="{B6BF2043-18A7-4707-82FC-C7C9EBEBC274}"/>
    <cellStyle name="Comma 2 5 4 3 2" xfId="17805" xr:uid="{A69B423C-F714-4A1D-A415-9A7B4C025685}"/>
    <cellStyle name="Comma 2 5 4 3 2 2" xfId="17806" xr:uid="{1C23F449-E82C-4463-8E89-B95B7AB58063}"/>
    <cellStyle name="Comma 2 5 4 3 3" xfId="17807" xr:uid="{2A1760DE-4D09-4BAB-AA3C-1E7AC83ED37F}"/>
    <cellStyle name="Comma 2 5 4 3 4" xfId="17808" xr:uid="{F42C6F71-846F-4A3A-AF4E-2DD487ABA832}"/>
    <cellStyle name="Comma 2 5 4 4" xfId="17809" xr:uid="{374E69C2-35C1-49E6-A8F7-8B0652A6B768}"/>
    <cellStyle name="Comma 2 5 4 4 2" xfId="17810" xr:uid="{88529317-78D3-4468-BE0D-04E85722F8B2}"/>
    <cellStyle name="Comma 2 5 4 4 2 2" xfId="17811" xr:uid="{83C5E5E4-CFBD-4587-B21C-3AE25430D128}"/>
    <cellStyle name="Comma 2 5 4 4 3" xfId="17812" xr:uid="{EAFE14F9-FD4F-4447-AD81-CC02E0AEF5BD}"/>
    <cellStyle name="Comma 2 5 4 4 4" xfId="17813" xr:uid="{506FEE1A-68E7-4DE7-9150-D95A7E91AE65}"/>
    <cellStyle name="Comma 2 5 4 5" xfId="17814" xr:uid="{CE268FCD-1EBC-43C0-AFF6-1413F71C6E71}"/>
    <cellStyle name="Comma 2 5 4 5 2" xfId="17815" xr:uid="{77F3180C-4719-496E-88B2-EE9D45274238}"/>
    <cellStyle name="Comma 2 5 4 5 2 2" xfId="17816" xr:uid="{ECB3985B-5D5C-48FC-84F8-6DD9FA961FE1}"/>
    <cellStyle name="Comma 2 5 4 5 3" xfId="17817" xr:uid="{4F4C8767-6F1E-4F3E-BA1D-2771E24A752D}"/>
    <cellStyle name="Comma 2 5 4 5 4" xfId="17818" xr:uid="{CED68C58-20FF-41D5-94BC-00EDC0BE6CC9}"/>
    <cellStyle name="Comma 2 5 4 6" xfId="17819" xr:uid="{0DCAB2CF-3FB1-4408-A4F1-5EF3A97890C5}"/>
    <cellStyle name="Comma 2 5 4 6 2" xfId="17820" xr:uid="{4240664C-21AB-453A-B01B-30E7ED9F4AC2}"/>
    <cellStyle name="Comma 2 5 4 7" xfId="17821" xr:uid="{34B9BA01-AE98-423C-8000-0FA8CF6D882F}"/>
    <cellStyle name="Comma 2 5 4 8" xfId="17822" xr:uid="{03B024E1-5EF4-4CF4-847B-C927078B2C5E}"/>
    <cellStyle name="Comma 2 5 5" xfId="17823" xr:uid="{B71B50BD-188E-4596-BB19-5F990719A1C8}"/>
    <cellStyle name="Comma 2 5 5 2" xfId="17824" xr:uid="{538EE546-6082-4735-9775-DF84A7A39BD8}"/>
    <cellStyle name="Comma 2 5 5 2 2" xfId="17825" xr:uid="{372DD7B4-425D-4387-82BD-5B93E50D82B3}"/>
    <cellStyle name="Comma 2 5 5 2 2 2" xfId="17826" xr:uid="{895A196E-4D3A-4FC9-A5A1-3CFFBAE0EA59}"/>
    <cellStyle name="Comma 2 5 5 2 3" xfId="17827" xr:uid="{FC3D1101-03A2-4F9D-9BEE-D12E1A61E592}"/>
    <cellStyle name="Comma 2 5 5 2 4" xfId="17828" xr:uid="{6F1AC686-05BD-4390-ABF9-D77D88AB33B3}"/>
    <cellStyle name="Comma 2 5 5 3" xfId="17829" xr:uid="{0F1F2DA0-2B66-4640-A501-2DBD537733BE}"/>
    <cellStyle name="Comma 2 5 5 3 2" xfId="17830" xr:uid="{555E2815-0016-4056-8899-80B5ABFEF96B}"/>
    <cellStyle name="Comma 2 5 5 3 2 2" xfId="17831" xr:uid="{68BEAD87-765E-4575-93AA-7532DB9B3D4C}"/>
    <cellStyle name="Comma 2 5 5 3 3" xfId="17832" xr:uid="{65C07543-63EE-4CF1-A791-4207550081F4}"/>
    <cellStyle name="Comma 2 5 5 3 4" xfId="17833" xr:uid="{E2513BB1-FD2E-4E81-91C3-E8FDF3CF1215}"/>
    <cellStyle name="Comma 2 5 5 4" xfId="17834" xr:uid="{C8FDE81D-8DC4-42C6-B1CD-C988D84B8E36}"/>
    <cellStyle name="Comma 2 5 5 4 2" xfId="17835" xr:uid="{97A8798E-9903-401D-A56A-C9428B2FFDBF}"/>
    <cellStyle name="Comma 2 5 5 4 2 2" xfId="17836" xr:uid="{E3B5F75E-0452-4ED6-9CE9-A6BC297D25AD}"/>
    <cellStyle name="Comma 2 5 5 4 3" xfId="17837" xr:uid="{3698F34B-46A1-4017-A084-1B42CFC4FCE9}"/>
    <cellStyle name="Comma 2 5 5 4 4" xfId="17838" xr:uid="{039D0731-7218-4CF5-86D3-17D723D1F647}"/>
    <cellStyle name="Comma 2 5 5 5" xfId="17839" xr:uid="{1D47092F-F89B-42AF-B403-C84A1A14B8E6}"/>
    <cellStyle name="Comma 2 5 5 5 2" xfId="17840" xr:uid="{AE472091-C034-44B0-8883-E9C20C1E3677}"/>
    <cellStyle name="Comma 2 5 5 5 2 2" xfId="17841" xr:uid="{4769185E-D42A-4BFF-9BAC-411E964A8F80}"/>
    <cellStyle name="Comma 2 5 5 5 3" xfId="17842" xr:uid="{B528BDDA-EB22-44DF-81EC-D0D6C2F98D15}"/>
    <cellStyle name="Comma 2 5 5 5 4" xfId="17843" xr:uid="{5B66B884-336B-49DD-947E-065CAA2AE05D}"/>
    <cellStyle name="Comma 2 5 5 6" xfId="17844" xr:uid="{40DA24A7-A2FC-4E72-A4ED-0B7F9BF00928}"/>
    <cellStyle name="Comma 2 5 5 6 2" xfId="17845" xr:uid="{508612FB-9BD0-4ED2-A39A-E223E6975AA2}"/>
    <cellStyle name="Comma 2 5 5 7" xfId="17846" xr:uid="{4B938FC5-D7EE-452A-AB51-C90282C2715E}"/>
    <cellStyle name="Comma 2 5 5 8" xfId="17847" xr:uid="{15A6C235-0C06-4761-9391-E2A86AF82DB9}"/>
    <cellStyle name="Comma 2 5 6" xfId="17848" xr:uid="{FF97BC52-4F90-4CBE-B079-0056857CD9DE}"/>
    <cellStyle name="Comma 2 5 7" xfId="17849" xr:uid="{20A05131-3CD8-4983-A482-3054999B71A7}"/>
    <cellStyle name="Comma 2 5 7 2" xfId="17850" xr:uid="{BAC8B10A-BCF7-4EA3-BF74-85FF50D09981}"/>
    <cellStyle name="Comma 2 5 8" xfId="17851" xr:uid="{898B6342-CFDF-4C23-97C2-2DE7A8AB118E}"/>
    <cellStyle name="Comma 2 6" xfId="17852" xr:uid="{5BC6091F-E67F-4A85-8B96-B7F24455C10C}"/>
    <cellStyle name="Comma 2 6 10" xfId="17853" xr:uid="{CC795C8B-7C2D-4470-A393-4815DE3D9031}"/>
    <cellStyle name="Comma 2 6 11" xfId="17854" xr:uid="{030BEC9A-E109-4FE5-9DE4-4F6C12AE1EEF}"/>
    <cellStyle name="Comma 2 6 2" xfId="17855" xr:uid="{3E0C34E5-1050-476B-AF68-207530E3F3A0}"/>
    <cellStyle name="Comma 2 6 2 2" xfId="17856" xr:uid="{0C464C80-6BAD-49D7-86A9-C76625AD25D0}"/>
    <cellStyle name="Comma 2 6 2 2 2" xfId="17857" xr:uid="{D9A88998-1277-43E7-83FB-56D3AB4D6301}"/>
    <cellStyle name="Comma 2 6 2 3" xfId="17858" xr:uid="{ABA1929E-4F0D-4DD6-BADC-9B580E386444}"/>
    <cellStyle name="Comma 2 6 2 4" xfId="17859" xr:uid="{90D56F44-75F3-4808-8A4D-08B2F26B3A04}"/>
    <cellStyle name="Comma 2 6 2 5" xfId="17860" xr:uid="{712053F4-FB9C-485B-8452-67E62AE6D70C}"/>
    <cellStyle name="Comma 2 6 2 6" xfId="17861" xr:uid="{18C921BD-7A06-4480-B917-5275769B8973}"/>
    <cellStyle name="Comma 2 6 3" xfId="17862" xr:uid="{0841184B-CA4D-4DA6-BCEA-E991309E6D30}"/>
    <cellStyle name="Comma 2 6 3 2" xfId="17863" xr:uid="{13FF24DB-2F3C-4535-9A2C-1D7F5E6553AD}"/>
    <cellStyle name="Comma 2 6 3 2 2" xfId="17864" xr:uid="{E0CD01B1-3A62-407B-B595-B1C97CCE5AED}"/>
    <cellStyle name="Comma 2 6 3 3" xfId="17865" xr:uid="{42B00D6F-9433-46B3-8FDE-F8B254F096DE}"/>
    <cellStyle name="Comma 2 6 3 4" xfId="17866" xr:uid="{2AE93B07-0FFD-43CA-B3FD-49D817D993E3}"/>
    <cellStyle name="Comma 2 6 3 5" xfId="17867" xr:uid="{F7FFDFF5-FFA7-4323-A118-2FEDF66B60A0}"/>
    <cellStyle name="Comma 2 6 4" xfId="17868" xr:uid="{623D49A9-B475-4882-87D8-2363DA339CB2}"/>
    <cellStyle name="Comma 2 6 4 2" xfId="17869" xr:uid="{E17E3771-7EE2-45E9-B469-0A05AB4ABBAC}"/>
    <cellStyle name="Comma 2 6 4 2 2" xfId="17870" xr:uid="{03FAEB70-8AE9-46FC-90AE-FC6AA2B8552F}"/>
    <cellStyle name="Comma 2 6 4 3" xfId="17871" xr:uid="{D0CCD588-D62C-4727-924D-9A8975F181B2}"/>
    <cellStyle name="Comma 2 6 4 4" xfId="17872" xr:uid="{7FFA5B48-37FD-4398-81F3-9FCAB3B3F701}"/>
    <cellStyle name="Comma 2 6 5" xfId="17873" xr:uid="{2EF5F7F4-1B4C-4BB7-84CC-F162DA0D5C52}"/>
    <cellStyle name="Comma 2 6 5 2" xfId="17874" xr:uid="{4F6FFD3D-196F-49D8-B9F3-F0C3D3AF3E44}"/>
    <cellStyle name="Comma 2 6 5 2 2" xfId="17875" xr:uid="{8CC5115F-CDE3-4F12-8E82-782ADE53F182}"/>
    <cellStyle name="Comma 2 6 5 3" xfId="17876" xr:uid="{19C3BF51-C104-4986-95DB-A766A36637EF}"/>
    <cellStyle name="Comma 2 6 5 4" xfId="17877" xr:uid="{6DB9D72E-8B24-4BCF-B4F8-DE1AA55DA782}"/>
    <cellStyle name="Comma 2 6 6" xfId="17878" xr:uid="{726A964D-6A37-413C-BB4B-4B6CF0B80E5B}"/>
    <cellStyle name="Comma 2 6 6 2" xfId="17879" xr:uid="{65E36EDE-350A-4362-90C7-6900D8FEF71D}"/>
    <cellStyle name="Comma 2 6 7" xfId="17880" xr:uid="{5E65C90C-87C4-42E8-8409-7C767F1F7A6E}"/>
    <cellStyle name="Comma 2 6 8" xfId="17881" xr:uid="{155EB66F-F488-42E7-ABF1-D44429A0CEC5}"/>
    <cellStyle name="Comma 2 6 9" xfId="17882" xr:uid="{462755B6-0287-47EB-BE3E-BD47465F8976}"/>
    <cellStyle name="Comma 2 7" xfId="17883" xr:uid="{E5BC6B41-C759-4C55-9FEA-26859F20C8F3}"/>
    <cellStyle name="Comma 2 7 2" xfId="17884" xr:uid="{DDCC6A4F-B5F8-4A92-B23A-DF007870610D}"/>
    <cellStyle name="Comma 2 7 2 2" xfId="17885" xr:uid="{D3199863-D028-4406-9016-FF740484EE3F}"/>
    <cellStyle name="Comma 2 7 2 2 2" xfId="17886" xr:uid="{E454D59D-1065-4E49-8D24-1A51D96014CA}"/>
    <cellStyle name="Comma 2 7 2 2 2 2" xfId="17887" xr:uid="{BC1B60A5-03C2-4A0D-ACC5-419D212786FC}"/>
    <cellStyle name="Comma 2 7 2 3" xfId="17888" xr:uid="{19330393-EE2B-4B16-A322-E9EB18153DC5}"/>
    <cellStyle name="Comma 2 7 2 3 2" xfId="17889" xr:uid="{8BE56BFF-CE09-4A45-95F0-028E836C72EA}"/>
    <cellStyle name="Comma 2 7 2 4" xfId="17890" xr:uid="{8B59A368-B5B8-40C2-955D-BB2264982167}"/>
    <cellStyle name="Comma 2 7 3" xfId="17891" xr:uid="{347FE858-4287-4F7D-B6B8-6D103CFC113C}"/>
    <cellStyle name="Comma 2 7 3 2" xfId="17892" xr:uid="{A3162FC4-249C-475F-AB9A-52AF5EE3C48C}"/>
    <cellStyle name="Comma 2 7 4" xfId="17893" xr:uid="{8959EBCE-D7CF-4017-A145-8453F933C71A}"/>
    <cellStyle name="Comma 2 7 4 2" xfId="17894" xr:uid="{FB84697F-B3AC-4E39-957A-12F536120301}"/>
    <cellStyle name="Comma 2 7 4 2 2" xfId="17895" xr:uid="{05ACB618-9C17-4AAD-936A-95330230C6D9}"/>
    <cellStyle name="Comma 2 7 4 3" xfId="17896" xr:uid="{FE04C7BE-41C4-4043-8127-1057DFBCF395}"/>
    <cellStyle name="Comma 2 7 5" xfId="17897" xr:uid="{37BD775B-BB95-4585-92F4-F29D261EBC60}"/>
    <cellStyle name="Comma 2 7 6" xfId="17898" xr:uid="{91393DAF-9363-469A-8726-C884EE60D824}"/>
    <cellStyle name="Comma 2 8" xfId="17899" xr:uid="{AD15B31D-75CB-4E41-8BAA-650856743D85}"/>
    <cellStyle name="Comma 2 8 2" xfId="17900" xr:uid="{F6CDB526-6D1D-4590-BDC2-3EBF9E2650C1}"/>
    <cellStyle name="Comma 2 8 2 2" xfId="17901" xr:uid="{FAB5B317-FCCE-4379-A987-A801ADD96FE5}"/>
    <cellStyle name="Comma 2 8 3" xfId="17902" xr:uid="{2EF8C987-DC60-46F2-8E2B-ED07F847B71F}"/>
    <cellStyle name="Comma 2 8 4" xfId="17903" xr:uid="{5D3B0A01-145B-435B-A66C-AF002BF74FD6}"/>
    <cellStyle name="Comma 2 8 5" xfId="17904" xr:uid="{34DB7B7A-99D6-4664-90A6-6DBDD943E1A3}"/>
    <cellStyle name="Comma 2 8 6" xfId="17905" xr:uid="{BB14ED91-F110-4E13-A2B8-66FDEA8DF1DD}"/>
    <cellStyle name="Comma 2 8 7" xfId="17906" xr:uid="{8A83E359-F64C-4848-88DD-0A78683CC522}"/>
    <cellStyle name="Comma 2 9" xfId="17907" xr:uid="{CAA240F1-B919-41CB-AB52-0F69389AA84B}"/>
    <cellStyle name="Comma 2 9 2" xfId="17908" xr:uid="{7C7F7009-C072-442F-8642-D73D9892BA9D}"/>
    <cellStyle name="Comma 2 9 2 2" xfId="17909" xr:uid="{6CE7B02D-6EFF-404C-B4C8-BFF8855FF2C8}"/>
    <cellStyle name="Comma 2 9 3" xfId="17910" xr:uid="{DA269511-AF61-44E0-85AB-9E295BBD8107}"/>
    <cellStyle name="Comma 2 9 4" xfId="17911" xr:uid="{93E5E812-7106-4E65-8B2E-7493619B809E}"/>
    <cellStyle name="Comma 2 9 5" xfId="17912" xr:uid="{14B67EE8-BC9A-4644-AB71-865463FC5A01}"/>
    <cellStyle name="Comma 20" xfId="17913" xr:uid="{A4AB3BC3-57F7-4285-B7C3-C77610A1DEC2}"/>
    <cellStyle name="Comma 20 2" xfId="17914" xr:uid="{54EE8453-4F0F-46E0-A51E-DC0685172AB6}"/>
    <cellStyle name="Comma 20 2 2" xfId="17915" xr:uid="{973AB5F9-D347-47F7-8D38-A19682F0EC18}"/>
    <cellStyle name="Comma 20 3" xfId="17916" xr:uid="{0E64CD43-3D51-4915-BF99-1E5B314D8A40}"/>
    <cellStyle name="Comma 20 4" xfId="17917" xr:uid="{E50A4025-179A-4802-A717-E5E57DA7367D}"/>
    <cellStyle name="Comma 21" xfId="17918" xr:uid="{24576EFF-65BD-46DC-9E51-CB4EF848A91A}"/>
    <cellStyle name="Comma 21 2" xfId="17919" xr:uid="{75ABF3E8-7BBE-48C8-9A13-2D857B91BB2A}"/>
    <cellStyle name="Comma 21 2 2" xfId="17920" xr:uid="{2E4347C2-BFE1-499B-BB8F-D0854F35AB61}"/>
    <cellStyle name="Comma 21 3" xfId="17921" xr:uid="{F9EFDB10-19D6-4D4B-AE56-AC61BF2653C2}"/>
    <cellStyle name="Comma 21 4" xfId="17922" xr:uid="{04E1FBC8-7A2A-4404-B822-6FAA772E8829}"/>
    <cellStyle name="Comma 22" xfId="17923" xr:uid="{A9961E75-30CB-446E-9C5E-78659681B5A8}"/>
    <cellStyle name="Comma 22 2" xfId="17924" xr:uid="{817174E9-9B8C-46D8-A1C0-8087B2B2F792}"/>
    <cellStyle name="Comma 22 3" xfId="17925" xr:uid="{DA073539-B86D-453E-AE52-D47CD7FECE2F}"/>
    <cellStyle name="Comma 23" xfId="17926" xr:uid="{5118C7D2-E60C-4DDD-8251-267745FE59D0}"/>
    <cellStyle name="Comma 23 2" xfId="17927" xr:uid="{8A31FA85-54FC-49AC-9191-7AE135D6B841}"/>
    <cellStyle name="Comma 23 3" xfId="17928" xr:uid="{A428C6CF-B602-4CBC-B07D-E5B899BD9C08}"/>
    <cellStyle name="Comma 24" xfId="17929" xr:uid="{DA5F4FA2-F594-4B38-9B09-4F0D6A44BC2A}"/>
    <cellStyle name="Comma 24 2" xfId="17930" xr:uid="{0C53D3D8-1DCD-46FC-B3C4-802A87DB3AD4}"/>
    <cellStyle name="Comma 24 3" xfId="17931" xr:uid="{4815D7F2-0185-403A-A9A4-7EF6471107C7}"/>
    <cellStyle name="Comma 25" xfId="17932" xr:uid="{BE4FED54-02E0-4573-AA0C-150B21FD8CEA}"/>
    <cellStyle name="Comma 25 2" xfId="17933" xr:uid="{AE638F06-2CB2-454D-B628-6445295AB306}"/>
    <cellStyle name="Comma 25 3" xfId="17934" xr:uid="{022892DA-DC62-4FFA-81E1-5CDF96F658A3}"/>
    <cellStyle name="Comma 26" xfId="17935" xr:uid="{857E6ADD-73FE-4757-BCE9-055D147550D9}"/>
    <cellStyle name="Comma 26 2" xfId="17936" xr:uid="{7EE9E8E8-7748-45F5-825A-63311F3311FE}"/>
    <cellStyle name="Comma 27" xfId="17937" xr:uid="{E4DA27BB-F993-43DF-B32D-5D9C47068F0E}"/>
    <cellStyle name="Comma 27 2" xfId="17938" xr:uid="{DEA4E61E-D1E5-4D60-A24D-14E80E129E46}"/>
    <cellStyle name="Comma 28" xfId="17939" xr:uid="{C78B8993-E7E8-4BE2-9259-78B3C881D7F5}"/>
    <cellStyle name="Comma 28 2" xfId="17940" xr:uid="{FDFCA76A-40A1-49B5-86F4-62D07E85464D}"/>
    <cellStyle name="Comma 29" xfId="17941" xr:uid="{03E477ED-FDB0-4C86-A332-D055A143D128}"/>
    <cellStyle name="Comma 3" xfId="17942" xr:uid="{5B000E7E-42AA-4994-A570-7237EBDF25F9}"/>
    <cellStyle name="Comma 3 10" xfId="17943" xr:uid="{C9647274-46D3-44BE-9EF3-DCBEECC30DA6}"/>
    <cellStyle name="Comma 3 11" xfId="17944" xr:uid="{FDDB27A6-A35B-4C48-8D9A-8F471AF9A0EA}"/>
    <cellStyle name="Comma 3 11 2" xfId="17945" xr:uid="{7BC28983-FC52-42D0-BED5-5F8AD462A771}"/>
    <cellStyle name="Comma 3 11 3" xfId="17946" xr:uid="{78F51A2D-1959-41D7-91CF-9B1EE98E933E}"/>
    <cellStyle name="Comma 3 12" xfId="17947" xr:uid="{3D66230E-8EC2-4F9D-92DD-8B2279892546}"/>
    <cellStyle name="Comma 3 13" xfId="17948" xr:uid="{8900145F-B78A-49EE-8002-999794FC93AD}"/>
    <cellStyle name="Comma 3 14" xfId="17949" xr:uid="{D72736A2-5FEA-47E6-BFE0-C0E6414AF511}"/>
    <cellStyle name="Comma 3 15" xfId="17950" xr:uid="{932E1DD0-382A-4D48-B4D6-706A730CDAFE}"/>
    <cellStyle name="Comma 3 15 2" xfId="17951" xr:uid="{12E0A317-7741-48F1-A91D-0CC3AE4A89E5}"/>
    <cellStyle name="Comma 3 16" xfId="17952" xr:uid="{6C34CD4A-DCF8-4B56-BB91-533795D98A8E}"/>
    <cellStyle name="Comma 3 17" xfId="32164" xr:uid="{8ED1E7E1-4355-459C-B7E5-A9912D88D370}"/>
    <cellStyle name="Comma 3 2" xfId="17953" xr:uid="{5B3E9099-BEBB-4F27-9E00-77954D2ACB8F}"/>
    <cellStyle name="Comma 3 2 2" xfId="17954" xr:uid="{04D906C4-A6FD-49A0-9DF5-0C314DB3B5AB}"/>
    <cellStyle name="Comma 3 2 2 10" xfId="17955" xr:uid="{EE83C1CD-50A4-4C73-8E80-6F360B6D4411}"/>
    <cellStyle name="Comma 3 2 2 11" xfId="17956" xr:uid="{581E72E4-D11A-4AC8-8F68-F1C2CFC6C06D}"/>
    <cellStyle name="Comma 3 2 2 2" xfId="17957" xr:uid="{525FAAC9-4943-44FB-B788-99D51A938E7C}"/>
    <cellStyle name="Comma 3 2 2 2 2" xfId="17958" xr:uid="{179635E5-1CD7-4DDD-A580-369F812C67C7}"/>
    <cellStyle name="Comma 3 2 2 2 2 2" xfId="17959" xr:uid="{EA2E00D9-2CA1-43EF-A9E7-80EA96BA4D1E}"/>
    <cellStyle name="Comma 3 2 2 2 2 2 2" xfId="17960" xr:uid="{973B2C3C-7D00-4057-9D7B-C8DD944AD819}"/>
    <cellStyle name="Comma 3 2 2 2 2 3" xfId="17961" xr:uid="{182870B6-AA62-4918-A1DF-FA4FC3DF4657}"/>
    <cellStyle name="Comma 3 2 2 2 3" xfId="17962" xr:uid="{175D8176-07CD-40CF-A7F4-F5F133069736}"/>
    <cellStyle name="Comma 3 2 2 2 3 2" xfId="17963" xr:uid="{7354D669-844E-49FA-AB32-4A93E2AB7324}"/>
    <cellStyle name="Comma 3 2 2 2 4" xfId="17964" xr:uid="{AFF3423F-1328-44B4-B788-E5E5D0F8A0EC}"/>
    <cellStyle name="Comma 3 2 2 2 5" xfId="17965" xr:uid="{FFB6B9EA-6F99-4C89-81CE-AF28357F0F1C}"/>
    <cellStyle name="Comma 3 2 2 2 6" xfId="17966" xr:uid="{DE1B3AD4-4567-456B-987B-6AB11233E3C5}"/>
    <cellStyle name="Comma 3 2 2 3" xfId="17967" xr:uid="{EDBA0CC1-5DAC-447F-8B83-E36957E2DA88}"/>
    <cellStyle name="Comma 3 2 2 3 2" xfId="17968" xr:uid="{225FB190-5620-4454-B15B-1EFC4D6986FF}"/>
    <cellStyle name="Comma 3 2 2 3 2 2" xfId="17969" xr:uid="{3D9D43D2-D94D-448B-B893-104D30DAB7C4}"/>
    <cellStyle name="Comma 3 2 2 3 2 2 2" xfId="17970" xr:uid="{71517C60-F8BE-4E6C-901E-D1CB0CDC816B}"/>
    <cellStyle name="Comma 3 2 2 3 2 3" xfId="17971" xr:uid="{60B8AE9E-6D69-42B5-A2C5-A31D8D4517C9}"/>
    <cellStyle name="Comma 3 2 2 3 3" xfId="17972" xr:uid="{DE29D0C9-D056-4180-99A3-A4EC19A13C78}"/>
    <cellStyle name="Comma 3 2 2 3 3 2" xfId="17973" xr:uid="{283A6E90-B28B-4508-B8C1-90BC839E6E10}"/>
    <cellStyle name="Comma 3 2 2 3 4" xfId="17974" xr:uid="{B6F5B84F-6425-40DC-B42B-838553BE078D}"/>
    <cellStyle name="Comma 3 2 2 3 5" xfId="17975" xr:uid="{91EE3D99-796D-426C-A478-724B99CBB2B9}"/>
    <cellStyle name="Comma 3 2 2 4" xfId="17976" xr:uid="{F4648A8A-BAEA-4A15-96AC-6062E0822CA1}"/>
    <cellStyle name="Comma 3 2 2 4 2" xfId="17977" xr:uid="{57ADF697-4C54-479F-AAF3-E9F1B3D91433}"/>
    <cellStyle name="Comma 3 2 2 4 2 2" xfId="17978" xr:uid="{7DC4788D-6E6E-493F-8244-A40B60E9C2FA}"/>
    <cellStyle name="Comma 3 2 2 4 2 3" xfId="17979" xr:uid="{42E0B195-B1F1-49B4-8ADF-9AED21B49FA4}"/>
    <cellStyle name="Comma 3 2 2 4 3" xfId="17980" xr:uid="{3E3195F6-4293-4046-86F2-F0CF86F902D9}"/>
    <cellStyle name="Comma 3 2 2 4 4" xfId="17981" xr:uid="{7B3993DF-897E-480D-984E-04315337FBCD}"/>
    <cellStyle name="Comma 3 2 2 4 5" xfId="17982" xr:uid="{8103F002-F14F-4D96-B32F-BA0E70B988FE}"/>
    <cellStyle name="Comma 3 2 2 5" xfId="17983" xr:uid="{27BF1F9E-1A6B-4FD6-91AA-9E6FB8433C6C}"/>
    <cellStyle name="Comma 3 2 2 5 2" xfId="17984" xr:uid="{54024CAF-917A-4F4B-B596-F726AFEA6696}"/>
    <cellStyle name="Comma 3 2 2 5 2 2" xfId="17985" xr:uid="{9977DF4E-4E83-4C5D-984B-1ECF9091ACE4}"/>
    <cellStyle name="Comma 3 2 2 5 2 3" xfId="17986" xr:uid="{0C50463B-F99B-4423-BBC6-07B7F0BFF889}"/>
    <cellStyle name="Comma 3 2 2 5 3" xfId="17987" xr:uid="{4A0D4F30-E520-468D-BD00-0C581F72E70E}"/>
    <cellStyle name="Comma 3 2 2 5 4" xfId="17988" xr:uid="{B759150C-7009-4EB1-B3AD-82F4C043A809}"/>
    <cellStyle name="Comma 3 2 2 5 5" xfId="17989" xr:uid="{C9ED956F-4300-4929-990F-4D9FBE9650A6}"/>
    <cellStyle name="Comma 3 2 2 6" xfId="17990" xr:uid="{9B62DA25-BC98-415C-A267-C69E9BDA640A}"/>
    <cellStyle name="Comma 3 2 2 6 2" xfId="17991" xr:uid="{0AAA71EB-ED5B-4F82-A933-37F82F8534BC}"/>
    <cellStyle name="Comma 3 2 2 6 3" xfId="17992" xr:uid="{86E0BF5B-6616-4C6B-9311-FCD2E9E2C5B4}"/>
    <cellStyle name="Comma 3 2 2 7" xfId="17993" xr:uid="{344F96B0-08B5-41B0-950F-033E5AFDB8B1}"/>
    <cellStyle name="Comma 3 2 2 7 2" xfId="17994" xr:uid="{F17B620C-4264-49AD-9641-6F28FCC5BDEB}"/>
    <cellStyle name="Comma 3 2 2 8" xfId="17995" xr:uid="{E8365A18-4D45-41B6-8FB7-D54796993F13}"/>
    <cellStyle name="Comma 3 2 2 8 2" xfId="17996" xr:uid="{18F7F45C-0B5E-433A-A775-0CB06191B620}"/>
    <cellStyle name="Comma 3 2 2 9" xfId="17997" xr:uid="{D759E9C2-9B95-4093-9017-AB7CC37B7CB1}"/>
    <cellStyle name="Comma 3 2 3" xfId="17998" xr:uid="{75DF518D-28F3-4E76-BBDF-CF497A6CCF17}"/>
    <cellStyle name="Comma 3 2 3 10" xfId="17999" xr:uid="{AD07C463-24F5-4F8D-B060-DB7BA7B7D409}"/>
    <cellStyle name="Comma 3 2 3 11" xfId="18000" xr:uid="{B0B75DE5-2EA9-49BD-8B0D-2756243F4C98}"/>
    <cellStyle name="Comma 3 2 3 12" xfId="18001" xr:uid="{1B47960C-3466-4BC4-A9D2-170A5C9DCB77}"/>
    <cellStyle name="Comma 3 2 3 2" xfId="18002" xr:uid="{2159DF16-2251-4C91-98FD-0196EB3A3E0B}"/>
    <cellStyle name="Comma 3 2 3 2 2" xfId="18003" xr:uid="{BEB54DDB-0C01-40A7-BB56-F990281C50EC}"/>
    <cellStyle name="Comma 3 2 3 2 2 2" xfId="18004" xr:uid="{2C9326CB-3B1D-438F-BC06-E968DE3517A1}"/>
    <cellStyle name="Comma 3 2 3 2 3" xfId="18005" xr:uid="{854C2364-5F93-48D6-9D8D-3B4BB17BF324}"/>
    <cellStyle name="Comma 3 2 3 2 4" xfId="18006" xr:uid="{461C0E1E-FA89-4FAF-A91A-07987C2DCCF2}"/>
    <cellStyle name="Comma 3 2 3 2 5" xfId="18007" xr:uid="{0749F33F-5E53-4083-B023-F256E199CFE6}"/>
    <cellStyle name="Comma 3 2 3 3" xfId="18008" xr:uid="{DA8D3773-B848-48DD-B813-7921B4CF33DD}"/>
    <cellStyle name="Comma 3 2 3 3 2" xfId="18009" xr:uid="{5186F4F8-7281-4A00-ADD0-8E9737525D06}"/>
    <cellStyle name="Comma 3 2 3 3 2 2" xfId="18010" xr:uid="{41C1E561-C100-4A91-A505-6E56516C43AF}"/>
    <cellStyle name="Comma 3 2 3 3 3" xfId="18011" xr:uid="{849F177C-14D0-4D88-BEAD-55AE1A5E9B57}"/>
    <cellStyle name="Comma 3 2 3 3 4" xfId="18012" xr:uid="{9FB02DE2-73DB-43F7-BCE7-952951006C44}"/>
    <cellStyle name="Comma 3 2 3 3 5" xfId="18013" xr:uid="{E6D98471-EE4F-4E1D-B58C-D645B3360689}"/>
    <cellStyle name="Comma 3 2 3 4" xfId="18014" xr:uid="{74F7AA54-5031-4224-80CF-F4BD98309D63}"/>
    <cellStyle name="Comma 3 2 3 4 2" xfId="18015" xr:uid="{B9FA84DA-5E79-464B-9576-CD26FE2AF2E7}"/>
    <cellStyle name="Comma 3 2 3 4 2 2" xfId="18016" xr:uid="{1EB8EB3D-1B95-4769-9A9A-8D1044B6D0BD}"/>
    <cellStyle name="Comma 3 2 3 4 3" xfId="18017" xr:uid="{14235E50-4EE2-4705-8083-D46F9FD3880A}"/>
    <cellStyle name="Comma 3 2 3 4 4" xfId="18018" xr:uid="{AED388B0-616D-4CEB-8A44-B6CAB79273D9}"/>
    <cellStyle name="Comma 3 2 3 5" xfId="18019" xr:uid="{3427CA1F-A7FE-4AA5-8ADB-5E235DF665C5}"/>
    <cellStyle name="Comma 3 2 3 5 2" xfId="18020" xr:uid="{E5A6FC42-5065-43A6-A051-9F7E7D9F982E}"/>
    <cellStyle name="Comma 3 2 3 5 2 2" xfId="18021" xr:uid="{1032C5E0-7F1F-4121-892F-82D35D193BB1}"/>
    <cellStyle name="Comma 3 2 3 5 3" xfId="18022" xr:uid="{E93BE86B-F72C-497A-8713-9FB05C14F65D}"/>
    <cellStyle name="Comma 3 2 3 5 4" xfId="18023" xr:uid="{5404A1D8-0A54-4726-9F14-18E693967967}"/>
    <cellStyle name="Comma 3 2 3 6" xfId="18024" xr:uid="{3FB3D461-2A5D-4E9C-8239-B0766EADE150}"/>
    <cellStyle name="Comma 3 2 3 6 2" xfId="18025" xr:uid="{74ED3BCD-BF4F-4F0B-A326-C1EC7CB25306}"/>
    <cellStyle name="Comma 3 2 3 7" xfId="18026" xr:uid="{F407DB01-BF32-485A-90E2-DDE84DCF5F86}"/>
    <cellStyle name="Comma 3 2 3 8" xfId="18027" xr:uid="{0D573A42-0832-44CF-9D87-4C446CC35F9D}"/>
    <cellStyle name="Comma 3 2 3 9" xfId="18028" xr:uid="{521738F1-CC95-4B73-8DCC-19BC9E49DED4}"/>
    <cellStyle name="Comma 3 2 4" xfId="18029" xr:uid="{765B528B-1E97-44FF-80A8-EAF833775729}"/>
    <cellStyle name="Comma 3 2 4 10" xfId="18030" xr:uid="{614198A1-0FE8-446C-9D0D-FABE3E5BEE1D}"/>
    <cellStyle name="Comma 3 2 4 2" xfId="18031" xr:uid="{9C9C1D41-F257-495B-95A2-1A2A5C111DA7}"/>
    <cellStyle name="Comma 3 2 4 2 2" xfId="18032" xr:uid="{4B7F9774-A347-413E-8DC6-8D36312D0FF9}"/>
    <cellStyle name="Comma 3 2 4 2 2 2" xfId="18033" xr:uid="{BCA5D13B-81CE-4ABF-8B29-625139DD9D1C}"/>
    <cellStyle name="Comma 3 2 4 2 3" xfId="18034" xr:uid="{E23B4A1F-9AEC-429B-9B9C-D04F2F97D8EC}"/>
    <cellStyle name="Comma 3 2 4 2 4" xfId="18035" xr:uid="{C4E474DE-5BE0-4F96-826B-6807363DBE1B}"/>
    <cellStyle name="Comma 3 2 4 2 5" xfId="18036" xr:uid="{868C5423-E934-41D3-96AF-2EB4D85B2AA6}"/>
    <cellStyle name="Comma 3 2 4 2 6" xfId="18037" xr:uid="{9B5058B6-F92E-4B49-8689-00624B46BE2D}"/>
    <cellStyle name="Comma 3 2 4 3" xfId="18038" xr:uid="{71FDA2EF-B45F-4609-8B1A-8C53C7B0741C}"/>
    <cellStyle name="Comma 3 2 4 3 2" xfId="18039" xr:uid="{29275B3B-A9C1-4354-B12A-D413A7BCC5F7}"/>
    <cellStyle name="Comma 3 2 4 3 2 2" xfId="18040" xr:uid="{6A3CC3BE-09D7-44E9-BA28-5DA70E47D2A9}"/>
    <cellStyle name="Comma 3 2 4 3 3" xfId="18041" xr:uid="{DB92888D-C1D0-4B04-9B2A-EE8865ED35BB}"/>
    <cellStyle name="Comma 3 2 4 3 4" xfId="18042" xr:uid="{3724FFF9-6CD4-4D95-B388-86AB8EA02AE6}"/>
    <cellStyle name="Comma 3 2 4 4" xfId="18043" xr:uid="{4AED5D77-AAB7-4EB1-85DC-AA33E620E5E6}"/>
    <cellStyle name="Comma 3 2 4 4 2" xfId="18044" xr:uid="{84803236-627B-4C56-8A4B-17F31742A2D5}"/>
    <cellStyle name="Comma 3 2 4 4 2 2" xfId="18045" xr:uid="{DFAC5A56-6330-4A1A-9528-41F5F2138710}"/>
    <cellStyle name="Comma 3 2 4 4 3" xfId="18046" xr:uid="{56C5D82F-4954-4842-AAE0-53147FDC9B81}"/>
    <cellStyle name="Comma 3 2 4 4 4" xfId="18047" xr:uid="{26B739EC-A718-44B8-83F4-7EB446133433}"/>
    <cellStyle name="Comma 3 2 4 5" xfId="18048" xr:uid="{3A6B6CA9-FB1E-4476-9DD8-18C50E79CC87}"/>
    <cellStyle name="Comma 3 2 4 5 2" xfId="18049" xr:uid="{EF9C4C34-6B6B-4FC9-BE3C-2BD1D197806E}"/>
    <cellStyle name="Comma 3 2 4 5 2 2" xfId="18050" xr:uid="{EE413D6D-0CD2-4ABD-BEAA-4EACD25F6C0F}"/>
    <cellStyle name="Comma 3 2 4 5 3" xfId="18051" xr:uid="{04B5A021-F3AD-4FEC-B5A9-518ADC695A4C}"/>
    <cellStyle name="Comma 3 2 4 5 4" xfId="18052" xr:uid="{A9FC0832-4B86-4AC4-BEA4-DB3F1A6701DC}"/>
    <cellStyle name="Comma 3 2 4 6" xfId="18053" xr:uid="{EE207471-353D-453B-8C9B-CAEFD7C59508}"/>
    <cellStyle name="Comma 3 2 4 6 2" xfId="18054" xr:uid="{037FAB94-ADE3-4E7F-9131-3496611A4757}"/>
    <cellStyle name="Comma 3 2 4 7" xfId="18055" xr:uid="{EB30BA04-92E3-43EF-93E5-C10252D1CE08}"/>
    <cellStyle name="Comma 3 2 4 8" xfId="18056" xr:uid="{2B885CD4-0672-4C69-A152-95D7197CB329}"/>
    <cellStyle name="Comma 3 2 4 9" xfId="18057" xr:uid="{21AA91D1-4F16-4D85-B5DD-609445A260BE}"/>
    <cellStyle name="Comma 3 2 5" xfId="18058" xr:uid="{949CA91C-E00D-4601-8ED2-2C43F1C9A54F}"/>
    <cellStyle name="Comma 3 2 5 10" xfId="18059" xr:uid="{3C492C97-D543-4A3A-8A91-B574490DEF42}"/>
    <cellStyle name="Comma 3 2 5 2" xfId="18060" xr:uid="{97F8D8C1-8ADD-4771-9EFD-2AFBF933AA1D}"/>
    <cellStyle name="Comma 3 2 5 2 2" xfId="18061" xr:uid="{980A1CDC-B1A8-4A6E-9610-26F9017B1D04}"/>
    <cellStyle name="Comma 3 2 5 2 2 2" xfId="18062" xr:uid="{46849BB6-47EE-4713-B1BD-0A0559849CCF}"/>
    <cellStyle name="Comma 3 2 5 2 3" xfId="18063" xr:uid="{5FCA6ACB-12EC-4C15-8DDF-6AE4E970CFB8}"/>
    <cellStyle name="Comma 3 2 5 2 4" xfId="18064" xr:uid="{833F0E24-4286-4546-9971-70DF5F4808AB}"/>
    <cellStyle name="Comma 3 2 5 3" xfId="18065" xr:uid="{FD01DFB6-46AA-42E6-812A-842CF618995A}"/>
    <cellStyle name="Comma 3 2 5 3 2" xfId="18066" xr:uid="{D3471C09-22F1-4605-B6C6-5E9EAE15C602}"/>
    <cellStyle name="Comma 3 2 5 3 2 2" xfId="18067" xr:uid="{3396C0C9-AF92-44F1-9350-AF638899AF24}"/>
    <cellStyle name="Comma 3 2 5 3 3" xfId="18068" xr:uid="{10C2D65F-B2E3-4DAF-8DDA-FDF0C0872DAD}"/>
    <cellStyle name="Comma 3 2 5 3 4" xfId="18069" xr:uid="{0A7941A3-12A9-4FEF-AA1E-A45D1589675F}"/>
    <cellStyle name="Comma 3 2 5 4" xfId="18070" xr:uid="{1DFB3005-9ABD-43DE-9DE5-ACF1F5A83E2D}"/>
    <cellStyle name="Comma 3 2 5 4 2" xfId="18071" xr:uid="{DBD957E1-80FA-48A1-A382-6A2409D8E658}"/>
    <cellStyle name="Comma 3 2 5 4 2 2" xfId="18072" xr:uid="{9ED459AA-DA62-4B7A-9019-839AFFF860F1}"/>
    <cellStyle name="Comma 3 2 5 4 3" xfId="18073" xr:uid="{6B2FC672-54F8-4F9F-BB0C-AF36C5564F52}"/>
    <cellStyle name="Comma 3 2 5 4 4" xfId="18074" xr:uid="{DB0F1E0C-A851-4B6B-BC3B-AB69AE35EA57}"/>
    <cellStyle name="Comma 3 2 5 5" xfId="18075" xr:uid="{9F96FC58-97BC-49B6-B0B4-C5C93602474B}"/>
    <cellStyle name="Comma 3 2 5 5 2" xfId="18076" xr:uid="{2CEB8F16-EFB2-4F1A-8A76-8671102CFE42}"/>
    <cellStyle name="Comma 3 2 5 5 2 2" xfId="18077" xr:uid="{84905B19-B1E0-4ADE-BA3D-5AC90C51D394}"/>
    <cellStyle name="Comma 3 2 5 5 3" xfId="18078" xr:uid="{46719A45-FB94-41E3-AAA8-E2820CC317B6}"/>
    <cellStyle name="Comma 3 2 5 5 4" xfId="18079" xr:uid="{BC3A1D7E-9260-472C-8F01-0B43042037BA}"/>
    <cellStyle name="Comma 3 2 5 6" xfId="18080" xr:uid="{99EB6055-1A91-49BC-B1DD-12F2529FE5EB}"/>
    <cellStyle name="Comma 3 2 5 6 2" xfId="18081" xr:uid="{B4838DBB-E3FE-4C50-B1A9-522C0ED307C5}"/>
    <cellStyle name="Comma 3 2 5 7" xfId="18082" xr:uid="{6AB4001A-8AED-45B8-8898-BA6B018500C7}"/>
    <cellStyle name="Comma 3 2 5 8" xfId="18083" xr:uid="{05042879-1B99-4454-B502-DFAB13875525}"/>
    <cellStyle name="Comma 3 2 5 9" xfId="18084" xr:uid="{9498E463-B30C-4900-AF8C-1CE9FD62201A}"/>
    <cellStyle name="Comma 3 2 6" xfId="18085" xr:uid="{CA19ADF0-8711-4E44-9490-6B2136214880}"/>
    <cellStyle name="Comma 3 2 6 2" xfId="18086" xr:uid="{A1D0BF4D-FFED-4576-A3A2-82F4F68EAB66}"/>
    <cellStyle name="Comma 3 2 6 2 2" xfId="18087" xr:uid="{3C2AD3CD-20D2-4BC7-B6D6-2B2DAE032372}"/>
    <cellStyle name="Comma 3 2 6 2 2 2" xfId="18088" xr:uid="{529E72EE-1377-40F1-A6CE-B52866C18298}"/>
    <cellStyle name="Comma 3 2 6 2 3" xfId="18089" xr:uid="{C4B71C1F-9CFE-43C6-8874-2C134ECF6AE8}"/>
    <cellStyle name="Comma 3 2 6 2 4" xfId="18090" xr:uid="{296A08D7-5062-4DDC-93B1-A9770F3E1CCC}"/>
    <cellStyle name="Comma 3 2 6 3" xfId="18091" xr:uid="{5040D1D6-9037-4F78-8748-FA73CD39FDA5}"/>
    <cellStyle name="Comma 3 2 6 3 2" xfId="18092" xr:uid="{09150512-20EF-4D97-91C4-3610E9BCD7E4}"/>
    <cellStyle name="Comma 3 2 6 3 2 2" xfId="18093" xr:uid="{0EE3EBD1-C988-4D5E-BD00-163446EFC1D2}"/>
    <cellStyle name="Comma 3 2 6 3 3" xfId="18094" xr:uid="{34D25590-7EDA-44B8-8BEA-192E974A0653}"/>
    <cellStyle name="Comma 3 2 6 3 4" xfId="18095" xr:uid="{EAE8A8F2-7536-4B0B-9D48-4838BDDC9F34}"/>
    <cellStyle name="Comma 3 2 6 4" xfId="18096" xr:uid="{4D804C4F-A622-4CA2-AE20-F751A3625839}"/>
    <cellStyle name="Comma 3 2 6 4 2" xfId="18097" xr:uid="{94667B14-B567-466D-802B-0F7EB941C1E9}"/>
    <cellStyle name="Comma 3 2 6 4 2 2" xfId="18098" xr:uid="{23A4E5CC-AF2F-4CF0-B25D-07BC45FC3C67}"/>
    <cellStyle name="Comma 3 2 6 4 3" xfId="18099" xr:uid="{DF7A8C83-E310-4BE9-9F46-583FDE836491}"/>
    <cellStyle name="Comma 3 2 6 4 4" xfId="18100" xr:uid="{13E68918-EF41-4B94-AD9B-0022873880A2}"/>
    <cellStyle name="Comma 3 2 6 5" xfId="18101" xr:uid="{1C9F3192-6F77-4D9F-8777-208A035BB28F}"/>
    <cellStyle name="Comma 3 2 6 5 2" xfId="18102" xr:uid="{C8FB0243-39B2-4863-B42E-A609CF85029F}"/>
    <cellStyle name="Comma 3 2 6 5 2 2" xfId="18103" xr:uid="{F6E35F9B-7C61-486C-A78F-A27B2494BEA3}"/>
    <cellStyle name="Comma 3 2 6 5 3" xfId="18104" xr:uid="{C3DD7A69-A3DC-4DA3-BD57-C211FF19C64C}"/>
    <cellStyle name="Comma 3 2 6 5 4" xfId="18105" xr:uid="{A729A7DC-A15E-4A18-B9C9-90759D80D8FE}"/>
    <cellStyle name="Comma 3 2 6 6" xfId="18106" xr:uid="{D029AACE-A380-4B8C-BA22-8B41D10A31F0}"/>
    <cellStyle name="Comma 3 2 6 6 2" xfId="18107" xr:uid="{F1815778-B5B5-4DA9-B9F4-B3C8DC8F9A42}"/>
    <cellStyle name="Comma 3 2 6 7" xfId="18108" xr:uid="{89EEC8BE-D093-4566-8C96-DD097A88C4C9}"/>
    <cellStyle name="Comma 3 2 6 8" xfId="18109" xr:uid="{277514A8-0CBA-4ACC-A17B-CF6D189879BD}"/>
    <cellStyle name="Comma 3 2 6 9" xfId="18110" xr:uid="{311E339C-96F3-4A48-A811-296BC96A90A7}"/>
    <cellStyle name="Comma 3 2 7" xfId="18111" xr:uid="{4F61AA50-BD66-4D7A-9994-B60A69C3848F}"/>
    <cellStyle name="Comma 3 2 7 2" xfId="18112" xr:uid="{CD66E3DA-F881-4CC1-9E21-3FE6D15D9ED9}"/>
    <cellStyle name="Comma 3 2 7 2 2" xfId="18113" xr:uid="{6AE8388E-8093-4DAE-BBB2-6815D6F2FB26}"/>
    <cellStyle name="Comma 3 2 7 2 2 2" xfId="18114" xr:uid="{A79AD6F3-5511-44D8-9589-B684056765E8}"/>
    <cellStyle name="Comma 3 2 7 2 3" xfId="18115" xr:uid="{58244A73-FCAF-440D-956F-758AE1DCC00C}"/>
    <cellStyle name="Comma 3 2 7 2 4" xfId="18116" xr:uid="{D38439E9-6D14-41CD-AD36-A6FE9E21CCD5}"/>
    <cellStyle name="Comma 3 2 7 3" xfId="18117" xr:uid="{51E365D8-5919-4BF6-B66B-4F94CF471BE4}"/>
    <cellStyle name="Comma 3 2 7 3 2" xfId="18118" xr:uid="{65A90C9D-B568-4F9D-B4B7-9ADBED2AC1E0}"/>
    <cellStyle name="Comma 3 2 7 3 2 2" xfId="18119" xr:uid="{9B90F379-A9CC-46F1-9FE5-53E75C8F2464}"/>
    <cellStyle name="Comma 3 2 7 3 3" xfId="18120" xr:uid="{41973416-86CD-493B-81AA-A3274EA05F97}"/>
    <cellStyle name="Comma 3 2 7 3 4" xfId="18121" xr:uid="{CB4093A9-FBB2-45D7-9DF3-CB10B52B3936}"/>
    <cellStyle name="Comma 3 2 7 4" xfId="18122" xr:uid="{D971E7EA-FAFA-4827-85F6-EB584D57379A}"/>
    <cellStyle name="Comma 3 2 7 4 2" xfId="18123" xr:uid="{C5D81C00-F622-4EEA-A8A5-692AC9196F19}"/>
    <cellStyle name="Comma 3 2 7 4 2 2" xfId="18124" xr:uid="{CF19DBDA-5010-4D2A-8496-B167022C3DB4}"/>
    <cellStyle name="Comma 3 2 7 4 3" xfId="18125" xr:uid="{1C9D9369-187C-4087-A4DF-665AAF0EC182}"/>
    <cellStyle name="Comma 3 2 7 4 4" xfId="18126" xr:uid="{F81EAE7C-1FCD-4291-8B5F-50E5133A01BA}"/>
    <cellStyle name="Comma 3 2 7 5" xfId="18127" xr:uid="{A2B76472-ECBF-4D39-8CD5-674DE3527DC6}"/>
    <cellStyle name="Comma 3 2 7 5 2" xfId="18128" xr:uid="{13EFDB70-8E2C-4ED1-9D87-1C2AD27D65C7}"/>
    <cellStyle name="Comma 3 2 7 5 2 2" xfId="18129" xr:uid="{98F663D0-2297-4A6F-9941-018D0B4BAC17}"/>
    <cellStyle name="Comma 3 2 7 5 3" xfId="18130" xr:uid="{CC739599-2192-4616-9AAE-0724B958518D}"/>
    <cellStyle name="Comma 3 2 7 5 4" xfId="18131" xr:uid="{B112E10D-966B-467F-94EF-9DB5D8C662C6}"/>
    <cellStyle name="Comma 3 2 7 6" xfId="18132" xr:uid="{3CF915AF-4982-4377-8474-51B8AA9AB409}"/>
    <cellStyle name="Comma 3 2 7 6 2" xfId="18133" xr:uid="{1BC1AB9B-F2D6-4942-A8CD-AC7915C50E0B}"/>
    <cellStyle name="Comma 3 2 7 7" xfId="18134" xr:uid="{3BDCD235-0C5E-4F1C-8B48-5E215981C4E9}"/>
    <cellStyle name="Comma 3 2 7 8" xfId="18135" xr:uid="{6C968965-FA8D-4B69-B781-A8D7A1E2D55F}"/>
    <cellStyle name="Comma 3 2 7 9" xfId="18136" xr:uid="{48C56C55-33F9-4088-B9BF-A75C022F86B8}"/>
    <cellStyle name="Comma 3 2 8" xfId="18137" xr:uid="{9ABEAE79-F0C0-4C60-8F7F-B1661B592DB7}"/>
    <cellStyle name="Comma 3 2 8 2" xfId="18138" xr:uid="{971A56CF-8475-40EB-B493-7802D01E3B66}"/>
    <cellStyle name="Comma 3 2 9" xfId="18139" xr:uid="{547F391A-CB81-4355-A9E9-6A38A8D223A1}"/>
    <cellStyle name="Comma 3 2 9 2" xfId="18140" xr:uid="{A5D607F6-1D83-4E85-BC4B-3DF797A87FFD}"/>
    <cellStyle name="Comma 3 3" xfId="18141" xr:uid="{98568925-92A2-4F9D-8808-39CCCA7B4D16}"/>
    <cellStyle name="Comma 3 3 10" xfId="18142" xr:uid="{CBE185FA-88AA-439C-9B2A-B3D9704496F9}"/>
    <cellStyle name="Comma 3 3 2" xfId="18143" xr:uid="{7C0E12A8-56FA-401D-A8E1-7B860614E639}"/>
    <cellStyle name="Comma 3 3 2 2" xfId="18144" xr:uid="{71FD5AD8-6107-4EFA-8394-2FF3743B1559}"/>
    <cellStyle name="Comma 3 3 2 2 2" xfId="18145" xr:uid="{17CA50E0-A3F9-46CD-AC6D-57B0FAD737A3}"/>
    <cellStyle name="Comma 3 3 2 2 3" xfId="18146" xr:uid="{6969E618-8255-4784-AFC5-0D753F46751A}"/>
    <cellStyle name="Comma 3 3 2 3" xfId="18147" xr:uid="{B35BCD04-3476-41B0-9202-000461575247}"/>
    <cellStyle name="Comma 3 3 2 3 2" xfId="18148" xr:uid="{53A7016D-FAD5-45A1-B9D4-531C20FBAA2E}"/>
    <cellStyle name="Comma 3 3 2 4" xfId="18149" xr:uid="{88E76542-8031-4E1C-A9FF-218612761034}"/>
    <cellStyle name="Comma 3 3 2 5" xfId="18150" xr:uid="{4E1FD4E2-D4A6-4E1B-86D0-5756F48BC1C5}"/>
    <cellStyle name="Comma 3 3 2 6" xfId="18151" xr:uid="{D9EE9DD9-F922-403B-8F61-5CC76DCC3C41}"/>
    <cellStyle name="Comma 3 3 3" xfId="18152" xr:uid="{16915417-3867-4B89-9D6B-85185071B2CE}"/>
    <cellStyle name="Comma 3 3 3 2" xfId="18153" xr:uid="{A57CCEC4-AD75-4315-A97F-40DEFBDA0A43}"/>
    <cellStyle name="Comma 3 3 3 2 2" xfId="18154" xr:uid="{4949FDD0-4698-45CB-989E-E0509A1FDFC7}"/>
    <cellStyle name="Comma 3 3 3 2 2 2" xfId="18155" xr:uid="{C3C7232B-FEED-49C1-BA3C-6B7F7F9B9A3B}"/>
    <cellStyle name="Comma 3 3 3 2 3" xfId="18156" xr:uid="{1DDDBFB2-3FC6-4F17-9983-4C91408F42B7}"/>
    <cellStyle name="Comma 3 3 3 3" xfId="18157" xr:uid="{8CEF2ABC-A6A1-4EFA-B2AF-2852574D5B41}"/>
    <cellStyle name="Comma 3 3 3 3 2" xfId="18158" xr:uid="{3E9B3C87-625B-4789-A9E7-F5888BC114FB}"/>
    <cellStyle name="Comma 3 3 3 4" xfId="18159" xr:uid="{BD18002C-9C4F-4879-B252-99D2EEF45546}"/>
    <cellStyle name="Comma 3 3 3 5" xfId="18160" xr:uid="{5B1D9AB9-550A-4AE8-9081-4A716945E50B}"/>
    <cellStyle name="Comma 3 3 3 6" xfId="18161" xr:uid="{7A4E8E3E-23E3-4A72-83D8-48BDF72695D3}"/>
    <cellStyle name="Comma 3 3 4" xfId="18162" xr:uid="{312E25DF-452C-4A2F-BE40-902BA44BF58A}"/>
    <cellStyle name="Comma 3 3 4 2" xfId="18163" xr:uid="{0A680B11-7B50-4354-92A4-7523937B8375}"/>
    <cellStyle name="Comma 3 3 4 2 2" xfId="18164" xr:uid="{B526A1B1-4257-40BC-80EF-79F7F1405D1C}"/>
    <cellStyle name="Comma 3 3 4 2 3" xfId="18165" xr:uid="{315B97E7-8F0C-40D1-9972-58CCC43FFC6F}"/>
    <cellStyle name="Comma 3 3 4 3" xfId="18166" xr:uid="{7EEE3300-33E1-44B9-B12A-03AC78D36C28}"/>
    <cellStyle name="Comma 3 3 4 4" xfId="18167" xr:uid="{22C15440-45B1-4A41-AF41-AC2D7D22D6A9}"/>
    <cellStyle name="Comma 3 3 4 5" xfId="18168" xr:uid="{6E0AFE91-8AC2-4BAC-A9FF-0D10300D32A1}"/>
    <cellStyle name="Comma 3 3 4 6" xfId="18169" xr:uid="{ECDC91AD-F0F2-486C-87DC-D19EF6B38C54}"/>
    <cellStyle name="Comma 3 3 5" xfId="18170" xr:uid="{4A81EC7F-3BCB-493A-BAD3-A93EED7C5C55}"/>
    <cellStyle name="Comma 3 3 5 2" xfId="18171" xr:uid="{0822BB67-6F03-4E7B-B15D-0AAA7C7533F4}"/>
    <cellStyle name="Comma 3 3 5 2 2" xfId="18172" xr:uid="{FCB927D5-DCA0-4E0F-8516-E5058F56615E}"/>
    <cellStyle name="Comma 3 3 5 2 3" xfId="18173" xr:uid="{EC4C298C-0E00-4801-8CA8-50ECD46DE5A6}"/>
    <cellStyle name="Comma 3 3 5 3" xfId="18174" xr:uid="{0CF3DF7E-BE78-49DF-B5CB-FAFE56057EA7}"/>
    <cellStyle name="Comma 3 3 5 4" xfId="18175" xr:uid="{299DA7CF-EB24-4AE0-A0CE-A8636751AD89}"/>
    <cellStyle name="Comma 3 3 5 5" xfId="18176" xr:uid="{1424EC8A-F58A-4046-BCE3-4DFC852B09C1}"/>
    <cellStyle name="Comma 3 3 6" xfId="18177" xr:uid="{8D5EF4E5-1CD1-4AD4-9951-4EBB75ADAFFC}"/>
    <cellStyle name="Comma 3 3 6 2" xfId="18178" xr:uid="{EF23745B-EE42-4E45-AB88-5B761B4808FD}"/>
    <cellStyle name="Comma 3 3 6 2 2" xfId="18179" xr:uid="{21436789-E770-4A1F-8F28-1F96C3E81818}"/>
    <cellStyle name="Comma 3 3 6 3" xfId="18180" xr:uid="{BA25EE13-6998-4FAE-AE75-3375F5AA729B}"/>
    <cellStyle name="Comma 3 3 6 4" xfId="18181" xr:uid="{9BFCD9AE-7D00-46CA-8034-A9C9B9E1DA7B}"/>
    <cellStyle name="Comma 3 3 6 5" xfId="18182" xr:uid="{1B540E8F-E6B8-428E-B2ED-09E5FAFECDFF}"/>
    <cellStyle name="Comma 3 3 7" xfId="18183" xr:uid="{3126DD6C-D0C9-45B6-AD23-90BAFE7E8D21}"/>
    <cellStyle name="Comma 3 3 7 2" xfId="18184" xr:uid="{1E96565C-99C3-4046-9699-23436921EC76}"/>
    <cellStyle name="Comma 3 3 7 3" xfId="18185" xr:uid="{BBA48958-A10E-4FA3-8488-3CD5F6A25BCF}"/>
    <cellStyle name="Comma 3 3 8" xfId="18186" xr:uid="{816063E8-F761-4D80-9A33-1B2243D69D39}"/>
    <cellStyle name="Comma 3 3 9" xfId="18187" xr:uid="{6E3AF341-6834-4794-8E31-18F3642BE631}"/>
    <cellStyle name="Comma 3 4" xfId="18188" xr:uid="{EB46E967-FA2C-497C-9A9A-8D38030FEB14}"/>
    <cellStyle name="Comma 3 4 10" xfId="18189" xr:uid="{1575B6B0-ED6A-418F-A7F9-94192235D878}"/>
    <cellStyle name="Comma 3 4 10 2" xfId="18190" xr:uid="{99C04AA7-B753-4845-ABFE-FFE524C2E48E}"/>
    <cellStyle name="Comma 3 4 11" xfId="18191" xr:uid="{DDECAD62-C593-4F02-B57B-A56F4C9E7058}"/>
    <cellStyle name="Comma 3 4 11 2" xfId="18192" xr:uid="{4D9AB57D-3089-4990-8701-656DAEE92961}"/>
    <cellStyle name="Comma 3 4 12" xfId="18193" xr:uid="{9348A843-BCF0-4B83-AC8F-A850D83E846F}"/>
    <cellStyle name="Comma 3 4 13" xfId="18194" xr:uid="{F8901243-5630-4076-8EBB-5DBBB1184695}"/>
    <cellStyle name="Comma 3 4 14" xfId="18195" xr:uid="{55579EA8-7FE6-419A-BDEB-B0EEC52262BF}"/>
    <cellStyle name="Comma 3 4 2" xfId="18196" xr:uid="{EFFF2457-A94F-4309-BF07-3A5E958E3FEA}"/>
    <cellStyle name="Comma 3 4 2 10" xfId="18197" xr:uid="{FD71776E-A7C1-4078-A508-6B2B0301D103}"/>
    <cellStyle name="Comma 3 4 2 11" xfId="18198" xr:uid="{CE3411FC-3FA0-4FD5-BFFC-C675EA621AB3}"/>
    <cellStyle name="Comma 3 4 2 2" xfId="18199" xr:uid="{ADF95C6A-D5E9-448B-8157-3D2ED722A64A}"/>
    <cellStyle name="Comma 3 4 2 2 2" xfId="18200" xr:uid="{BD3E5E22-8FE4-4DAF-B1AC-57FC1A7AF8CB}"/>
    <cellStyle name="Comma 3 4 2 2 2 2" xfId="18201" xr:uid="{54E121FF-D6ED-48D4-B0E7-C406401E5738}"/>
    <cellStyle name="Comma 3 4 2 2 2 3" xfId="18202" xr:uid="{A896E960-1B60-444C-8092-B6BC499DEC5A}"/>
    <cellStyle name="Comma 3 4 2 2 3" xfId="18203" xr:uid="{01D3A0D0-DB7B-47AB-8D04-5B05973ECFF4}"/>
    <cellStyle name="Comma 3 4 2 2 4" xfId="18204" xr:uid="{CAD3819D-ED29-43B1-BEF0-C38B3D66B4AA}"/>
    <cellStyle name="Comma 3 4 2 2 5" xfId="18205" xr:uid="{484A0E5C-66D6-491C-A0B3-820E736713FA}"/>
    <cellStyle name="Comma 3 4 2 3" xfId="18206" xr:uid="{3F1DC580-AC7F-4591-8AC2-2D28CC79586A}"/>
    <cellStyle name="Comma 3 4 2 3 2" xfId="18207" xr:uid="{7A15B9F2-FEEE-404B-9121-61CBCEB4E275}"/>
    <cellStyle name="Comma 3 4 2 3 2 2" xfId="18208" xr:uid="{FF476108-E819-4186-86E3-511FE8C70A6F}"/>
    <cellStyle name="Comma 3 4 2 3 3" xfId="18209" xr:uid="{2DE0E96B-1B32-45B1-87F2-E20318FB94A0}"/>
    <cellStyle name="Comma 3 4 2 3 4" xfId="18210" xr:uid="{F51DC341-EA0C-475F-9CF7-E596F752D62D}"/>
    <cellStyle name="Comma 3 4 2 3 5" xfId="18211" xr:uid="{3E59FFDD-83BB-4BB5-A82A-34B7CDC6F623}"/>
    <cellStyle name="Comma 3 4 2 4" xfId="18212" xr:uid="{2CA951E6-180F-457B-BAF4-CD139FBC3E47}"/>
    <cellStyle name="Comma 3 4 2 4 2" xfId="18213" xr:uid="{38561F4F-689C-4EA6-97D1-5468664FFA54}"/>
    <cellStyle name="Comma 3 4 2 4 2 2" xfId="18214" xr:uid="{FA7EC20C-C98E-4315-8883-5E77F0C2ABC8}"/>
    <cellStyle name="Comma 3 4 2 4 3" xfId="18215" xr:uid="{488A8076-DF11-4BFC-8CBC-F6D20F7379AE}"/>
    <cellStyle name="Comma 3 4 2 4 4" xfId="18216" xr:uid="{01ADBE5D-E73D-4884-AA65-05C898CFBEEE}"/>
    <cellStyle name="Comma 3 4 2 4 5" xfId="18217" xr:uid="{593A479C-2F00-4038-8314-EE55725ABBE0}"/>
    <cellStyle name="Comma 3 4 2 5" xfId="18218" xr:uid="{222BDADE-80AA-47CE-90AB-E884D9771046}"/>
    <cellStyle name="Comma 3 4 2 5 2" xfId="18219" xr:uid="{48D4D41E-D167-4548-9490-73A723806DD3}"/>
    <cellStyle name="Comma 3 4 2 5 2 2" xfId="18220" xr:uid="{1B67E333-0015-48CF-9E34-7DCEAACAEB3C}"/>
    <cellStyle name="Comma 3 4 2 5 3" xfId="18221" xr:uid="{455B9ADE-1D71-40B8-A4A2-0F566E08AE91}"/>
    <cellStyle name="Comma 3 4 2 5 4" xfId="18222" xr:uid="{D4C8849C-CB88-4514-88C9-BE8153CC3280}"/>
    <cellStyle name="Comma 3 4 2 6" xfId="18223" xr:uid="{9D498F07-5A6F-49BB-A57B-15F2BD8A263A}"/>
    <cellStyle name="Comma 3 4 2 6 2" xfId="18224" xr:uid="{57E36070-2CF8-48D9-9280-BFF7CE877ACF}"/>
    <cellStyle name="Comma 3 4 2 7" xfId="18225" xr:uid="{3B61053C-3C4B-4901-8FC9-CCDD6B1C503D}"/>
    <cellStyle name="Comma 3 4 2 8" xfId="18226" xr:uid="{D4AAAE91-DF65-48B1-B426-485BE259C6E4}"/>
    <cellStyle name="Comma 3 4 2 9" xfId="18227" xr:uid="{F3E3E928-8453-4EC2-AAD4-D5270B14AAF8}"/>
    <cellStyle name="Comma 3 4 3" xfId="18228" xr:uid="{B1A397B9-DB23-42AB-8C84-A7901880F864}"/>
    <cellStyle name="Comma 3 4 3 10" xfId="18229" xr:uid="{60466F87-96C5-4F72-8ECC-C98B829A4E8B}"/>
    <cellStyle name="Comma 3 4 3 11" xfId="18230" xr:uid="{1113240D-1B8F-4318-9271-13A10310C8B3}"/>
    <cellStyle name="Comma 3 4 3 2" xfId="18231" xr:uid="{BBB9537B-7A3A-449D-A5AC-E22F869A8A3E}"/>
    <cellStyle name="Comma 3 4 3 2 2" xfId="18232" xr:uid="{8180B498-55AB-4996-A2A2-0659EF6E3494}"/>
    <cellStyle name="Comma 3 4 3 2 2 2" xfId="18233" xr:uid="{227E5602-62EC-4694-86DD-5336BCE8B73F}"/>
    <cellStyle name="Comma 3 4 3 2 3" xfId="18234" xr:uid="{B479FEDC-9D75-407F-B12B-8453B4C11358}"/>
    <cellStyle name="Comma 3 4 3 2 4" xfId="18235" xr:uid="{F08284B1-7E3B-47A6-9CE9-768A800638E0}"/>
    <cellStyle name="Comma 3 4 3 2 5" xfId="18236" xr:uid="{0511C81C-ABB2-4191-92E8-5ADCFB0243E2}"/>
    <cellStyle name="Comma 3 4 3 3" xfId="18237" xr:uid="{35A5A4FD-5596-423A-A869-BBA9E52ECCA7}"/>
    <cellStyle name="Comma 3 4 3 3 2" xfId="18238" xr:uid="{C6A231AD-F9ED-4999-B66E-75B9761BA2E8}"/>
    <cellStyle name="Comma 3 4 3 3 2 2" xfId="18239" xr:uid="{2C522032-D54C-458A-8894-058B84453D27}"/>
    <cellStyle name="Comma 3 4 3 3 3" xfId="18240" xr:uid="{CE69D3CF-2199-4F9F-B9D8-C38DBA03317B}"/>
    <cellStyle name="Comma 3 4 3 3 4" xfId="18241" xr:uid="{0760A483-2D6B-47E3-A28F-6DD523135304}"/>
    <cellStyle name="Comma 3 4 3 4" xfId="18242" xr:uid="{D3C26313-6E39-4CC3-ABFD-2F73396869FD}"/>
    <cellStyle name="Comma 3 4 3 4 2" xfId="18243" xr:uid="{9FAC4D05-36F1-4FF2-B77D-CD752B77624F}"/>
    <cellStyle name="Comma 3 4 3 4 2 2" xfId="18244" xr:uid="{01D9385F-49DA-49AA-B44A-DF4E6F3D29A8}"/>
    <cellStyle name="Comma 3 4 3 4 3" xfId="18245" xr:uid="{B16A0B4E-6AA2-4114-ADA7-6D35A604FF57}"/>
    <cellStyle name="Comma 3 4 3 4 4" xfId="18246" xr:uid="{C8656681-E2DD-483D-BEF5-719AE201C03A}"/>
    <cellStyle name="Comma 3 4 3 5" xfId="18247" xr:uid="{C7D70425-6D99-41FC-A066-CE35177777E8}"/>
    <cellStyle name="Comma 3 4 3 5 2" xfId="18248" xr:uid="{5263E53D-7A8B-43A1-A828-F94D53831AC3}"/>
    <cellStyle name="Comma 3 4 3 5 2 2" xfId="18249" xr:uid="{B84A3C1D-2F7D-4D2D-9C42-CCA4664BBEAA}"/>
    <cellStyle name="Comma 3 4 3 5 3" xfId="18250" xr:uid="{E817FEAD-7EEB-46B8-A49D-8B4316AEF2A9}"/>
    <cellStyle name="Comma 3 4 3 5 4" xfId="18251" xr:uid="{9C67BB9D-4F9F-4DD4-8AD8-1820A8A76A40}"/>
    <cellStyle name="Comma 3 4 3 6" xfId="18252" xr:uid="{9D5D6209-F771-45CF-9988-4E152660A810}"/>
    <cellStyle name="Comma 3 4 3 6 2" xfId="18253" xr:uid="{F625EA3A-9772-43D0-A081-705464CF0925}"/>
    <cellStyle name="Comma 3 4 3 7" xfId="18254" xr:uid="{E707E7EC-7DF9-4C4E-857E-E75F86682703}"/>
    <cellStyle name="Comma 3 4 3 8" xfId="18255" xr:uid="{0BFD6E1C-9E6A-409E-B3CC-391373A50EF6}"/>
    <cellStyle name="Comma 3 4 3 9" xfId="18256" xr:uid="{7F55D2C5-0BB9-4DDC-83AD-54B9D717E1CC}"/>
    <cellStyle name="Comma 3 4 4" xfId="18257" xr:uid="{C29D32E0-24CE-4812-A68A-6594F5733FA1}"/>
    <cellStyle name="Comma 3 4 4 2" xfId="18258" xr:uid="{3AAF47E8-30B1-4748-9CDB-4BDE777E57C5}"/>
    <cellStyle name="Comma 3 4 4 2 2" xfId="18259" xr:uid="{DC98B214-151B-4B42-8775-B6B798349DB1}"/>
    <cellStyle name="Comma 3 4 4 2 2 2" xfId="18260" xr:uid="{878D2A1D-8083-4685-9F70-C0045C4257FF}"/>
    <cellStyle name="Comma 3 4 4 2 3" xfId="18261" xr:uid="{49B4DCE6-AF03-4706-8F3A-0A0AE728A3A7}"/>
    <cellStyle name="Comma 3 4 4 2 4" xfId="18262" xr:uid="{3D84B3CE-489F-4CFF-91C1-2BCCF938D3B6}"/>
    <cellStyle name="Comma 3 4 4 3" xfId="18263" xr:uid="{7C168359-3926-4005-90DA-CCDCFA5A9AD8}"/>
    <cellStyle name="Comma 3 4 4 3 2" xfId="18264" xr:uid="{6E7239C9-E3FA-434A-BFD0-12D1329116A6}"/>
    <cellStyle name="Comma 3 4 4 3 2 2" xfId="18265" xr:uid="{1E1161BC-00B0-4061-A10C-FB3F0DA1689A}"/>
    <cellStyle name="Comma 3 4 4 3 3" xfId="18266" xr:uid="{BEF26B57-F656-4B11-8F2A-47D8B2C84DC3}"/>
    <cellStyle name="Comma 3 4 4 3 4" xfId="18267" xr:uid="{9C4F0F33-991A-4DD1-83F3-BB256CBAA7C5}"/>
    <cellStyle name="Comma 3 4 4 4" xfId="18268" xr:uid="{D739E8CA-1425-4996-B109-92F5524389BF}"/>
    <cellStyle name="Comma 3 4 4 4 2" xfId="18269" xr:uid="{65DC75BF-6C29-4849-9859-56E41C72F803}"/>
    <cellStyle name="Comma 3 4 4 4 2 2" xfId="18270" xr:uid="{194BA9F5-617B-4530-9CA3-ACA400E72778}"/>
    <cellStyle name="Comma 3 4 4 4 3" xfId="18271" xr:uid="{A319EF11-270B-45AC-80AF-883790D395F9}"/>
    <cellStyle name="Comma 3 4 4 4 4" xfId="18272" xr:uid="{76162942-E927-4F2D-B276-BDBA2278CD2C}"/>
    <cellStyle name="Comma 3 4 4 5" xfId="18273" xr:uid="{07B38D30-3707-4CF0-9AC5-06AF8D1CC9B6}"/>
    <cellStyle name="Comma 3 4 4 5 2" xfId="18274" xr:uid="{4B342D6B-A9BA-49FE-948C-17CABF6D4510}"/>
    <cellStyle name="Comma 3 4 4 5 2 2" xfId="18275" xr:uid="{DD45E82B-0D62-4F36-AF5B-40EE7BED07EC}"/>
    <cellStyle name="Comma 3 4 4 5 3" xfId="18276" xr:uid="{EEAB9421-CF71-4954-85DD-13C96782D35D}"/>
    <cellStyle name="Comma 3 4 4 5 4" xfId="18277" xr:uid="{A4D7E54C-37C4-4F27-AF31-2DC335E58E04}"/>
    <cellStyle name="Comma 3 4 4 6" xfId="18278" xr:uid="{13452F5A-425B-480F-9232-85B4C021A7F7}"/>
    <cellStyle name="Comma 3 4 4 6 2" xfId="18279" xr:uid="{A778F913-E096-480B-9383-96CD7919251D}"/>
    <cellStyle name="Comma 3 4 4 7" xfId="18280" xr:uid="{01ACEA87-B2D0-4FB6-9D4F-61F56DE923FC}"/>
    <cellStyle name="Comma 3 4 4 8" xfId="18281" xr:uid="{1318AD71-A365-4DC2-B41D-73FD260CEAD5}"/>
    <cellStyle name="Comma 3 4 4 9" xfId="18282" xr:uid="{143B12CA-E1D2-4856-9A31-A1EF84F089C1}"/>
    <cellStyle name="Comma 3 4 5" xfId="18283" xr:uid="{368DB35A-4EF8-42A6-B262-843A65E7456F}"/>
    <cellStyle name="Comma 3 4 5 2" xfId="18284" xr:uid="{1B970244-E76B-4D3E-BA1F-D4A1BD78CC97}"/>
    <cellStyle name="Comma 3 4 5 2 2" xfId="18285" xr:uid="{B94E5797-F75A-477E-8487-BF5A29CD681A}"/>
    <cellStyle name="Comma 3 4 5 2 2 2" xfId="18286" xr:uid="{C80AC099-E5F8-45D7-BDD2-4E65B02E9C00}"/>
    <cellStyle name="Comma 3 4 5 2 3" xfId="18287" xr:uid="{CEA6D5AE-2E37-4936-A0AE-3D9711FFBF30}"/>
    <cellStyle name="Comma 3 4 5 2 4" xfId="18288" xr:uid="{D0EDC7DC-98ED-4EC9-8C14-39411A80F8B7}"/>
    <cellStyle name="Comma 3 4 5 3" xfId="18289" xr:uid="{34BB6CAE-8978-4D42-A3C7-02E92DE0BD8E}"/>
    <cellStyle name="Comma 3 4 5 3 2" xfId="18290" xr:uid="{BD0CA879-6F14-4518-AD52-337ED632B076}"/>
    <cellStyle name="Comma 3 4 5 3 2 2" xfId="18291" xr:uid="{2555E686-D786-44DF-B99F-F5B1F14A12ED}"/>
    <cellStyle name="Comma 3 4 5 3 3" xfId="18292" xr:uid="{0446F149-1EA6-4620-B577-A5113084135E}"/>
    <cellStyle name="Comma 3 4 5 3 4" xfId="18293" xr:uid="{9ABF5776-6EB6-4815-BCE2-2AF6483316CF}"/>
    <cellStyle name="Comma 3 4 5 4" xfId="18294" xr:uid="{E3788224-55E2-493A-AE76-2BD0C3D619CA}"/>
    <cellStyle name="Comma 3 4 5 4 2" xfId="18295" xr:uid="{89607C5B-FED2-4897-9B61-ADF84F51A671}"/>
    <cellStyle name="Comma 3 4 5 4 2 2" xfId="18296" xr:uid="{99C3C877-B4A9-4CDA-AB67-DEE1DFCE4C3C}"/>
    <cellStyle name="Comma 3 4 5 4 3" xfId="18297" xr:uid="{D4A79C8A-9D56-4EEC-BA4D-7278ADD17D58}"/>
    <cellStyle name="Comma 3 4 5 4 4" xfId="18298" xr:uid="{6531CEA4-6BFC-4DEF-BE16-D171785C32AE}"/>
    <cellStyle name="Comma 3 4 5 5" xfId="18299" xr:uid="{D110D447-C4B2-4BDA-A50C-498BE11BBBAE}"/>
    <cellStyle name="Comma 3 4 5 5 2" xfId="18300" xr:uid="{2E575E5F-9FC6-4887-B90E-98421BF732A8}"/>
    <cellStyle name="Comma 3 4 5 5 2 2" xfId="18301" xr:uid="{C9A947B0-1850-4FDC-8999-AF041E314EFC}"/>
    <cellStyle name="Comma 3 4 5 5 3" xfId="18302" xr:uid="{C052C9CA-34F4-48D0-B612-6F63F66F5446}"/>
    <cellStyle name="Comma 3 4 5 5 4" xfId="18303" xr:uid="{88C0AC1F-FF8A-46A8-979A-975CDC788648}"/>
    <cellStyle name="Comma 3 4 5 6" xfId="18304" xr:uid="{D42009AB-9512-4132-8BC5-04BF9C6FCBEA}"/>
    <cellStyle name="Comma 3 4 5 6 2" xfId="18305" xr:uid="{252A2E9B-A08E-43E6-BD2F-7CFF44DE97B5}"/>
    <cellStyle name="Comma 3 4 5 7" xfId="18306" xr:uid="{F30087AE-458E-4339-9E26-1E7B0BB26308}"/>
    <cellStyle name="Comma 3 4 5 8" xfId="18307" xr:uid="{43B17544-1733-4DFF-9563-2499E490B6B9}"/>
    <cellStyle name="Comma 3 4 5 9" xfId="18308" xr:uid="{A4DC8589-53A4-42BF-BE85-8A76A4C93AD5}"/>
    <cellStyle name="Comma 3 4 6" xfId="18309" xr:uid="{206FDE77-8D70-49F3-B8CD-A7306E5D4386}"/>
    <cellStyle name="Comma 3 4 6 2" xfId="18310" xr:uid="{C3F8243A-525D-4CF9-AD4D-BF9E51D0AE42}"/>
    <cellStyle name="Comma 3 4 6 2 2" xfId="18311" xr:uid="{1D8E65FD-B6C1-4DD4-B586-8AFBAE5305E6}"/>
    <cellStyle name="Comma 3 4 6 3" xfId="18312" xr:uid="{7F7A7BFB-80B5-403A-A670-8A1B1BFEFD24}"/>
    <cellStyle name="Comma 3 4 6 4" xfId="18313" xr:uid="{1ABC4FAB-70CB-47C5-A42C-FE50F9D6DD42}"/>
    <cellStyle name="Comma 3 4 6 5" xfId="18314" xr:uid="{C70FC14E-5765-4BBC-B6B2-1BE962631264}"/>
    <cellStyle name="Comma 3 4 7" xfId="18315" xr:uid="{2853A442-C1F8-4CB7-80D0-E37FABE426DE}"/>
    <cellStyle name="Comma 3 4 7 2" xfId="18316" xr:uid="{5C9C8170-15F5-49CB-B162-B128EFA8809F}"/>
    <cellStyle name="Comma 3 4 7 2 2" xfId="18317" xr:uid="{533A431B-A1BD-40CC-850B-A974110D4BE6}"/>
    <cellStyle name="Comma 3 4 7 3" xfId="18318" xr:uid="{3A4E9602-2AF8-4D03-91EF-60A1FAE4C873}"/>
    <cellStyle name="Comma 3 4 7 4" xfId="18319" xr:uid="{C58D359A-90A3-421C-A2C7-477B40C4AE4A}"/>
    <cellStyle name="Comma 3 4 8" xfId="18320" xr:uid="{03F5D1E6-A8DD-419E-9DCE-21E9748DBA69}"/>
    <cellStyle name="Comma 3 4 8 2" xfId="18321" xr:uid="{ACF4824D-E280-4A58-B070-B84BDB3318E0}"/>
    <cellStyle name="Comma 3 4 8 2 2" xfId="18322" xr:uid="{29FC0DE3-235A-4E32-A5CE-3F2BDCA1FF90}"/>
    <cellStyle name="Comma 3 4 8 3" xfId="18323" xr:uid="{47CD9A6F-46CE-4431-B9A9-1F1D045FC6A8}"/>
    <cellStyle name="Comma 3 4 8 4" xfId="18324" xr:uid="{EA310CC8-391E-4D9D-AB13-AB04816E8C8C}"/>
    <cellStyle name="Comma 3 4 9" xfId="18325" xr:uid="{4A242F6C-10A5-4C80-843C-BD53139089E2}"/>
    <cellStyle name="Comma 3 4 9 2" xfId="18326" xr:uid="{DBD97E7C-4930-41EE-9F3B-A77CF1DAE5FE}"/>
    <cellStyle name="Comma 3 4 9 2 2" xfId="18327" xr:uid="{6C79519B-1D44-4FF6-8973-99FF2A16412A}"/>
    <cellStyle name="Comma 3 4 9 3" xfId="18328" xr:uid="{5ADE45C3-4CDF-4F4D-BC52-4EA77635BB6E}"/>
    <cellStyle name="Comma 3 4 9 4" xfId="18329" xr:uid="{A056833D-42FA-4BE1-B6D6-470DC8D1A792}"/>
    <cellStyle name="Comma 3 5" xfId="18330" xr:uid="{4ADB313B-F0C9-423F-8511-DD514F958F35}"/>
    <cellStyle name="Comma 3 5 10" xfId="18331" xr:uid="{512BAC55-DA20-45C2-9DEC-107FD3E9EA4C}"/>
    <cellStyle name="Comma 3 5 11" xfId="18332" xr:uid="{AF65C6A9-502C-4DF0-8A97-F86B02BEF79C}"/>
    <cellStyle name="Comma 3 5 12" xfId="18333" xr:uid="{C7553B7A-868D-49BC-A5C3-8D41BCA14114}"/>
    <cellStyle name="Comma 3 5 2" xfId="18334" xr:uid="{8A026936-897B-4AD5-869D-DE3892687C7F}"/>
    <cellStyle name="Comma 3 5 2 2" xfId="18335" xr:uid="{EF1741A4-88F1-4C52-BD22-31023BD22754}"/>
    <cellStyle name="Comma 3 5 2 2 2" xfId="18336" xr:uid="{3B410203-1F44-4345-87A5-97A999C34362}"/>
    <cellStyle name="Comma 3 5 2 2 3" xfId="18337" xr:uid="{16A0C614-FD5E-43BB-AC2D-404A04D2396F}"/>
    <cellStyle name="Comma 3 5 2 3" xfId="18338" xr:uid="{E9F1920C-D6AE-4A68-8D19-86E3ECEACCE5}"/>
    <cellStyle name="Comma 3 5 2 4" xfId="18339" xr:uid="{1BB7CD35-018D-414B-84F1-BAD81281342D}"/>
    <cellStyle name="Comma 3 5 3" xfId="18340" xr:uid="{4E816C34-F66C-4905-8A20-35B2CA16F504}"/>
    <cellStyle name="Comma 3 5 3 2" xfId="18341" xr:uid="{D36824FF-22BB-44D9-A4E4-EE98722EE18A}"/>
    <cellStyle name="Comma 3 5 3 2 2" xfId="18342" xr:uid="{2E052C03-C3BC-45A1-9357-53CD1587E047}"/>
    <cellStyle name="Comma 3 5 3 3" xfId="18343" xr:uid="{60485EEB-AA03-4B07-94DA-5FCE6A33CBC1}"/>
    <cellStyle name="Comma 3 5 3 4" xfId="18344" xr:uid="{31E30B89-1C6C-480D-8D71-E24A3CF5BFF8}"/>
    <cellStyle name="Comma 3 5 3 5" xfId="18345" xr:uid="{3C3E48BD-639A-493E-BAE9-5A483303B89B}"/>
    <cellStyle name="Comma 3 5 3 6" xfId="18346" xr:uid="{3AD62E6E-DC6C-4299-B732-5D45FDA5F7B8}"/>
    <cellStyle name="Comma 3 5 4" xfId="18347" xr:uid="{663B487F-D5E1-43D7-B124-4C4A6B510B3D}"/>
    <cellStyle name="Comma 3 5 4 2" xfId="18348" xr:uid="{A2841CC8-8555-4BB5-B1E3-3448116A9FA3}"/>
    <cellStyle name="Comma 3 5 4 2 2" xfId="18349" xr:uid="{D8CE9B8D-8250-4960-B62D-B4D0A07388DA}"/>
    <cellStyle name="Comma 3 5 4 3" xfId="18350" xr:uid="{FB395906-CB2A-44B7-9311-FB8AF6143CDC}"/>
    <cellStyle name="Comma 3 5 4 4" xfId="18351" xr:uid="{CBC98658-4CEE-4FC2-983C-8B0A431619E2}"/>
    <cellStyle name="Comma 3 5 4 5" xfId="18352" xr:uid="{F69129B7-7D9C-4E8B-A95D-FA09B1F2E7F3}"/>
    <cellStyle name="Comma 3 5 5" xfId="18353" xr:uid="{AF8D1086-AF98-4EA0-B305-88AA825D1297}"/>
    <cellStyle name="Comma 3 5 5 2" xfId="18354" xr:uid="{4C4E5E19-0BDC-4F43-B775-5DB0A4ED1DBE}"/>
    <cellStyle name="Comma 3 5 5 2 2" xfId="18355" xr:uid="{78A6BAB7-D3A1-42DA-B677-49B03663E0F9}"/>
    <cellStyle name="Comma 3 5 5 3" xfId="18356" xr:uid="{14122270-084F-4BE2-8DFD-6CC6CCC45311}"/>
    <cellStyle name="Comma 3 5 5 4" xfId="18357" xr:uid="{22D012CD-EBA2-4FA8-9CD1-7C84E64AA6FD}"/>
    <cellStyle name="Comma 3 5 6" xfId="18358" xr:uid="{6E8CC906-0EA0-4BE1-962F-2AF3EEDE2CE0}"/>
    <cellStyle name="Comma 3 5 6 2" xfId="18359" xr:uid="{D5ACA582-DD7E-4BD4-BA07-5708C481A7AF}"/>
    <cellStyle name="Comma 3 5 6 2 2" xfId="18360" xr:uid="{83A81541-46E8-4682-8629-03FCF8C7E55B}"/>
    <cellStyle name="Comma 3 5 6 3" xfId="18361" xr:uid="{847D4F53-E992-4CC0-BA81-110A4590A33D}"/>
    <cellStyle name="Comma 3 5 6 4" xfId="18362" xr:uid="{9F9D02E5-FB97-410C-BA23-3161F1D359B3}"/>
    <cellStyle name="Comma 3 5 7" xfId="18363" xr:uid="{BB025B74-C288-4A15-BB9A-753388C2B19C}"/>
    <cellStyle name="Comma 3 5 7 2" xfId="18364" xr:uid="{74C4236A-5060-4CA3-818F-90A3F91CB775}"/>
    <cellStyle name="Comma 3 5 8" xfId="18365" xr:uid="{0AB2D9FA-848F-4C42-A318-7F8CA537A945}"/>
    <cellStyle name="Comma 3 5 9" xfId="18366" xr:uid="{4BA74075-6F9E-4B5C-A36E-279CB4D46EA3}"/>
    <cellStyle name="Comma 3 6" xfId="18367" xr:uid="{F394FCF7-1DBF-4698-A439-F4C4826B4F74}"/>
    <cellStyle name="Comma 3 6 10" xfId="18368" xr:uid="{20125906-94EB-4CEC-BEF3-211414E491DD}"/>
    <cellStyle name="Comma 3 6 11" xfId="18369" xr:uid="{2D40638B-F195-4EDE-896B-B34665C2196F}"/>
    <cellStyle name="Comma 3 6 2" xfId="18370" xr:uid="{81778A9C-C0A5-4613-9FEC-987DB2B6243B}"/>
    <cellStyle name="Comma 3 6 2 2" xfId="18371" xr:uid="{E7C8D13C-0E68-4DE0-99FD-DA2E5C3D3E18}"/>
    <cellStyle name="Comma 3 6 2 2 2" xfId="18372" xr:uid="{3D444007-E222-4DF0-8F86-6B276B9B7EDE}"/>
    <cellStyle name="Comma 3 6 2 3" xfId="18373" xr:uid="{896BD6E7-338A-4A68-B28A-1F2831954A69}"/>
    <cellStyle name="Comma 3 6 2 4" xfId="18374" xr:uid="{DF4262E8-E307-4347-93BC-19BC9CA7FEB3}"/>
    <cellStyle name="Comma 3 6 2 5" xfId="18375" xr:uid="{A414BB0E-E9EF-44E3-807D-28206E4A7709}"/>
    <cellStyle name="Comma 3 6 2 6" xfId="18376" xr:uid="{3AFA7958-CDE6-475C-8608-398A208D7C5F}"/>
    <cellStyle name="Comma 3 6 2 7" xfId="18377" xr:uid="{575C0650-A7FE-4FE0-92AA-C4457DD9C6EF}"/>
    <cellStyle name="Comma 3 6 3" xfId="18378" xr:uid="{7F2D376A-F25A-41CD-904E-7A2F60ECCAE1}"/>
    <cellStyle name="Comma 3 6 3 2" xfId="18379" xr:uid="{F74C023E-AD93-4E53-88A0-CB621062C14F}"/>
    <cellStyle name="Comma 3 6 3 2 2" xfId="18380" xr:uid="{0AC45C9D-A04E-4AA9-ACEA-445C9BA8AFCB}"/>
    <cellStyle name="Comma 3 6 3 3" xfId="18381" xr:uid="{05AD7983-68F4-4762-8C9E-6AEC36F62B65}"/>
    <cellStyle name="Comma 3 6 3 4" xfId="18382" xr:uid="{D3E555AE-6015-4A6C-9FAE-832C58941F58}"/>
    <cellStyle name="Comma 3 6 3 5" xfId="18383" xr:uid="{B00A77A3-6985-4A7A-8D64-4C1036D13C73}"/>
    <cellStyle name="Comma 3 6 4" xfId="18384" xr:uid="{ECC25D8A-906F-4542-8E0C-C683AE7A34BF}"/>
    <cellStyle name="Comma 3 6 4 2" xfId="18385" xr:uid="{8F416632-AB0D-4568-BE13-8409618F6A6F}"/>
    <cellStyle name="Comma 3 6 4 2 2" xfId="18386" xr:uid="{A8F0A976-E69A-4A6A-A3DE-2DF8A691904A}"/>
    <cellStyle name="Comma 3 6 4 3" xfId="18387" xr:uid="{A55BCD4E-F418-43DA-81EB-FAE1A685973E}"/>
    <cellStyle name="Comma 3 6 4 4" xfId="18388" xr:uid="{60121809-C19B-45C8-B174-6727493624E2}"/>
    <cellStyle name="Comma 3 6 5" xfId="18389" xr:uid="{B15E0D0A-450B-40D6-85D4-EC6D8C149348}"/>
    <cellStyle name="Comma 3 6 5 2" xfId="18390" xr:uid="{6C04946B-2712-4E05-AB81-A112C427DF47}"/>
    <cellStyle name="Comma 3 6 5 2 2" xfId="18391" xr:uid="{8214C8A0-0D9C-4831-9A2B-15FDEDC7B2B8}"/>
    <cellStyle name="Comma 3 6 5 3" xfId="18392" xr:uid="{26663180-2A0A-45C2-AF5C-15A73B82C8D2}"/>
    <cellStyle name="Comma 3 6 5 4" xfId="18393" xr:uid="{E9C984C5-F621-4AFB-A43F-66F9C25D2B75}"/>
    <cellStyle name="Comma 3 6 6" xfId="18394" xr:uid="{0CA65AF3-89FC-4508-AB9A-B34FE842F203}"/>
    <cellStyle name="Comma 3 6 6 2" xfId="18395" xr:uid="{6750ACA5-F400-40D4-B31E-8EBCB621135A}"/>
    <cellStyle name="Comma 3 6 7" xfId="18396" xr:uid="{BD670BDB-605D-4DC7-AD6A-E372CD57EC92}"/>
    <cellStyle name="Comma 3 6 8" xfId="18397" xr:uid="{958D5F9E-DFCE-471D-AB46-7C47BC832574}"/>
    <cellStyle name="Comma 3 6 9" xfId="18398" xr:uid="{5218E7D3-F0C0-49AE-8155-815CF61D8457}"/>
    <cellStyle name="Comma 3 7" xfId="18399" xr:uid="{BC38D4DD-EBB2-4805-A1E2-9C998340CB31}"/>
    <cellStyle name="Comma 3 7 10" xfId="18400" xr:uid="{601D751E-37AF-41D4-94D1-3865F2538047}"/>
    <cellStyle name="Comma 3 7 11" xfId="18401" xr:uid="{D63DF0C1-708C-45AD-813E-21BECA1EE462}"/>
    <cellStyle name="Comma 3 7 2" xfId="18402" xr:uid="{6BF7EBA6-1279-434A-B1BA-BB525DB200C3}"/>
    <cellStyle name="Comma 3 7 2 2" xfId="18403" xr:uid="{197FB61B-7528-497B-813E-50BEB56B2414}"/>
    <cellStyle name="Comma 3 7 2 2 2" xfId="18404" xr:uid="{AA6CE20C-567C-4327-9D2E-C00CB9FCA2CB}"/>
    <cellStyle name="Comma 3 7 2 3" xfId="18405" xr:uid="{A0436439-9AAC-4754-A7B5-EF5040313DD1}"/>
    <cellStyle name="Comma 3 7 2 4" xfId="18406" xr:uid="{C39F76BA-3DB0-4373-8578-EB71456D7CA2}"/>
    <cellStyle name="Comma 3 7 2 5" xfId="18407" xr:uid="{C1C769F1-678A-4E0C-A431-D6321A919CAB}"/>
    <cellStyle name="Comma 3 7 3" xfId="18408" xr:uid="{24E513A7-5A62-4E0A-A7CC-363C6D69CB65}"/>
    <cellStyle name="Comma 3 7 3 2" xfId="18409" xr:uid="{BAD31C8B-2909-42D9-822C-3654DADB4C84}"/>
    <cellStyle name="Comma 3 7 3 2 2" xfId="18410" xr:uid="{AE1D7E25-4FD6-4A71-B786-76E10440902C}"/>
    <cellStyle name="Comma 3 7 3 3" xfId="18411" xr:uid="{8C9DFBFE-BE4D-45A3-8D3C-A6DD6153022F}"/>
    <cellStyle name="Comma 3 7 3 4" xfId="18412" xr:uid="{25392F2E-DBEF-414E-9745-9EC5D731FACE}"/>
    <cellStyle name="Comma 3 7 4" xfId="18413" xr:uid="{AF14AAAA-246A-4A5A-8232-64B6C8A1CDC5}"/>
    <cellStyle name="Comma 3 7 4 2" xfId="18414" xr:uid="{F46E4C90-2C35-43C3-9411-231BDB81E6E5}"/>
    <cellStyle name="Comma 3 7 4 2 2" xfId="18415" xr:uid="{5E58433B-2D80-4450-BA62-CEB64A0D330F}"/>
    <cellStyle name="Comma 3 7 4 3" xfId="18416" xr:uid="{7BA3FC1D-E676-4066-BEE6-24F6EB29B684}"/>
    <cellStyle name="Comma 3 7 4 4" xfId="18417" xr:uid="{022D3160-B67E-42E4-BAEE-2F4582A19CFD}"/>
    <cellStyle name="Comma 3 7 5" xfId="18418" xr:uid="{DC886548-6DED-4DFC-9E95-A9860E03702E}"/>
    <cellStyle name="Comma 3 7 5 2" xfId="18419" xr:uid="{7757AAF6-1145-45A5-AD8A-C863F30DC25C}"/>
    <cellStyle name="Comma 3 7 5 2 2" xfId="18420" xr:uid="{FB92EBEB-D2FD-476F-B56F-B63785922F82}"/>
    <cellStyle name="Comma 3 7 5 3" xfId="18421" xr:uid="{5C2FA45D-96D2-486A-A88B-DB253F5D5B21}"/>
    <cellStyle name="Comma 3 7 5 4" xfId="18422" xr:uid="{C135D634-7209-438A-AAFA-5546C0B99656}"/>
    <cellStyle name="Comma 3 7 6" xfId="18423" xr:uid="{D17C44DB-2045-47A7-B0C4-1324568C2E4E}"/>
    <cellStyle name="Comma 3 7 6 2" xfId="18424" xr:uid="{61D6E41C-8675-41AF-9EC8-740F881E1308}"/>
    <cellStyle name="Comma 3 7 7" xfId="18425" xr:uid="{235BF904-45B8-4435-AA41-B01B7ED487E1}"/>
    <cellStyle name="Comma 3 7 8" xfId="18426" xr:uid="{A18987AC-7A92-4BE8-9E88-94D15CD76638}"/>
    <cellStyle name="Comma 3 7 9" xfId="18427" xr:uid="{EACE282A-719A-4AE5-BDD8-4354E49CC7B6}"/>
    <cellStyle name="Comma 3 8" xfId="18428" xr:uid="{93656C4C-480D-490C-9DA2-39976F6818F7}"/>
    <cellStyle name="Comma 3 8 10" xfId="18429" xr:uid="{5AC6489B-5A10-469D-8D47-A67A44050FFB}"/>
    <cellStyle name="Comma 3 8 11" xfId="18430" xr:uid="{012DCCF7-92C4-403B-B03D-62DD92BC8610}"/>
    <cellStyle name="Comma 3 8 2" xfId="18431" xr:uid="{1F58F7A1-5E1C-4067-A91D-42F0DEE60A84}"/>
    <cellStyle name="Comma 3 8 2 2" xfId="18432" xr:uid="{7DBEABDD-99B0-4E93-8B9B-2C7DBFA11DE6}"/>
    <cellStyle name="Comma 3 8 2 2 2" xfId="18433" xr:uid="{B91FAA3A-163F-42DD-A689-916B76CCFDFD}"/>
    <cellStyle name="Comma 3 8 2 3" xfId="18434" xr:uid="{6C3DD493-8CE4-4F99-9D05-C7F07F7D3B0D}"/>
    <cellStyle name="Comma 3 8 2 4" xfId="18435" xr:uid="{BDAC6FAB-FAAC-4168-A788-C1F09EEC6C6C}"/>
    <cellStyle name="Comma 3 8 3" xfId="18436" xr:uid="{71C47233-F02C-47CC-93AA-578F35A99F41}"/>
    <cellStyle name="Comma 3 8 3 2" xfId="18437" xr:uid="{84DA6391-4566-40E6-8A04-85BA6BA2568F}"/>
    <cellStyle name="Comma 3 8 3 2 2" xfId="18438" xr:uid="{514BEA4C-1448-479A-9683-04AAE298BAC8}"/>
    <cellStyle name="Comma 3 8 3 3" xfId="18439" xr:uid="{26EADE97-CD39-4666-A640-E0244FD3BB45}"/>
    <cellStyle name="Comma 3 8 3 4" xfId="18440" xr:uid="{825F6172-EAD7-467C-A850-3D73D236772B}"/>
    <cellStyle name="Comma 3 8 4" xfId="18441" xr:uid="{471D3BB1-6D15-4FD7-8A67-D45DCFF347B0}"/>
    <cellStyle name="Comma 3 8 4 2" xfId="18442" xr:uid="{7880BC4E-2351-4231-A8F6-A924BD9D7B04}"/>
    <cellStyle name="Comma 3 8 4 2 2" xfId="18443" xr:uid="{F105CC55-4784-4B5D-8139-D16FFF9C3C18}"/>
    <cellStyle name="Comma 3 8 4 3" xfId="18444" xr:uid="{2721C89A-52DC-4C92-B995-3A9530214E46}"/>
    <cellStyle name="Comma 3 8 4 4" xfId="18445" xr:uid="{5C1107F6-3CB5-4B82-95E2-5D70C19F596D}"/>
    <cellStyle name="Comma 3 8 5" xfId="18446" xr:uid="{2DCC96DF-7F6E-4537-AB48-DF570D58540B}"/>
    <cellStyle name="Comma 3 8 5 2" xfId="18447" xr:uid="{8AD70ADF-170D-4C7B-A282-0889DC05DE8C}"/>
    <cellStyle name="Comma 3 8 5 2 2" xfId="18448" xr:uid="{F4D0F5F9-5657-4128-80E8-9AEF46CFEF88}"/>
    <cellStyle name="Comma 3 8 5 3" xfId="18449" xr:uid="{25CB34DE-EA72-414E-9820-704D5A6EB199}"/>
    <cellStyle name="Comma 3 8 5 4" xfId="18450" xr:uid="{04290800-76A2-4239-A59A-9A94C11EFF76}"/>
    <cellStyle name="Comma 3 8 6" xfId="18451" xr:uid="{2A68247B-BAFD-4136-8548-8CAC9EEC5843}"/>
    <cellStyle name="Comma 3 8 6 2" xfId="18452" xr:uid="{DC2843B3-4872-48DD-9688-FE0CC403CF17}"/>
    <cellStyle name="Comma 3 8 7" xfId="18453" xr:uid="{5ADC59B2-05DC-4FD8-996F-5F783F9E8493}"/>
    <cellStyle name="Comma 3 8 8" xfId="18454" xr:uid="{CA654EEF-EDE0-4CE7-A0DA-729040128357}"/>
    <cellStyle name="Comma 3 8 9" xfId="18455" xr:uid="{923C2FE9-AD8C-47C0-B149-F67416E74C34}"/>
    <cellStyle name="Comma 3 9" xfId="18456" xr:uid="{5586585B-1220-4529-8DF9-08B1570A74DE}"/>
    <cellStyle name="Comma 3 9 10" xfId="18457" xr:uid="{7249767D-2EF7-40B8-8282-80D0EC517F0C}"/>
    <cellStyle name="Comma 3 9 11" xfId="18458" xr:uid="{DCD05ACE-43D4-4D90-B319-D56B6E601513}"/>
    <cellStyle name="Comma 3 9 2" xfId="18459" xr:uid="{37CF47FE-C738-4699-B92B-2F413AD9EE5F}"/>
    <cellStyle name="Comma 3 9 2 2" xfId="18460" xr:uid="{F530475C-A762-4993-898C-5E0641010536}"/>
    <cellStyle name="Comma 3 9 2 2 2" xfId="18461" xr:uid="{CFE16DC1-DABE-4924-8DEB-4E58F5A4DDD4}"/>
    <cellStyle name="Comma 3 9 2 3" xfId="18462" xr:uid="{D7876F0D-FA70-4B58-9845-C0B0D99B638C}"/>
    <cellStyle name="Comma 3 9 2 4" xfId="18463" xr:uid="{9AF52BE2-2A68-4984-9D8B-887BE4D6051F}"/>
    <cellStyle name="Comma 3 9 3" xfId="18464" xr:uid="{99B4AF39-5A1A-454B-913A-58EAE0176448}"/>
    <cellStyle name="Comma 3 9 3 2" xfId="18465" xr:uid="{1078C09D-C6C2-4079-B781-D80C7D764034}"/>
    <cellStyle name="Comma 3 9 3 2 2" xfId="18466" xr:uid="{746BE171-8D27-4ED8-A36C-F2555C97017C}"/>
    <cellStyle name="Comma 3 9 3 3" xfId="18467" xr:uid="{61FDA4D5-C664-4BB0-9560-141692A712A5}"/>
    <cellStyle name="Comma 3 9 3 4" xfId="18468" xr:uid="{1784CBF5-1AA2-4514-9CFA-2CD66171032C}"/>
    <cellStyle name="Comma 3 9 4" xfId="18469" xr:uid="{3D4BA65B-C588-4894-99AB-FDF6A28A76BE}"/>
    <cellStyle name="Comma 3 9 4 2" xfId="18470" xr:uid="{65D0C758-5339-44A4-B1E0-368789C9BD2E}"/>
    <cellStyle name="Comma 3 9 4 2 2" xfId="18471" xr:uid="{C00C8E98-E3C2-46BC-A8B0-5DBD6883528E}"/>
    <cellStyle name="Comma 3 9 4 3" xfId="18472" xr:uid="{36A0DB98-48B0-41A2-9BC5-86EF401C07B1}"/>
    <cellStyle name="Comma 3 9 4 4" xfId="18473" xr:uid="{CA04F0C9-9D5E-4A3D-8F9C-54E3939C82E3}"/>
    <cellStyle name="Comma 3 9 5" xfId="18474" xr:uid="{94083EBF-5E83-4C06-8328-1274FBE9A091}"/>
    <cellStyle name="Comma 3 9 5 2" xfId="18475" xr:uid="{7DE10269-4757-4C5C-8093-3B2369F81756}"/>
    <cellStyle name="Comma 3 9 5 2 2" xfId="18476" xr:uid="{4CF8F6A3-50DB-4EEF-ABC9-A53E20571A72}"/>
    <cellStyle name="Comma 3 9 5 3" xfId="18477" xr:uid="{C5864A65-CE50-4748-BF41-82A09B913082}"/>
    <cellStyle name="Comma 3 9 5 4" xfId="18478" xr:uid="{907503A0-E371-4B03-B4ED-1C553C8F99B5}"/>
    <cellStyle name="Comma 3 9 6" xfId="18479" xr:uid="{2C7EE8CA-054C-43BF-A35D-6D89691C9BE8}"/>
    <cellStyle name="Comma 3 9 6 2" xfId="18480" xr:uid="{D6BEA631-74ED-4A29-8B3E-D08CCF546209}"/>
    <cellStyle name="Comma 3 9 7" xfId="18481" xr:uid="{2B5C48DE-2A72-49BC-85E4-24B5BEF823DD}"/>
    <cellStyle name="Comma 3 9 8" xfId="18482" xr:uid="{CFFEC895-5C85-4C46-B71C-EA647F21934A}"/>
    <cellStyle name="Comma 3 9 9" xfId="18483" xr:uid="{585AA56E-A7C9-4155-993C-0D0A89DF1F74}"/>
    <cellStyle name="Comma 30" xfId="18484" xr:uid="{EA7C7341-94A1-419E-9F53-CB213C1DD897}"/>
    <cellStyle name="Comma 31" xfId="18485" xr:uid="{79A196C6-E45C-4890-8481-4A42C02380F6}"/>
    <cellStyle name="Comma 32" xfId="18486" xr:uid="{5BEFDF6B-2EEC-4E48-BD07-54C12F1E397C}"/>
    <cellStyle name="Comma 33" xfId="18487" xr:uid="{AB448EF2-D3FD-48AC-96EF-D0F4E092FE91}"/>
    <cellStyle name="Comma 34" xfId="18488" xr:uid="{254F51E7-41C0-4AAE-A2F9-949320D0003C}"/>
    <cellStyle name="Comma 35" xfId="18489" xr:uid="{4CDFE174-40B5-4B9D-9662-2A0C08F0010A}"/>
    <cellStyle name="Comma 36" xfId="18490" xr:uid="{3C1B4CAD-32B6-4983-B276-9FED92852C75}"/>
    <cellStyle name="Comma 37" xfId="18491" xr:uid="{2C501A54-C790-4618-A0F4-A46B20C07C72}"/>
    <cellStyle name="Comma 38" xfId="18492" xr:uid="{3BA9E194-AC89-4519-BDE8-1A91E2EA61F4}"/>
    <cellStyle name="Comma 39" xfId="18493" xr:uid="{F0D06FF3-034D-4C26-8D66-CB25DB1683F2}"/>
    <cellStyle name="Comma 4" xfId="18494" xr:uid="{0FDC9897-1A48-48D4-A9B6-8932DC5DC189}"/>
    <cellStyle name="Comma 4 10" xfId="18495" xr:uid="{C3584E54-E32D-4984-A343-98F54E03E63F}"/>
    <cellStyle name="Comma 4 10 2" xfId="18496" xr:uid="{69CD7943-BB02-4A38-AD3F-7B8A3EA2B733}"/>
    <cellStyle name="Comma 4 10 3" xfId="18497" xr:uid="{36A7B8CF-84A6-4AAE-82FD-25C2E37BFCCC}"/>
    <cellStyle name="Comma 4 11" xfId="18498" xr:uid="{0F639D84-E709-4DBD-AF3B-5486E92BA6C8}"/>
    <cellStyle name="Comma 4 12" xfId="18499" xr:uid="{0C9C473B-55B9-4DEA-ACE0-A62943FB2223}"/>
    <cellStyle name="Comma 4 13" xfId="18500" xr:uid="{245F4286-57F7-4907-BB82-B77AD14E67A5}"/>
    <cellStyle name="Comma 4 14" xfId="32158" xr:uid="{F0F666E8-9D1F-4A0A-81B7-084581B29C54}"/>
    <cellStyle name="Comma 4 2" xfId="18501" xr:uid="{01F1FAC6-3FC5-419F-BD3D-90577ED97B3A}"/>
    <cellStyle name="Comma 4 2 10" xfId="18502" xr:uid="{05D7E0BE-BF7B-4738-8C90-8ABC9E4D00DC}"/>
    <cellStyle name="Comma 4 2 11" xfId="18503" xr:uid="{07390117-0A45-45FE-A5EB-EDF9EB32BBE5}"/>
    <cellStyle name="Comma 4 2 12" xfId="18504" xr:uid="{AA6A1D1D-B84C-416A-B4F6-88C1CFC78497}"/>
    <cellStyle name="Comma 4 2 2" xfId="18505" xr:uid="{F2DD1457-61D2-4F14-ACB2-604C4145111D}"/>
    <cellStyle name="Comma 4 2 2 2" xfId="18506" xr:uid="{5AC548AF-5E1F-4097-99A9-25A503E80879}"/>
    <cellStyle name="Comma 4 2 2 2 2" xfId="18507" xr:uid="{BA4783E4-1480-4370-92EA-0F5C72955CE1}"/>
    <cellStyle name="Comma 4 2 2 2 2 2" xfId="18508" xr:uid="{349F8E1E-4DC2-49D1-B4D2-1C12B0CC3948}"/>
    <cellStyle name="Comma 4 2 2 2 3" xfId="18509" xr:uid="{63C5AA1E-13A3-45EE-B33C-C6C9FDDDB1AA}"/>
    <cellStyle name="Comma 4 2 2 2 4" xfId="18510" xr:uid="{0CBABCDC-021A-4CF7-B090-7535CEA76F91}"/>
    <cellStyle name="Comma 4 2 2 3" xfId="18511" xr:uid="{69589A70-441A-4D11-BF84-88F23D579853}"/>
    <cellStyle name="Comma 4 2 2 3 2" xfId="18512" xr:uid="{3134F95C-00B6-499B-B2A7-49EC19800455}"/>
    <cellStyle name="Comma 4 2 2 3 3" xfId="18513" xr:uid="{32271B6B-246D-4910-AD97-762F4672A7B5}"/>
    <cellStyle name="Comma 4 2 2 4" xfId="18514" xr:uid="{41F492C4-CDE3-4CCB-92D8-021990D3E68D}"/>
    <cellStyle name="Comma 4 2 2 4 2" xfId="18515" xr:uid="{0C0F7A2F-26E0-47D2-B9A4-38679C8E29B9}"/>
    <cellStyle name="Comma 4 2 2 5" xfId="18516" xr:uid="{25581CE8-3516-4406-9509-68594BCDB923}"/>
    <cellStyle name="Comma 4 2 2 5 2" xfId="18517" xr:uid="{E3A32F58-08A7-4C0C-A431-5A2AD2C780D6}"/>
    <cellStyle name="Comma 4 2 2 6" xfId="18518" xr:uid="{6D72CB80-03B0-4E5C-AE02-74DAFF473B79}"/>
    <cellStyle name="Comma 4 2 3" xfId="18519" xr:uid="{2A70FAFD-B73B-4B85-B06F-6BFFFD8B8E54}"/>
    <cellStyle name="Comma 4 2 3 10" xfId="18520" xr:uid="{D0164064-FF08-442F-91B5-0525EBA6F511}"/>
    <cellStyle name="Comma 4 2 3 2" xfId="18521" xr:uid="{DF052608-555D-411E-8C7A-DBC21E97CC6A}"/>
    <cellStyle name="Comma 4 2 3 2 2" xfId="18522" xr:uid="{684B9FBC-54CA-4E1E-817B-0C9B78A25C28}"/>
    <cellStyle name="Comma 4 2 3 2 2 2" xfId="18523" xr:uid="{C624179C-DFCD-4B28-8463-0990903FB273}"/>
    <cellStyle name="Comma 4 2 3 2 3" xfId="18524" xr:uid="{82DBA2F5-721B-4394-BE6C-4D0F2C299DB5}"/>
    <cellStyle name="Comma 4 2 3 2 4" xfId="18525" xr:uid="{B0CCE19C-AEC3-4AAE-A72C-27C84CA4DF2F}"/>
    <cellStyle name="Comma 4 2 3 2 5" xfId="18526" xr:uid="{4A49B13C-54F2-44B2-9A28-F08A5D601CEE}"/>
    <cellStyle name="Comma 4 2 3 2 6" xfId="18527" xr:uid="{1BDB6389-CB4F-4BE8-A929-CFA4C539CEBF}"/>
    <cellStyle name="Comma 4 2 3 3" xfId="18528" xr:uid="{5E80FBF0-6EBF-4CD6-AC85-98B65F08584A}"/>
    <cellStyle name="Comma 4 2 3 3 2" xfId="18529" xr:uid="{71649F2F-555B-4684-AC4B-C69BA18841F9}"/>
    <cellStyle name="Comma 4 2 3 3 2 2" xfId="18530" xr:uid="{D7BBCEFD-1A41-4E05-AC2C-7337E9CE6D33}"/>
    <cellStyle name="Comma 4 2 3 3 3" xfId="18531" xr:uid="{15ABD21A-FF3E-4118-9FBD-6D5D45FE2C7E}"/>
    <cellStyle name="Comma 4 2 3 3 4" xfId="18532" xr:uid="{85E0A9D1-0CF3-4465-A224-1CD6587595B6}"/>
    <cellStyle name="Comma 4 2 3 4" xfId="18533" xr:uid="{E56F7327-0F73-41E6-8FA3-5681028D08A6}"/>
    <cellStyle name="Comma 4 2 3 4 2" xfId="18534" xr:uid="{5E62B052-3A02-423E-AB32-CE434ED37738}"/>
    <cellStyle name="Comma 4 2 3 4 2 2" xfId="18535" xr:uid="{AC927704-EAAA-4815-A562-1200544500E0}"/>
    <cellStyle name="Comma 4 2 3 4 3" xfId="18536" xr:uid="{288552A6-5AB3-49FA-A07B-19D34EE84400}"/>
    <cellStyle name="Comma 4 2 3 4 4" xfId="18537" xr:uid="{DB6B2A11-4BFF-444F-A07E-37118122D7BE}"/>
    <cellStyle name="Comma 4 2 3 5" xfId="18538" xr:uid="{0C24729C-3B45-425A-97F8-463C6A54DBFC}"/>
    <cellStyle name="Comma 4 2 3 5 2" xfId="18539" xr:uid="{A0BCB0D9-673F-4588-8354-7485CF29EC4B}"/>
    <cellStyle name="Comma 4 2 3 5 2 2" xfId="18540" xr:uid="{3F02463E-A1D8-4892-A4E9-BD513339C449}"/>
    <cellStyle name="Comma 4 2 3 5 3" xfId="18541" xr:uid="{05646CFE-8EAB-4615-9227-B81574CF54CD}"/>
    <cellStyle name="Comma 4 2 3 5 4" xfId="18542" xr:uid="{93E0F9B5-6CF5-4BC8-AAC4-39A30482BAB7}"/>
    <cellStyle name="Comma 4 2 3 6" xfId="18543" xr:uid="{404253DF-D81A-4556-B79F-F1BC0BD143B8}"/>
    <cellStyle name="Comma 4 2 3 6 2" xfId="18544" xr:uid="{2B588A12-FF05-4963-94B4-5D0CA906D4C6}"/>
    <cellStyle name="Comma 4 2 3 7" xfId="18545" xr:uid="{F51E9C83-94D3-451C-88F6-28AB52440B38}"/>
    <cellStyle name="Comma 4 2 3 8" xfId="18546" xr:uid="{B39B89B2-A869-4AE8-B983-23C22527D297}"/>
    <cellStyle name="Comma 4 2 3 9" xfId="18547" xr:uid="{130E2844-0C5F-4FDF-A0D6-E6C180875E09}"/>
    <cellStyle name="Comma 4 2 4" xfId="18548" xr:uid="{E0B392F5-FC4F-44DF-959E-7F2DFD05A371}"/>
    <cellStyle name="Comma 4 2 4 2" xfId="18549" xr:uid="{C7D22C19-6F43-44A2-A9BF-1A1C41D33777}"/>
    <cellStyle name="Comma 4 2 4 2 2" xfId="18550" xr:uid="{640801B6-B0F2-4FED-AD77-FCBD39552E81}"/>
    <cellStyle name="Comma 4 2 4 2 3" xfId="18551" xr:uid="{D2637B02-F12F-42E4-B81C-5D79E26AFEA5}"/>
    <cellStyle name="Comma 4 2 4 2 4" xfId="18552" xr:uid="{9B166382-A2BB-476F-AAA5-12200FF5C33F}"/>
    <cellStyle name="Comma 4 2 4 3" xfId="18553" xr:uid="{A5DD46AB-D4B5-41BE-9839-9A191DA87DFC}"/>
    <cellStyle name="Comma 4 2 4 4" xfId="18554" xr:uid="{08DD9A71-FE81-45A5-B310-E4C44B2ABCE0}"/>
    <cellStyle name="Comma 4 2 4 5" xfId="18555" xr:uid="{4B693063-DB35-4D29-873D-0F1EB4DA82C4}"/>
    <cellStyle name="Comma 4 2 4 6" xfId="18556" xr:uid="{0570DC24-36AE-4F02-A481-475FBC4C7D0D}"/>
    <cellStyle name="Comma 4 2 5" xfId="18557" xr:uid="{21CBA323-36E2-4FC6-B5F7-7DA9CAD838F6}"/>
    <cellStyle name="Comma 4 2 5 2" xfId="18558" xr:uid="{67CA32E4-A9E5-4871-B7F8-343968E941F4}"/>
    <cellStyle name="Comma 4 2 5 2 2" xfId="18559" xr:uid="{3B15F136-AF2D-4647-93D2-98EADF5A3108}"/>
    <cellStyle name="Comma 4 2 5 3" xfId="18560" xr:uid="{2499C234-11EE-457E-A2E3-79B68232B35C}"/>
    <cellStyle name="Comma 4 2 5 4" xfId="18561" xr:uid="{B1AF8988-E492-486C-AA28-E31EE6B86334}"/>
    <cellStyle name="Comma 4 2 5 5" xfId="18562" xr:uid="{8DA79204-C76D-4175-90A4-5AD4DC9BB894}"/>
    <cellStyle name="Comma 4 2 5 6" xfId="18563" xr:uid="{2B0E7473-7339-4DD3-820C-AFCD46E60D80}"/>
    <cellStyle name="Comma 4 2 6" xfId="18564" xr:uid="{AD230E1E-3C39-4319-8A7C-FF462E92AD9B}"/>
    <cellStyle name="Comma 4 2 6 2" xfId="18565" xr:uid="{30AA8248-1CCD-4D38-9C49-1AD4BE206E36}"/>
    <cellStyle name="Comma 4 2 6 2 2" xfId="18566" xr:uid="{3575AC2D-2B1D-4F82-A068-B035717ACF83}"/>
    <cellStyle name="Comma 4 2 6 3" xfId="18567" xr:uid="{94702990-19D5-4185-825F-0CCF46E96F7F}"/>
    <cellStyle name="Comma 4 2 6 4" xfId="18568" xr:uid="{A022E6C9-08BB-4C2E-824E-7F147A3F16F5}"/>
    <cellStyle name="Comma 4 2 7" xfId="18569" xr:uid="{83B447F1-9A6B-447B-864F-633656E78485}"/>
    <cellStyle name="Comma 4 2 7 2" xfId="18570" xr:uid="{4F7B30F6-8DC3-4413-B6AB-22BD7617AA50}"/>
    <cellStyle name="Comma 4 2 7 2 2" xfId="18571" xr:uid="{61930519-C1B0-4AE9-8212-8365B00BD4A2}"/>
    <cellStyle name="Comma 4 2 7 3" xfId="18572" xr:uid="{6B1F6AF1-94C9-4B2F-AA7B-F54036FE47C9}"/>
    <cellStyle name="Comma 4 2 7 4" xfId="18573" xr:uid="{EB5216FB-DAE7-415F-AF73-4698A3AC5DD7}"/>
    <cellStyle name="Comma 4 2 7 5" xfId="18574" xr:uid="{1BDCD84B-C93A-47AA-A3BF-EC811F73DB0F}"/>
    <cellStyle name="Comma 4 2 8" xfId="18575" xr:uid="{740CB512-F48F-4295-836D-BB1843657E8B}"/>
    <cellStyle name="Comma 4 2 8 2" xfId="18576" xr:uid="{7861EC9B-5D6A-48A1-AF09-ACE9C476EFEA}"/>
    <cellStyle name="Comma 4 2 9" xfId="18577" xr:uid="{C3B77D3D-6489-4C95-8F7C-B8A82E27BFDB}"/>
    <cellStyle name="Comma 4 2 9 2" xfId="18578" xr:uid="{2459D864-E722-462B-A603-4F7750098716}"/>
    <cellStyle name="Comma 4 3" xfId="18579" xr:uid="{2DB498DA-C98A-4269-9315-8525BF492E4C}"/>
    <cellStyle name="Comma 4 3 2" xfId="18580" xr:uid="{71214003-E9B7-4893-B1C9-B5624A4B9F6D}"/>
    <cellStyle name="Comma 4 3 2 2" xfId="18581" xr:uid="{AC3929FC-833B-4AC1-8655-19274BF82F3E}"/>
    <cellStyle name="Comma 4 3 2 2 2" xfId="18582" xr:uid="{EC7CC382-D006-4F49-A671-CFB2D94DC78A}"/>
    <cellStyle name="Comma 4 3 2 2 2 2" xfId="18583" xr:uid="{7DE9462B-C003-4013-9E88-EFB0CFD9F240}"/>
    <cellStyle name="Comma 4 3 2 2 3" xfId="18584" xr:uid="{FE5EBE28-EDAC-42DD-B8C9-51D5D789C0EE}"/>
    <cellStyle name="Comma 4 3 2 3" xfId="18585" xr:uid="{B51F41F7-38CD-4B93-9DEA-A4F0A2B5389D}"/>
    <cellStyle name="Comma 4 3 2 4" xfId="18586" xr:uid="{B973AAFD-1D17-4AE6-B971-F5365EA0EDD1}"/>
    <cellStyle name="Comma 4 3 3" xfId="18587" xr:uid="{DD5185B0-5D3B-41E9-BB74-754844C1FC69}"/>
    <cellStyle name="Comma 4 3 3 2" xfId="18588" xr:uid="{ED4A40C6-2B2B-4F7E-B32C-ABD97FBCBEA9}"/>
    <cellStyle name="Comma 4 3 3 2 2" xfId="18589" xr:uid="{496237B6-F2D0-4FBF-B005-B62D8BAEE08D}"/>
    <cellStyle name="Comma 4 3 3 2 3" xfId="18590" xr:uid="{BF53DFE9-709A-4578-BCC0-0C3167E8470B}"/>
    <cellStyle name="Comma 4 3 3 3" xfId="18591" xr:uid="{ABC762F3-D7C1-42E7-A47D-800F9908F172}"/>
    <cellStyle name="Comma 4 3 3 4" xfId="18592" xr:uid="{D86830DA-CCBC-4736-AE87-95777F056E87}"/>
    <cellStyle name="Comma 4 3 4" xfId="18593" xr:uid="{99BB1519-0036-4709-893D-38D7B044FC48}"/>
    <cellStyle name="Comma 4 3 4 2" xfId="18594" xr:uid="{ED0F7343-1153-492E-8EA8-72487A057A18}"/>
    <cellStyle name="Comma 4 3 4 3" xfId="18595" xr:uid="{BF7DFDA5-1A27-4CDC-9294-D128405E4F6D}"/>
    <cellStyle name="Comma 4 3 5" xfId="18596" xr:uid="{C9441ABB-76B4-40C6-B682-5F622B5E8059}"/>
    <cellStyle name="Comma 4 3 5 2" xfId="18597" xr:uid="{11ACC135-87F1-47C9-B28F-1DA044BB917A}"/>
    <cellStyle name="Comma 4 3 6" xfId="18598" xr:uid="{63A34756-1972-4553-8A0E-424E18AE7AAA}"/>
    <cellStyle name="Comma 4 3 6 2" xfId="18599" xr:uid="{9892AF3E-E466-4B37-A052-B7045568B1AD}"/>
    <cellStyle name="Comma 4 3 7" xfId="18600" xr:uid="{93305936-829C-42DB-A338-59F2F604E342}"/>
    <cellStyle name="Comma 4 3 7 2" xfId="18601" xr:uid="{87659A89-B187-4598-9E32-73526D23CCA4}"/>
    <cellStyle name="Comma 4 3 8" xfId="18602" xr:uid="{3E0A64A4-8854-43E8-8734-DD320DA00653}"/>
    <cellStyle name="Comma 4 4" xfId="18603" xr:uid="{E51BAF2D-2024-47D7-8F65-38E26997030A}"/>
    <cellStyle name="Comma 4 4 2" xfId="18604" xr:uid="{304D24B3-B07E-4FF1-9A4C-71C5E25D1451}"/>
    <cellStyle name="Comma 4 4 2 2" xfId="18605" xr:uid="{A2926728-B237-43D1-92A6-8E19EB401F2A}"/>
    <cellStyle name="Comma 4 4 2 2 2" xfId="18606" xr:uid="{19444E72-2AFD-43BC-BAA7-B24C6A54D877}"/>
    <cellStyle name="Comma 4 4 2 2 3" xfId="18607" xr:uid="{2D126057-E450-4E6E-844A-7914EDC2669F}"/>
    <cellStyle name="Comma 4 4 2 3" xfId="18608" xr:uid="{F4CDBF81-8450-4C8D-B73E-D4384CAFE3DD}"/>
    <cellStyle name="Comma 4 4 2 4" xfId="18609" xr:uid="{C09DF579-DE64-47BB-9F32-97AE8607E6BA}"/>
    <cellStyle name="Comma 4 4 2 5" xfId="18610" xr:uid="{ABDA6BBE-EBD6-4968-9C4B-F1FC13B43C45}"/>
    <cellStyle name="Comma 4 4 3" xfId="18611" xr:uid="{69850F4F-EAB9-4549-8BD4-E861D2076B4A}"/>
    <cellStyle name="Comma 4 4 3 2" xfId="18612" xr:uid="{8B6E7F29-1E4F-4CA3-8DF5-ABCAD2774E20}"/>
    <cellStyle name="Comma 4 4 4" xfId="18613" xr:uid="{32D1EDDC-6B03-47F4-B499-F187E1F041A8}"/>
    <cellStyle name="Comma 4 4 4 2" xfId="18614" xr:uid="{0DD6BC38-0CCB-4B7E-A262-EA9C6BDB10E7}"/>
    <cellStyle name="Comma 4 4 5" xfId="18615" xr:uid="{DD658BF5-EC79-4BE9-8445-492EBB138E58}"/>
    <cellStyle name="Comma 4 4 6" xfId="18616" xr:uid="{89F6D3C9-5689-4701-9484-7162A3FB4CF4}"/>
    <cellStyle name="Comma 4 4 7" xfId="18617" xr:uid="{C6A4DEDF-17EB-47B5-8613-6D952754BAC2}"/>
    <cellStyle name="Comma 4 5" xfId="18618" xr:uid="{F0050989-0AEC-4134-AC1E-24FA843685EC}"/>
    <cellStyle name="Comma 4 5 10" xfId="18619" xr:uid="{22809EB1-3DFF-45F2-8F67-8AD8A787A74A}"/>
    <cellStyle name="Comma 4 5 2" xfId="18620" xr:uid="{CD35BA75-BE41-48CB-AE15-F5540420DF40}"/>
    <cellStyle name="Comma 4 5 2 2" xfId="18621" xr:uid="{27B8CDB0-EA0D-4EA7-9E7C-A9FB3DA7F4F7}"/>
    <cellStyle name="Comma 4 5 2 2 2" xfId="18622" xr:uid="{41B90402-0CAB-4B4A-AB4D-5DB7D4204A07}"/>
    <cellStyle name="Comma 4 5 2 3" xfId="18623" xr:uid="{490F8443-CDFD-4080-BEAC-6CCA4F4BBE61}"/>
    <cellStyle name="Comma 4 5 2 4" xfId="18624" xr:uid="{9176355A-77F7-46A7-83D9-A2E86C5754AB}"/>
    <cellStyle name="Comma 4 5 2 5" xfId="18625" xr:uid="{A205172B-4961-46DE-BDB4-35BC9D4912B9}"/>
    <cellStyle name="Comma 4 5 2 6" xfId="18626" xr:uid="{701619FF-49C7-4C15-9F82-602DFF8A9BC5}"/>
    <cellStyle name="Comma 4 5 3" xfId="18627" xr:uid="{811A8C73-8AF7-47D6-9D89-631AD70B3CD7}"/>
    <cellStyle name="Comma 4 5 3 2" xfId="18628" xr:uid="{8248A218-C435-4A93-8032-FC9361E84AAE}"/>
    <cellStyle name="Comma 4 5 3 2 2" xfId="18629" xr:uid="{00065420-EBC7-465F-B51F-BBDF417DED14}"/>
    <cellStyle name="Comma 4 5 3 3" xfId="18630" xr:uid="{BA1F3A92-712B-43AE-80E2-BC39FC86A891}"/>
    <cellStyle name="Comma 4 5 3 4" xfId="18631" xr:uid="{B3B45B7B-9EDB-429E-8C67-F51795291D18}"/>
    <cellStyle name="Comma 4 5 3 5" xfId="18632" xr:uid="{C0556821-55D5-4A62-8748-5B68E9A40EF2}"/>
    <cellStyle name="Comma 4 5 3 6" xfId="18633" xr:uid="{B6309182-B34A-4F14-8F52-8FFB26526959}"/>
    <cellStyle name="Comma 4 5 4" xfId="18634" xr:uid="{60B318FA-A70C-424F-8D27-DB357EE2BA9B}"/>
    <cellStyle name="Comma 4 5 4 2" xfId="18635" xr:uid="{876F5EDD-6261-4CDC-9A37-7D36BEBA697C}"/>
    <cellStyle name="Comma 4 5 4 2 2" xfId="18636" xr:uid="{19412928-995A-4AA3-94F1-F19B8D2D4EC3}"/>
    <cellStyle name="Comma 4 5 4 3" xfId="18637" xr:uid="{08D1FD9D-035C-4932-87DF-9EAE9B161AA1}"/>
    <cellStyle name="Comma 4 5 4 4" xfId="18638" xr:uid="{258AD85A-A36C-4D1C-AF24-292B47FCE7F5}"/>
    <cellStyle name="Comma 4 5 5" xfId="18639" xr:uid="{1BDC68B9-7BE6-4324-B361-62890D683D9A}"/>
    <cellStyle name="Comma 4 5 5 2" xfId="18640" xr:uid="{EAFA1B7D-AED3-4004-891F-895968650540}"/>
    <cellStyle name="Comma 4 5 5 2 2" xfId="18641" xr:uid="{F760DA75-5841-432C-8828-A609D742C51B}"/>
    <cellStyle name="Comma 4 5 5 3" xfId="18642" xr:uid="{E5D8BC4B-5876-4734-B840-6D5146CCF13A}"/>
    <cellStyle name="Comma 4 5 5 4" xfId="18643" xr:uid="{B3670C58-1096-4DA5-82E6-2ED3C423DCA4}"/>
    <cellStyle name="Comma 4 5 6" xfId="18644" xr:uid="{F5399852-0D03-4975-9F44-B79B868659B4}"/>
    <cellStyle name="Comma 4 5 6 2" xfId="18645" xr:uid="{DD6D40B5-3750-4199-8548-E89481EB15B1}"/>
    <cellStyle name="Comma 4 5 7" xfId="18646" xr:uid="{D277A492-5B84-4E61-A494-7629CF4028B5}"/>
    <cellStyle name="Comma 4 5 8" xfId="18647" xr:uid="{BF480928-7B3C-4880-809A-9D93694D35AA}"/>
    <cellStyle name="Comma 4 5 9" xfId="18648" xr:uid="{A1FADDA2-8406-4E01-B108-4DF07114DDCF}"/>
    <cellStyle name="Comma 4 6" xfId="18649" xr:uid="{12B1BBB8-5826-4319-8AE7-11DAB5AA1803}"/>
    <cellStyle name="Comma 4 6 2" xfId="18650" xr:uid="{74ACD17C-E483-4982-98E7-4FA38AEE6CE5}"/>
    <cellStyle name="Comma 4 6 2 2" xfId="18651" xr:uid="{C96D1569-8F86-4FD8-A341-22F8894B6FA1}"/>
    <cellStyle name="Comma 4 6 2 3" xfId="18652" xr:uid="{7811FD02-B53A-4085-8ECE-97B060181A0E}"/>
    <cellStyle name="Comma 4 6 2 4" xfId="18653" xr:uid="{7C2E814B-62E4-428D-BF7C-8A8ED2F88F13}"/>
    <cellStyle name="Comma 4 6 3" xfId="18654" xr:uid="{70716311-4051-462D-81E8-E836DB1C77B0}"/>
    <cellStyle name="Comma 4 6 4" xfId="18655" xr:uid="{D9E9D7A0-0B87-4412-B23B-00DAD6322149}"/>
    <cellStyle name="Comma 4 6 5" xfId="18656" xr:uid="{AF3AB352-ACCC-47DC-8F91-7834D5953A01}"/>
    <cellStyle name="Comma 4 6 6" xfId="18657" xr:uid="{02EF2C49-0400-4D7D-9E19-2ED2D602FCDA}"/>
    <cellStyle name="Comma 4 7" xfId="18658" xr:uid="{EDE556BF-4965-4ED6-8C35-27BBAF7DC46A}"/>
    <cellStyle name="Comma 4 7 2" xfId="18659" xr:uid="{1D154A2D-F322-46D6-9BE4-C7ED0B719528}"/>
    <cellStyle name="Comma 4 7 2 2" xfId="18660" xr:uid="{CBCF36F8-F0DD-419F-99E9-30DFB000F032}"/>
    <cellStyle name="Comma 4 7 3" xfId="18661" xr:uid="{20702BF5-E1D4-4649-820B-C88D9B3D7845}"/>
    <cellStyle name="Comma 4 7 4" xfId="18662" xr:uid="{5EC7AA52-F48A-4D42-AAD8-04C06EEA1A0E}"/>
    <cellStyle name="Comma 4 7 5" xfId="18663" xr:uid="{04A46D53-8CA0-4F63-BC62-CC6C7299F1AC}"/>
    <cellStyle name="Comma 4 8" xfId="18664" xr:uid="{959DD83F-E658-4181-BF2F-5F11A767EF1A}"/>
    <cellStyle name="Comma 4 8 2" xfId="18665" xr:uid="{69D5C751-DCE9-467B-A3D1-F15B3F628515}"/>
    <cellStyle name="Comma 4 8 2 2" xfId="18666" xr:uid="{60B316A3-CBCA-4807-8262-3EFD2D6343AF}"/>
    <cellStyle name="Comma 4 8 3" xfId="18667" xr:uid="{DE5C0B0D-6E6C-40E4-84C6-588850AADC4A}"/>
    <cellStyle name="Comma 4 8 4" xfId="18668" xr:uid="{7DB49C1D-928A-4970-9A16-AAE1DBBB0569}"/>
    <cellStyle name="Comma 4 9" xfId="18669" xr:uid="{832C6229-67E1-44C7-83E2-7994A6DA956B}"/>
    <cellStyle name="Comma 4 9 2" xfId="18670" xr:uid="{C469A14A-A621-49DA-89E4-973AC44BF906}"/>
    <cellStyle name="Comma 4 9 2 2" xfId="18671" xr:uid="{C241E9C3-E6FF-4F50-B782-939BFAC02C51}"/>
    <cellStyle name="Comma 4 9 3" xfId="18672" xr:uid="{C3831097-C60E-472F-BFAD-A52A7D22C199}"/>
    <cellStyle name="Comma 4 9 4" xfId="18673" xr:uid="{ADE41827-5DC7-426D-B325-2D4120DAF0B6}"/>
    <cellStyle name="Comma 4 9 5" xfId="18674" xr:uid="{EF574700-25EA-4702-A26A-9AFE0347B001}"/>
    <cellStyle name="Comma 4 9 6" xfId="18675" xr:uid="{719F0450-0078-4091-9948-CAC1B8DD24D4}"/>
    <cellStyle name="Comma 40" xfId="18676" xr:uid="{0DFA8B57-03A5-4200-B288-D53C86F64700}"/>
    <cellStyle name="Comma 41" xfId="18677" xr:uid="{255227FC-BA4A-482C-87FF-30E2D9350340}"/>
    <cellStyle name="Comma 42" xfId="18678" xr:uid="{00471340-9055-47E9-88C8-0457522E0699}"/>
    <cellStyle name="Comma 43" xfId="18679" xr:uid="{86E1FAB6-351F-4D39-A852-D0847579DA76}"/>
    <cellStyle name="Comma 44" xfId="18680" xr:uid="{09366612-997D-4B7D-927D-D7ACF4FC0AC4}"/>
    <cellStyle name="Comma 45" xfId="18681" xr:uid="{CFBE3CA8-EC4C-4E70-BDFE-2C6BFC1CAAA8}"/>
    <cellStyle name="Comma 45 2" xfId="18682" xr:uid="{8BEA3311-2458-43B9-974F-B7B9068797B8}"/>
    <cellStyle name="Comma 46" xfId="18683" xr:uid="{F293783F-9A26-449B-8729-BD006F42FE43}"/>
    <cellStyle name="Comma 46 2" xfId="18684" xr:uid="{3506CA2F-8691-41DC-A385-1F69248FDDEE}"/>
    <cellStyle name="Comma 47" xfId="18685" xr:uid="{92FCDAC6-FFE3-40F5-B9F3-390A2EFD4F5B}"/>
    <cellStyle name="Comma 48" xfId="18686" xr:uid="{43E9AA39-00A9-4C77-8C54-7609DF76CBCB}"/>
    <cellStyle name="Comma 48 2" xfId="18687" xr:uid="{24FC3DFA-1ABF-4A71-99DB-09776BDDBC93}"/>
    <cellStyle name="Comma 49" xfId="18688" xr:uid="{3278313F-9E31-4F90-B526-250DAAF3F5B0}"/>
    <cellStyle name="Comma 5" xfId="18689" xr:uid="{31C2832E-47C9-4C07-8EE2-F6A7B232D886}"/>
    <cellStyle name="Comma 5 10" xfId="18690" xr:uid="{BC58BD34-9364-4848-A935-DD2B6B936CD6}"/>
    <cellStyle name="Comma 5 10 2" xfId="18691" xr:uid="{22F952DB-181A-42E2-B344-81173C4D7D94}"/>
    <cellStyle name="Comma 5 10 2 2" xfId="18692" xr:uid="{7A41885E-82AA-4414-8492-6150E14B468E}"/>
    <cellStyle name="Comma 5 10 3" xfId="18693" xr:uid="{A94A4BA8-93D3-414C-B5EA-E725622A1818}"/>
    <cellStyle name="Comma 5 11" xfId="18694" xr:uid="{35AC1993-CDAF-4D20-9CA7-5A34B2877025}"/>
    <cellStyle name="Comma 5 11 2" xfId="18695" xr:uid="{426EB3BE-3796-4EEB-8198-14F5FE774E21}"/>
    <cellStyle name="Comma 5 11 2 2" xfId="18696" xr:uid="{59732A18-6592-40BA-83F7-C0B2F6D30A3B}"/>
    <cellStyle name="Comma 5 11 3" xfId="18697" xr:uid="{18BFE52E-D26D-414E-A46E-91B1CAD9F8F8}"/>
    <cellStyle name="Comma 5 12" xfId="18698" xr:uid="{93EBA8AC-E5C8-4995-AE20-94F816C56BDB}"/>
    <cellStyle name="Comma 5 12 2" xfId="18699" xr:uid="{88087F63-41D5-4AF7-9775-1A77F883BC8D}"/>
    <cellStyle name="Comma 5 12 2 2" xfId="18700" xr:uid="{275CDF86-7977-41F8-8324-949AEF4D2121}"/>
    <cellStyle name="Comma 5 12 3" xfId="18701" xr:uid="{C12BAD54-1BB4-4AC4-BB98-78A3A2D27E1C}"/>
    <cellStyle name="Comma 5 13" xfId="18702" xr:uid="{115A845D-B67F-420F-B2E8-9CA9B6C93720}"/>
    <cellStyle name="Comma 5 13 2" xfId="18703" xr:uid="{9CF571BD-CFCE-4F58-9C87-94FF9E82CF2A}"/>
    <cellStyle name="Comma 5 13 2 2" xfId="18704" xr:uid="{EFFFE50E-6C46-42A7-898C-C4EA390D4557}"/>
    <cellStyle name="Comma 5 13 3" xfId="18705" xr:uid="{A4D5B41F-56FE-464D-A88D-D928906242B5}"/>
    <cellStyle name="Comma 5 14" xfId="18706" xr:uid="{48E98793-A72C-45EA-A2A4-ACD5D2BE88DB}"/>
    <cellStyle name="Comma 5 14 2" xfId="18707" xr:uid="{89E16C7A-7157-4D54-A806-3577930D7ED7}"/>
    <cellStyle name="Comma 5 15" xfId="18708" xr:uid="{69DA080D-501D-4231-A540-4CCB2AB81895}"/>
    <cellStyle name="Comma 5 15 2" xfId="18709" xr:uid="{937292AA-2928-4AA7-AF78-1A2F9C7C7C31}"/>
    <cellStyle name="Comma 5 16" xfId="18710" xr:uid="{1BA21828-1E1B-4011-8DD1-3C937DCE0B21}"/>
    <cellStyle name="Comma 5 16 2" xfId="18711" xr:uid="{12B5AB41-8EB5-4559-B122-2F6B3E76D9F6}"/>
    <cellStyle name="Comma 5 17" xfId="18712" xr:uid="{17D7DAB6-B6DB-462A-860E-00F43E00EF6B}"/>
    <cellStyle name="Comma 5 17 2" xfId="18713" xr:uid="{4B84FCFE-47DC-4ED2-8FD3-3977BA28EC78}"/>
    <cellStyle name="Comma 5 18" xfId="18714" xr:uid="{EFF4B3E2-4172-4F6E-AE23-CE2DD74DE1D3}"/>
    <cellStyle name="Comma 5 19" xfId="18715" xr:uid="{54AC1135-F7D5-4F59-A838-E7773B2B3A02}"/>
    <cellStyle name="Comma 5 19 2" xfId="18716" xr:uid="{C750B7B9-7E09-4047-9D2B-5C09F267FA0F}"/>
    <cellStyle name="Comma 5 2" xfId="18717" xr:uid="{AD8F2C64-37B8-416E-8EFE-C03981293BAD}"/>
    <cellStyle name="Comma 5 2 2" xfId="18718" xr:uid="{CFD97D90-131A-4B12-9D38-914495D71724}"/>
    <cellStyle name="Comma 5 2 2 2" xfId="18719" xr:uid="{6EABDF16-4C08-404C-ADAE-750C067C6BA7}"/>
    <cellStyle name="Comma 5 2 2 2 2" xfId="18720" xr:uid="{8F8FCCBF-AA8A-4989-9E89-5DF930FE4931}"/>
    <cellStyle name="Comma 5 2 2 2 2 2" xfId="18721" xr:uid="{56A7DFFA-6CFE-4086-A99A-3BEFB7EF49E1}"/>
    <cellStyle name="Comma 5 2 2 2 3" xfId="18722" xr:uid="{B3155D09-F19A-4834-AFE4-E930542CB5D4}"/>
    <cellStyle name="Comma 5 2 2 3" xfId="18723" xr:uid="{05CDE61F-A8B3-4948-9DBA-EFB9911F70C9}"/>
    <cellStyle name="Comma 5 2 2 3 2" xfId="18724" xr:uid="{21A99A14-516E-4B54-9EDC-97DD27AD843B}"/>
    <cellStyle name="Comma 5 2 2 4" xfId="18725" xr:uid="{1EDADA99-7FBF-4A9D-80D7-BF9F35C9EB3E}"/>
    <cellStyle name="Comma 5 2 2 5" xfId="18726" xr:uid="{D5EEC96F-1A77-44DD-A9BA-D096DB6DA41C}"/>
    <cellStyle name="Comma 5 2 3" xfId="18727" xr:uid="{FFA5FB76-9240-412B-8176-68A853EDD754}"/>
    <cellStyle name="Comma 5 2 3 2" xfId="18728" xr:uid="{FFFDFC33-98F6-4D50-ABAB-69F1A135FADE}"/>
    <cellStyle name="Comma 5 2 3 2 2" xfId="18729" xr:uid="{F6DB3C5B-4E2A-4362-AA74-FC0EFB499CCE}"/>
    <cellStyle name="Comma 5 2 3 2 3" xfId="18730" xr:uid="{BDFD9E4B-47A4-4580-84D0-98B08433A10B}"/>
    <cellStyle name="Comma 5 2 3 3" xfId="18731" xr:uid="{0810F332-EDBB-411D-8DD6-ED93D587FE83}"/>
    <cellStyle name="Comma 5 2 3 4" xfId="18732" xr:uid="{91E95322-1650-4658-9431-156AB46B3203}"/>
    <cellStyle name="Comma 5 2 4" xfId="18733" xr:uid="{065BC5D4-8B5D-4D7C-BB39-8E0F708D37FC}"/>
    <cellStyle name="Comma 5 2 4 2" xfId="18734" xr:uid="{F972A0EF-E0E7-496B-A169-E5614234C912}"/>
    <cellStyle name="Comma 5 2 4 3" xfId="18735" xr:uid="{E76F5479-B7FD-40BB-857A-AB981E704008}"/>
    <cellStyle name="Comma 5 2 4 4" xfId="18736" xr:uid="{9A0BA743-A1FC-4F6D-A3C6-7D1D2C5A9DB9}"/>
    <cellStyle name="Comma 5 2 5" xfId="18737" xr:uid="{F5F8A4F2-568B-45DF-A0D2-D54EC84D1777}"/>
    <cellStyle name="Comma 5 2 5 2" xfId="18738" xr:uid="{9CF97E47-6019-408A-A55A-F8771B6F390F}"/>
    <cellStyle name="Comma 5 2 5 3" xfId="18739" xr:uid="{C1565598-FE9A-4D35-BD6E-882D9DDC1DD8}"/>
    <cellStyle name="Comma 5 2 6" xfId="18740" xr:uid="{3D07C67F-CFF4-4EAD-8A9F-E1E5B312D4AD}"/>
    <cellStyle name="Comma 5 2 6 2" xfId="18741" xr:uid="{9F60A919-61B9-43BB-9A38-6ED1CDEE8850}"/>
    <cellStyle name="Comma 5 20" xfId="18742" xr:uid="{FEF0C88E-5FA0-477F-96EA-2C48295EA74F}"/>
    <cellStyle name="Comma 5 21" xfId="18743" xr:uid="{E6A81353-8598-4455-B7F9-CFB2B565012E}"/>
    <cellStyle name="Comma 5 22" xfId="18744" xr:uid="{5D314B68-D287-4439-8DCF-BC567AC903C1}"/>
    <cellStyle name="Comma 5 23" xfId="18745" xr:uid="{2E2226E6-5EBB-430A-9FD8-6895E72B3B25}"/>
    <cellStyle name="Comma 5 24" xfId="18746" xr:uid="{CC8E75C6-ADB4-447C-BACD-E7030CE234E9}"/>
    <cellStyle name="Comma 5 25" xfId="32154" xr:uid="{545D30BE-4A24-4B9D-908D-BEFE4F0F754B}"/>
    <cellStyle name="Comma 5 26" xfId="32183" xr:uid="{8AE2BE1E-6135-4DE5-8F42-9CC705A391F4}"/>
    <cellStyle name="Comma 5 3" xfId="18747" xr:uid="{25DB71AF-31D4-4ECD-BB8B-FC930FCF55AD}"/>
    <cellStyle name="Comma 5 3 2" xfId="18748" xr:uid="{2C7445F6-2B93-44D5-B131-60E563D0900C}"/>
    <cellStyle name="Comma 5 3 2 2" xfId="18749" xr:uid="{DEF7FC66-E03D-4888-9124-85BFBFE73CED}"/>
    <cellStyle name="Comma 5 3 2 2 2" xfId="18750" xr:uid="{3759803A-77C7-4A6E-8909-7EA76F20DCA0}"/>
    <cellStyle name="Comma 5 3 2 2 3" xfId="18751" xr:uid="{483E67C0-4CE1-4951-8F0F-416BFC3723EB}"/>
    <cellStyle name="Comma 5 3 2 2 4" xfId="18752" xr:uid="{49E69978-79CF-444C-BD93-E14E13C1383B}"/>
    <cellStyle name="Comma 5 3 2 3" xfId="18753" xr:uid="{C51E7A74-8088-45D4-92F8-D92B70307C37}"/>
    <cellStyle name="Comma 5 3 2 3 2" xfId="18754" xr:uid="{334AEAC1-D012-409D-8B35-E925FA3CDB13}"/>
    <cellStyle name="Comma 5 3 2 4" xfId="18755" xr:uid="{23FB89C3-06D0-4FE8-84B3-29BE7EA0D31D}"/>
    <cellStyle name="Comma 5 3 2 5" xfId="18756" xr:uid="{473900B4-F50E-4EF4-9C1E-6B969445F25B}"/>
    <cellStyle name="Comma 5 3 3" xfId="18757" xr:uid="{8674EF04-1806-4358-AB87-9A6A933AB596}"/>
    <cellStyle name="Comma 5 3 3 2" xfId="18758" xr:uid="{DE1FC868-0669-4EE7-B2DA-89CC0EE1866B}"/>
    <cellStyle name="Comma 5 3 3 2 2" xfId="18759" xr:uid="{C6935CC9-3881-47D0-950E-95D7DE981E4B}"/>
    <cellStyle name="Comma 5 3 3 2 3" xfId="18760" xr:uid="{87D5A7B7-14C9-4493-9E4D-9BAB1A3D6398}"/>
    <cellStyle name="Comma 5 3 3 3" xfId="18761" xr:uid="{9C28CB1C-B49B-42E2-9ABF-745BCB0F10B6}"/>
    <cellStyle name="Comma 5 3 3 4" xfId="18762" xr:uid="{0DF269A4-10C8-4F8D-8908-40B86358D111}"/>
    <cellStyle name="Comma 5 3 3 5" xfId="18763" xr:uid="{C1B378AA-D2FF-4800-86BA-56D0926BD108}"/>
    <cellStyle name="Comma 5 3 4" xfId="18764" xr:uid="{8526BA9B-416F-4F98-8407-F8FD4B25489A}"/>
    <cellStyle name="Comma 5 3 4 2" xfId="18765" xr:uid="{D5A80F2F-59D5-4217-AAA9-55BB89762592}"/>
    <cellStyle name="Comma 5 3 4 3" xfId="18766" xr:uid="{9C862290-8535-46B7-B80C-483A628681C8}"/>
    <cellStyle name="Comma 5 3 4 4" xfId="18767" xr:uid="{43F3DAB2-DCA0-4EEF-9399-28E530065529}"/>
    <cellStyle name="Comma 5 3 5" xfId="18768" xr:uid="{2767FA35-33C1-4614-B307-7B5D7B1977C0}"/>
    <cellStyle name="Comma 5 3 5 2" xfId="18769" xr:uid="{302E8794-D2B3-4D40-AC53-AD81B973B979}"/>
    <cellStyle name="Comma 5 3 5 3" xfId="18770" xr:uid="{51158125-8A13-4F97-BAD7-CD2296AE9E47}"/>
    <cellStyle name="Comma 5 3 5 4" xfId="18771" xr:uid="{E66BCDC7-8747-4AAF-B745-7CC54F7641F0}"/>
    <cellStyle name="Comma 5 3 6" xfId="18772" xr:uid="{763F4940-B9CA-4C87-854E-22458782513F}"/>
    <cellStyle name="Comma 5 3 6 2" xfId="18773" xr:uid="{29CB0914-BC21-4076-BC4E-FB975C181AE3}"/>
    <cellStyle name="Comma 5 3 7" xfId="18774" xr:uid="{3DDDCA88-70E5-4467-9291-BEFD4268B261}"/>
    <cellStyle name="Comma 5 4" xfId="18775" xr:uid="{10C96DB5-B889-4C95-9700-321F549B4407}"/>
    <cellStyle name="Comma 5 4 2" xfId="18776" xr:uid="{EFFFA1D4-92D1-4F70-B99B-D767E5697147}"/>
    <cellStyle name="Comma 5 4 2 2" xfId="18777" xr:uid="{B83A894A-0F85-4337-BEBF-6B2C2D0257A0}"/>
    <cellStyle name="Comma 5 4 2 2 2" xfId="18778" xr:uid="{2F6BE04D-391D-4BF6-ABDB-7EF56125BEDE}"/>
    <cellStyle name="Comma 5 4 2 2 2 2" xfId="18779" xr:uid="{0872AF9C-4414-4509-A881-C09CA3BC0D2F}"/>
    <cellStyle name="Comma 5 4 2 2 3" xfId="18780" xr:uid="{CD56E0A0-DBF7-4548-8D6C-C7A9756DDFFE}"/>
    <cellStyle name="Comma 5 4 2 2 4" xfId="18781" xr:uid="{83EE7F94-60E1-4E55-B689-C4A4A4D50976}"/>
    <cellStyle name="Comma 5 4 2 3" xfId="18782" xr:uid="{3084D35D-4685-4259-AB38-F81E21F9D993}"/>
    <cellStyle name="Comma 5 4 2 3 2" xfId="18783" xr:uid="{891EC3F2-E591-4E87-85C5-667DF11DD89D}"/>
    <cellStyle name="Comma 5 4 2 4" xfId="18784" xr:uid="{2525B3DD-92E9-4371-A914-C45856523962}"/>
    <cellStyle name="Comma 5 4 2 5" xfId="18785" xr:uid="{632F2468-CE76-44F0-AC55-1114FB60133A}"/>
    <cellStyle name="Comma 5 4 3" xfId="18786" xr:uid="{5AE2860E-30E9-41FB-9332-A6E600B77D60}"/>
    <cellStyle name="Comma 5 4 3 2" xfId="18787" xr:uid="{FD48CE57-C595-43FC-9334-5446C46C684F}"/>
    <cellStyle name="Comma 5 4 3 3" xfId="18788" xr:uid="{E5423CA4-259B-4184-90CE-D8869B169FDF}"/>
    <cellStyle name="Comma 5 4 4" xfId="18789" xr:uid="{0BB55C7B-83A4-40E3-B762-44DEF15B6398}"/>
    <cellStyle name="Comma 5 4 4 2" xfId="18790" xr:uid="{14FE6ABE-C6F2-474F-88ED-8698C0BD49D4}"/>
    <cellStyle name="Comma 5 4 5" xfId="18791" xr:uid="{5800FDAE-6428-45DF-B7DD-06EF30EE734F}"/>
    <cellStyle name="Comma 5 4 6" xfId="18792" xr:uid="{91F38FCA-4C19-4502-A704-75986DAC7FD4}"/>
    <cellStyle name="Comma 5 4 7" xfId="18793" xr:uid="{FDBD93F7-0571-414C-8173-88CBE4A857A9}"/>
    <cellStyle name="Comma 5 5" xfId="18794" xr:uid="{763E5DD9-4830-4827-A61D-BC65B299CA3F}"/>
    <cellStyle name="Comma 5 5 2" xfId="18795" xr:uid="{59C46345-6813-41E1-A08A-4504D82838F5}"/>
    <cellStyle name="Comma 5 5 2 2" xfId="18796" xr:uid="{60262D30-7A52-43A8-B813-48728F6D0786}"/>
    <cellStyle name="Comma 5 5 2 2 2" xfId="18797" xr:uid="{4EC4A4E7-1883-4A5D-8B57-C0451E707FD6}"/>
    <cellStyle name="Comma 5 5 2 3" xfId="18798" xr:uid="{82E56FB9-ADF3-4F0C-87A9-2DC3340DD3AC}"/>
    <cellStyle name="Comma 5 5 2 4" xfId="18799" xr:uid="{65BEAB93-A5AB-4CD8-B4A3-7C176FAEB6FF}"/>
    <cellStyle name="Comma 5 5 3" xfId="18800" xr:uid="{BF9815A6-9C57-4FE6-AB0E-74DE10FD7950}"/>
    <cellStyle name="Comma 5 5 3 2" xfId="18801" xr:uid="{8C317EE7-0534-49F0-B87C-D06604FBF24A}"/>
    <cellStyle name="Comma 5 5 3 2 2" xfId="18802" xr:uid="{56AFF933-1965-4211-897C-8A6A23F5BE6E}"/>
    <cellStyle name="Comma 5 5 3 3" xfId="18803" xr:uid="{E5A26E9E-8428-478B-B9F7-8C1D86F7C725}"/>
    <cellStyle name="Comma 5 5 4" xfId="18804" xr:uid="{3AD8D8A4-71D3-4F41-9755-30912DC78FEF}"/>
    <cellStyle name="Comma 5 5 4 2" xfId="18805" xr:uid="{99AC7E6E-C40A-46D1-8D59-0368CEC8A5A8}"/>
    <cellStyle name="Comma 5 5 5" xfId="18806" xr:uid="{641F061E-ACAF-4D37-AA1C-68D32B7150EA}"/>
    <cellStyle name="Comma 5 5 6" xfId="18807" xr:uid="{C4BB81A2-C788-4B9D-8B7C-9E5FA6583BA8}"/>
    <cellStyle name="Comma 5 5 7" xfId="18808" xr:uid="{D8AF0668-7E57-4C3F-AF5C-E41B994C6B44}"/>
    <cellStyle name="Comma 5 6" xfId="18809" xr:uid="{6E80CA68-D62B-4232-B76A-DA61B228B6DC}"/>
    <cellStyle name="Comma 5 6 2" xfId="18810" xr:uid="{5F4B79A8-E5BF-40D9-B2C6-A4A1C68DD54A}"/>
    <cellStyle name="Comma 5 6 2 2" xfId="18811" xr:uid="{D8354F21-B354-4E4A-9BF1-80CFF57BF1C4}"/>
    <cellStyle name="Comma 5 6 2 3" xfId="18812" xr:uid="{783753CA-2308-4790-993C-684AA2BC7524}"/>
    <cellStyle name="Comma 5 6 2 4" xfId="18813" xr:uid="{5AFDF71D-AA4A-4426-934F-C844C49FCFCC}"/>
    <cellStyle name="Comma 5 6 3" xfId="18814" xr:uid="{25308876-D420-40A3-ACAD-5354A055E701}"/>
    <cellStyle name="Comma 5 6 4" xfId="18815" xr:uid="{32BA2C02-EC25-4307-8A88-D63B49D63B72}"/>
    <cellStyle name="Comma 5 6 5" xfId="18816" xr:uid="{E7768490-6155-4FB9-B4A1-FD2372957F32}"/>
    <cellStyle name="Comma 5 6 6" xfId="18817" xr:uid="{DC639D55-7B39-45A5-B7A9-BB8A30D703C8}"/>
    <cellStyle name="Comma 5 6 7" xfId="18818" xr:uid="{CF72454C-A75B-42AC-8C3B-B69D1FC38F5A}"/>
    <cellStyle name="Comma 5 7" xfId="18819" xr:uid="{755E5AE6-DAB0-4C46-857C-C4B7A51FA766}"/>
    <cellStyle name="Comma 5 7 2" xfId="18820" xr:uid="{3F933653-6942-4AE9-979D-14F85E0F4AA8}"/>
    <cellStyle name="Comma 5 7 2 2" xfId="18821" xr:uid="{6547DF86-F9C7-46FD-ADD3-9A870478680A}"/>
    <cellStyle name="Comma 5 7 2 3" xfId="18822" xr:uid="{0321EFBD-E710-42E3-9E05-6828EB84F38D}"/>
    <cellStyle name="Comma 5 7 3" xfId="18823" xr:uid="{4D4ADC2E-7A7D-4EAA-8C62-374CDDD1D1BF}"/>
    <cellStyle name="Comma 5 7 4" xfId="18824" xr:uid="{C0FC0397-AA73-47C0-B58F-A0FECA8D4A5D}"/>
    <cellStyle name="Comma 5 7 5" xfId="18825" xr:uid="{711BDE68-6FBC-4597-B60D-AB53E1514566}"/>
    <cellStyle name="Comma 5 8" xfId="18826" xr:uid="{D80C2F64-B316-45BB-9C00-80EF40778D0B}"/>
    <cellStyle name="Comma 5 8 2" xfId="18827" xr:uid="{32D0C9C4-9B7B-4AB8-8F5B-C20A588FAB21}"/>
    <cellStyle name="Comma 5 8 2 2" xfId="18828" xr:uid="{0FA5632A-71CA-43D7-BC89-E12B84D6A9C5}"/>
    <cellStyle name="Comma 5 8 3" xfId="18829" xr:uid="{78FA0941-453E-4A7D-B969-841F93830A45}"/>
    <cellStyle name="Comma 5 8 4" xfId="18830" xr:uid="{A6CA5C24-80DF-4F73-A7B2-9DCFE531A8A4}"/>
    <cellStyle name="Comma 5 9" xfId="18831" xr:uid="{763F7CAE-29FE-4F99-A4DA-CC7BF354CC04}"/>
    <cellStyle name="Comma 5 9 2" xfId="18832" xr:uid="{2139E59A-F51E-4345-A44A-84455B5380D9}"/>
    <cellStyle name="Comma 5 9 2 2" xfId="18833" xr:uid="{135BFB1A-8199-4A9F-A731-0C49F80F6C54}"/>
    <cellStyle name="Comma 5 9 3" xfId="18834" xr:uid="{EEA93AD1-D2C1-4ADC-90ED-4006728358BF}"/>
    <cellStyle name="Comma 50" xfId="18835" xr:uid="{CAE1F41D-9F4A-49E2-B618-DEEC9AAA0714}"/>
    <cellStyle name="Comma 51" xfId="18836" xr:uid="{46148F86-2BB0-4302-B241-90788B7E375B}"/>
    <cellStyle name="Comma 52" xfId="18837" xr:uid="{FD9EFEFE-F677-4EB6-8A09-B71F5209B6EC}"/>
    <cellStyle name="Comma 53" xfId="18838" xr:uid="{C4CB2C41-D7DD-4CBA-9A4D-B1891D1DC631}"/>
    <cellStyle name="Comma 54" xfId="18839" xr:uid="{20E6EC1C-0DA8-4189-A876-4A3F50343EDF}"/>
    <cellStyle name="Comma 55" xfId="18840" xr:uid="{73E6C59A-5188-44E7-B107-C9FB97EF6B34}"/>
    <cellStyle name="Comma 56" xfId="18841" xr:uid="{90A8FE06-0AE4-439A-B4DA-E938499F08B3}"/>
    <cellStyle name="Comma 57" xfId="18842" xr:uid="{D5F3F2BC-D263-462E-AB6E-074F8117D6BE}"/>
    <cellStyle name="Comma 58" xfId="18843" xr:uid="{9A56041E-D256-40C2-A6B1-481A3CE20325}"/>
    <cellStyle name="Comma 59" xfId="18844" xr:uid="{AF719D99-DD35-47C7-9B7D-94FA4EAAAFE6}"/>
    <cellStyle name="Comma 6" xfId="18845" xr:uid="{1AA585EC-9ECE-4F99-B827-A75755B62678}"/>
    <cellStyle name="Comma 6 10" xfId="18846" xr:uid="{24E39BA7-0E71-4D11-A5E1-559EABA46EA3}"/>
    <cellStyle name="Comma 6 10 2" xfId="18847" xr:uid="{C5D7A5B4-4E78-41A5-A70F-827016961BA0}"/>
    <cellStyle name="Comma 6 10 2 2" xfId="18848" xr:uid="{38E288C7-873F-43A1-9822-C1EDE43DE91C}"/>
    <cellStyle name="Comma 6 10 3" xfId="18849" xr:uid="{EFC5CFC8-4D54-4A69-A453-4BCA70E37E17}"/>
    <cellStyle name="Comma 6 11" xfId="18850" xr:uid="{FA43CFEF-5E04-44F3-9AA1-E2C1723EE6FA}"/>
    <cellStyle name="Comma 6 11 2" xfId="18851" xr:uid="{A144F1FA-3AE0-41C4-8EAB-D31EC3D9083B}"/>
    <cellStyle name="Comma 6 11 2 2" xfId="18852" xr:uid="{A8668525-CE62-4ED4-B446-DA81F9478BFE}"/>
    <cellStyle name="Comma 6 11 3" xfId="18853" xr:uid="{8469DB0A-9AD8-437A-9C8E-97A162FC9524}"/>
    <cellStyle name="Comma 6 12" xfId="18854" xr:uid="{E320AFDF-8873-4793-A254-E8C218D97909}"/>
    <cellStyle name="Comma 6 12 2" xfId="18855" xr:uid="{28AC9784-1FC9-4AE0-98A2-934EE2DF8676}"/>
    <cellStyle name="Comma 6 12 2 2" xfId="18856" xr:uid="{1EB108CA-1E6C-42A8-B61A-421DD74B58A5}"/>
    <cellStyle name="Comma 6 12 3" xfId="18857" xr:uid="{C73ABA7F-1EB2-4630-8D1B-560D739CF96E}"/>
    <cellStyle name="Comma 6 13" xfId="18858" xr:uid="{04DFFE99-5EA0-48C6-83A6-87F4C0817932}"/>
    <cellStyle name="Comma 6 13 2" xfId="18859" xr:uid="{782E5A01-A70E-46C7-A1C9-6D100A7AFDA3}"/>
    <cellStyle name="Comma 6 14" xfId="18860" xr:uid="{6F35E177-7E60-4BC5-87F5-C36E9805D118}"/>
    <cellStyle name="Comma 6 14 2" xfId="18861" xr:uid="{FB180636-194D-4B64-9816-64A34C982988}"/>
    <cellStyle name="Comma 6 15" xfId="18862" xr:uid="{C4E38A80-D2F9-4143-BAFF-DEEB10DF64D7}"/>
    <cellStyle name="Comma 6 15 2" xfId="18863" xr:uid="{8D894398-C8B3-4427-B0BA-7309E15C0673}"/>
    <cellStyle name="Comma 6 16" xfId="18864" xr:uid="{B8E8F62E-7085-413A-838C-2DB6A36FF6BC}"/>
    <cellStyle name="Comma 6 16 2" xfId="18865" xr:uid="{553195FD-2F16-4B34-81BC-86383CE52FB5}"/>
    <cellStyle name="Comma 6 17" xfId="18866" xr:uid="{7B502948-C934-45AA-85E2-5C7ADE5BF5C1}"/>
    <cellStyle name="Comma 6 17 2" xfId="18867" xr:uid="{E381E37D-0E14-4937-8E5C-29D2A1C0BDAE}"/>
    <cellStyle name="Comma 6 18" xfId="18868" xr:uid="{3765411E-5958-4677-AAA0-F6110F122974}"/>
    <cellStyle name="Comma 6 18 2" xfId="18869" xr:uid="{6F114B32-A319-40EA-9269-1BBF55D44C63}"/>
    <cellStyle name="Comma 6 19" xfId="18870" xr:uid="{1C4A7024-1CDC-439F-952C-420FBB035E38}"/>
    <cellStyle name="Comma 6 2" xfId="18871" xr:uid="{9FD59BD8-43B3-4C45-A359-06021891B4E5}"/>
    <cellStyle name="Comma 6 2 2" xfId="18872" xr:uid="{EE2C24C4-989F-47DD-BCBD-E4E31E8E67C0}"/>
    <cellStyle name="Comma 6 2 2 2" xfId="18873" xr:uid="{F581FD76-DC1F-40A7-A9AE-9280EEE7FBE5}"/>
    <cellStyle name="Comma 6 2 2 2 2" xfId="18874" xr:uid="{D5A9144A-6A9E-472A-AD0A-BA9F2E1D6218}"/>
    <cellStyle name="Comma 6 2 2 2 3" xfId="18875" xr:uid="{8825AF3B-ECF3-4747-AC30-AFB029CBC2B4}"/>
    <cellStyle name="Comma 6 2 2 3" xfId="18876" xr:uid="{5ABE7E8D-C363-4BF5-AA2A-EE3118A2874C}"/>
    <cellStyle name="Comma 6 2 2 3 2" xfId="18877" xr:uid="{16C5313A-9EB7-4C8A-B373-864FBC741D19}"/>
    <cellStyle name="Comma 6 2 2 4" xfId="18878" xr:uid="{0872AE84-75D5-48BE-9163-0FD2ECFE2175}"/>
    <cellStyle name="Comma 6 2 2 5" xfId="18879" xr:uid="{0EF3BCB7-693E-485C-9696-73F675C8EACE}"/>
    <cellStyle name="Comma 6 2 3" xfId="18880" xr:uid="{4E34B9DB-736E-4BA8-98CD-FA37BC97AF39}"/>
    <cellStyle name="Comma 6 2 3 2" xfId="18881" xr:uid="{7558CD0B-D253-4DF5-8E0D-693D129E37D9}"/>
    <cellStyle name="Comma 6 2 3 2 2" xfId="18882" xr:uid="{F2255B7E-0161-44C3-B521-47FFE53AF97E}"/>
    <cellStyle name="Comma 6 2 3 2 3" xfId="18883" xr:uid="{8C6A023C-4AC3-4475-A7E6-C0C9BE012983}"/>
    <cellStyle name="Comma 6 2 3 3" xfId="18884" xr:uid="{C39F401D-3258-4C73-86A3-FFE2D75D38F4}"/>
    <cellStyle name="Comma 6 2 3 3 2" xfId="18885" xr:uid="{242BCA7E-9665-49AA-A9C3-282C563740FE}"/>
    <cellStyle name="Comma 6 2 3 4" xfId="18886" xr:uid="{78F25883-0982-4292-AEEF-95F95ED13FF7}"/>
    <cellStyle name="Comma 6 2 3 5" xfId="18887" xr:uid="{D10F6973-3623-40F6-ACB7-4783C4A23142}"/>
    <cellStyle name="Comma 6 2 4" xfId="18888" xr:uid="{A8E82DED-EAEF-4663-9338-8006895CD586}"/>
    <cellStyle name="Comma 6 2 4 2" xfId="18889" xr:uid="{CFEB4969-C9C1-4E94-9DEB-70CF2D7AE1BC}"/>
    <cellStyle name="Comma 6 2 4 3" xfId="18890" xr:uid="{15D98C59-07F6-4618-999A-5C8AD7A309EB}"/>
    <cellStyle name="Comma 6 2 4 4" xfId="18891" xr:uid="{B20B9764-A431-4081-85E2-29AD13716271}"/>
    <cellStyle name="Comma 6 2 5" xfId="18892" xr:uid="{AAB8F76B-5C1B-436A-B367-49648EACF24E}"/>
    <cellStyle name="Comma 6 2 5 2" xfId="18893" xr:uid="{D2B95673-8926-4B16-B248-A55C08D0C060}"/>
    <cellStyle name="Comma 6 2 6" xfId="18894" xr:uid="{C3670316-68B6-4815-8AD0-D9A962907613}"/>
    <cellStyle name="Comma 6 2 7" xfId="18895" xr:uid="{07BFACAB-DFD7-4ACC-8B8D-F310A2A4D8DC}"/>
    <cellStyle name="Comma 6 2 8" xfId="18896" xr:uid="{C2CB68D3-822D-46A4-9326-A453045E177F}"/>
    <cellStyle name="Comma 6 20" xfId="18897" xr:uid="{B7DF82AC-BDBB-4B55-94DC-E4F2F69337A9}"/>
    <cellStyle name="Comma 6 21" xfId="18898" xr:uid="{031A54FB-634E-41E8-8D26-6CD13E7144FC}"/>
    <cellStyle name="Comma 6 22" xfId="18899" xr:uid="{6F3C6C36-FD6A-4D74-BC30-04002FCAC622}"/>
    <cellStyle name="Comma 6 23" xfId="18900" xr:uid="{F674E2DE-7CBD-4886-9B74-939B15AFF077}"/>
    <cellStyle name="Comma 6 24" xfId="32168" xr:uid="{5DE532E6-0B5C-4072-AED0-3084504BB92E}"/>
    <cellStyle name="Comma 6 25" xfId="32184" xr:uid="{A485060E-889D-481A-AA6A-0E835E6BCDF0}"/>
    <cellStyle name="Comma 6 3" xfId="18901" xr:uid="{2D80BB32-3A37-40AA-B83C-3D9C694E2B72}"/>
    <cellStyle name="Comma 6 3 2" xfId="18902" xr:uid="{2A5A4466-031D-4364-B13C-C5F9BAB11D5C}"/>
    <cellStyle name="Comma 6 3 2 2" xfId="18903" xr:uid="{7F3A4E60-8F63-4977-9723-874D24F0D1C2}"/>
    <cellStyle name="Comma 6 3 2 2 2" xfId="18904" xr:uid="{97506D3B-6288-427F-A101-87B129800970}"/>
    <cellStyle name="Comma 6 3 2 2 3" xfId="18905" xr:uid="{EB93FE5A-959D-4D24-A9DC-F766E6480476}"/>
    <cellStyle name="Comma 6 3 2 3" xfId="18906" xr:uid="{61911120-915E-4AED-BAE1-90594CFFAED9}"/>
    <cellStyle name="Comma 6 3 2 4" xfId="18907" xr:uid="{41AEA9CD-918F-4F30-8F23-C81C2D37DF64}"/>
    <cellStyle name="Comma 6 3 2 5" xfId="18908" xr:uid="{3A2430BB-762F-4648-9FC4-654F7AF9D117}"/>
    <cellStyle name="Comma 6 3 3" xfId="18909" xr:uid="{C1BF97A0-1987-4113-A901-8971950C5878}"/>
    <cellStyle name="Comma 6 3 3 2" xfId="18910" xr:uid="{A2D6E6E7-B52F-430A-A86C-FFB90E801D46}"/>
    <cellStyle name="Comma 6 3 3 2 2" xfId="18911" xr:uid="{08FA98D9-D455-4D81-BD64-9D874D06FF65}"/>
    <cellStyle name="Comma 6 3 3 3" xfId="18912" xr:uid="{1192E82B-6AFA-4AFF-B18D-571E9A161E52}"/>
    <cellStyle name="Comma 6 3 3 4" xfId="18913" xr:uid="{A48F3623-538A-4D73-A634-B5C8122C9A78}"/>
    <cellStyle name="Comma 6 3 3 5" xfId="18914" xr:uid="{3C65CA31-30C2-4984-B64A-9DD10FD35D5D}"/>
    <cellStyle name="Comma 6 3 4" xfId="18915" xr:uid="{6A105177-A50A-455F-831E-E57E559CAA24}"/>
    <cellStyle name="Comma 6 3 4 2" xfId="18916" xr:uid="{DBF9D8A3-A8C0-48F1-BCA9-E0C293C137C4}"/>
    <cellStyle name="Comma 6 3 4 3" xfId="18917" xr:uid="{0FF64DAA-3488-4748-8F38-DAC2749CBB8E}"/>
    <cellStyle name="Comma 6 3 5" xfId="18918" xr:uid="{BDF2A196-2726-4F61-91E4-61148E48DFBF}"/>
    <cellStyle name="Comma 6 3 6" xfId="18919" xr:uid="{81A6776E-04F0-4EF3-BED3-A518E5554DBE}"/>
    <cellStyle name="Comma 6 3 7" xfId="18920" xr:uid="{D0049505-8813-436B-8CDF-0E37311F456B}"/>
    <cellStyle name="Comma 6 3 8" xfId="18921" xr:uid="{DC5E1C97-7CB3-49BD-947B-64F54A2EF3CD}"/>
    <cellStyle name="Comma 6 3 9" xfId="18922" xr:uid="{8DF030C8-11D6-477E-93E6-A3367172804D}"/>
    <cellStyle name="Comma 6 4" xfId="18923" xr:uid="{EC2D52DF-DC2E-4177-B41E-B7DB5EB82660}"/>
    <cellStyle name="Comma 6 4 2" xfId="18924" xr:uid="{16E4B9B9-133F-4B25-A4F3-6D34154DF9F9}"/>
    <cellStyle name="Comma 6 4 2 2" xfId="18925" xr:uid="{A079E99C-7B44-4DCB-9B0A-29E8100379D6}"/>
    <cellStyle name="Comma 6 4 2 2 2" xfId="18926" xr:uid="{2938C818-A534-46F3-81DC-543C1F64C310}"/>
    <cellStyle name="Comma 6 4 2 3" xfId="18927" xr:uid="{6948D30D-ADAD-4D5F-A41C-B4BCC3965935}"/>
    <cellStyle name="Comma 6 4 3" xfId="18928" xr:uid="{46889E32-DEB8-4D0A-9C58-5C6044E190CB}"/>
    <cellStyle name="Comma 6 4 3 2" xfId="18929" xr:uid="{2950424E-9A3E-4A5E-9F4B-2EBF42E85D6D}"/>
    <cellStyle name="Comma 6 4 3 2 2" xfId="18930" xr:uid="{0BA09C0D-124C-4141-B8A7-65622756BA18}"/>
    <cellStyle name="Comma 6 4 3 3" xfId="18931" xr:uid="{901C4719-A761-4A63-8338-6DA648B461FD}"/>
    <cellStyle name="Comma 6 4 4" xfId="18932" xr:uid="{7D133138-1E44-42D4-991B-8B5BBAE87347}"/>
    <cellStyle name="Comma 6 4 4 2" xfId="18933" xr:uid="{D1474E18-6F16-40CC-834F-34F3F842931A}"/>
    <cellStyle name="Comma 6 4 5" xfId="18934" xr:uid="{E2E92560-1ED4-4651-ACA6-468CD1FC5555}"/>
    <cellStyle name="Comma 6 4 6" xfId="18935" xr:uid="{42BCBE8F-7B06-42BD-BDF1-9C2B551FA4E5}"/>
    <cellStyle name="Comma 6 5" xfId="18936" xr:uid="{90ED0268-FA28-473E-8773-316B2C01B055}"/>
    <cellStyle name="Comma 6 5 2" xfId="18937" xr:uid="{8863F458-CB9B-42B4-BD9A-81E1A89F18FE}"/>
    <cellStyle name="Comma 6 5 2 2" xfId="18938" xr:uid="{BA08804B-71AF-411E-A297-2A619C72AAEC}"/>
    <cellStyle name="Comma 6 5 3" xfId="18939" xr:uid="{F6CC4E0E-475B-49C9-A3DF-6522591D863D}"/>
    <cellStyle name="Comma 6 5 4" xfId="18940" xr:uid="{944C6C75-73B7-433E-80A5-C8ADF4FCDB46}"/>
    <cellStyle name="Comma 6 5 5" xfId="18941" xr:uid="{73D705D0-5C4C-4EB5-AD53-D4B3F9512305}"/>
    <cellStyle name="Comma 6 6" xfId="18942" xr:uid="{52FABE08-CF4A-4D05-B839-E609A9FC0DFE}"/>
    <cellStyle name="Comma 6 6 2" xfId="18943" xr:uid="{A7841620-5EB3-4EC4-9CE2-4934A29407CA}"/>
    <cellStyle name="Comma 6 6 2 2" xfId="18944" xr:uid="{F5E636F3-1EB0-4AFC-9C04-1BB17C9C6CE5}"/>
    <cellStyle name="Comma 6 6 2 3" xfId="18945" xr:uid="{3812BC8B-C254-453E-A427-6C2CF9DE657A}"/>
    <cellStyle name="Comma 6 6 3" xfId="18946" xr:uid="{F95905C3-6410-4297-8DBF-9AC168D6A1A7}"/>
    <cellStyle name="Comma 6 6 4" xfId="18947" xr:uid="{BED00A84-6778-44B8-BACA-5737A4BAEF40}"/>
    <cellStyle name="Comma 6 6 5" xfId="18948" xr:uid="{6DA86C96-0466-45A4-85BC-042A0FE77104}"/>
    <cellStyle name="Comma 6 7" xfId="18949" xr:uid="{43EF9E9C-95CA-46EE-83F6-AC82BECE1A91}"/>
    <cellStyle name="Comma 6 7 2" xfId="18950" xr:uid="{156B6DA9-4680-40B8-92B6-8F071DD35D9A}"/>
    <cellStyle name="Comma 6 7 2 2" xfId="18951" xr:uid="{A12C90A9-28E7-474C-9BDD-EE6AF548ED08}"/>
    <cellStyle name="Comma 6 7 2 3" xfId="18952" xr:uid="{ADEE36A7-ED96-4DBF-B0F6-40F2384367FC}"/>
    <cellStyle name="Comma 6 7 3" xfId="18953" xr:uid="{FD9E4C6F-2421-4189-A037-4C112F1BF56A}"/>
    <cellStyle name="Comma 6 7 4" xfId="18954" xr:uid="{B806E2A6-B28B-4F99-9605-4688C9206546}"/>
    <cellStyle name="Comma 6 7 5" xfId="18955" xr:uid="{17B17C42-6854-4C04-B4BC-F9DB69084E4C}"/>
    <cellStyle name="Comma 6 8" xfId="18956" xr:uid="{5549A47D-387D-4BB8-A58C-8DE441A4341E}"/>
    <cellStyle name="Comma 6 8 2" xfId="18957" xr:uid="{9ED1DFBD-B9AA-48D3-B213-7D00CEFC1D25}"/>
    <cellStyle name="Comma 6 8 2 2" xfId="18958" xr:uid="{7144C86C-F4CF-458C-B7BE-4DDE38718604}"/>
    <cellStyle name="Comma 6 8 3" xfId="18959" xr:uid="{285F2B57-7A7F-4833-AB2E-D397BF33D42D}"/>
    <cellStyle name="Comma 6 9" xfId="18960" xr:uid="{43924DAA-7122-457C-A6DB-CBA438B84DBA}"/>
    <cellStyle name="Comma 6 9 2" xfId="18961" xr:uid="{A708997C-4440-4583-9F98-61614F89BFE7}"/>
    <cellStyle name="Comma 6 9 2 2" xfId="18962" xr:uid="{C3676F8E-023D-4333-BFED-494F3908F3D6}"/>
    <cellStyle name="Comma 6 9 3" xfId="18963" xr:uid="{588928CF-780B-4B31-BF05-6FA3A86661CC}"/>
    <cellStyle name="Comma 60" xfId="18964" xr:uid="{A06936B4-61A3-4796-AF8E-E1B9614AD8D9}"/>
    <cellStyle name="Comma 61" xfId="18965" xr:uid="{5A6C2C68-B6FC-4ABA-B3E4-F2EB31D25853}"/>
    <cellStyle name="Comma 62" xfId="18966" xr:uid="{07DC4B5F-B54F-43AB-B891-9CE42A80299B}"/>
    <cellStyle name="Comma 63" xfId="18967" xr:uid="{77F345E9-49C5-4762-8F22-34C5B4316EFD}"/>
    <cellStyle name="Comma 64" xfId="18968" xr:uid="{8D688EB6-454D-4BC5-970D-4801EC894F70}"/>
    <cellStyle name="Comma 65" xfId="18969" xr:uid="{B2D42775-5906-442E-BFC6-E486212762C2}"/>
    <cellStyle name="Comma 66" xfId="18970" xr:uid="{CC0E5BA0-2F6F-4DEC-AC6A-8F8AA3C4DC89}"/>
    <cellStyle name="Comma 67" xfId="18971" xr:uid="{F31470DB-9DA9-46EB-A496-EED6C4137DE7}"/>
    <cellStyle name="Comma 68" xfId="18972" xr:uid="{BF7B07F2-34D3-4A5F-ADC6-B7E984E70BAC}"/>
    <cellStyle name="Comma 69" xfId="18973" xr:uid="{0CDD8DDC-7AAB-4738-BA6E-ABC6AF066746}"/>
    <cellStyle name="Comma 7" xfId="18974" xr:uid="{1F6BBF09-5407-4992-988C-1FB48590D4BA}"/>
    <cellStyle name="Comma 7 10" xfId="32185" xr:uid="{CCC3CDB0-7FC7-41AC-8904-365C379D7CA5}"/>
    <cellStyle name="Comma 7 2" xfId="18975" xr:uid="{314721A6-F0A7-4BDF-91BC-CE2C30997426}"/>
    <cellStyle name="Comma 7 2 2" xfId="18976" xr:uid="{11E27FBF-612F-4773-9355-4231FC0F357F}"/>
    <cellStyle name="Comma 7 2 2 2" xfId="18977" xr:uid="{CA187EFE-484C-439F-A6A5-20B73747F43D}"/>
    <cellStyle name="Comma 7 2 2 2 2" xfId="18978" xr:uid="{199B7A2A-E57F-498E-B2B0-C1DDA9828566}"/>
    <cellStyle name="Comma 7 2 2 2 3" xfId="18979" xr:uid="{2309D76B-75F2-47D1-B2D4-13A708B7463F}"/>
    <cellStyle name="Comma 7 2 3" xfId="18980" xr:uid="{0D6B99C5-6766-4453-B579-F0A0E7636225}"/>
    <cellStyle name="Comma 7 2 3 2" xfId="18981" xr:uid="{F0A51C45-A51B-4567-952B-4516759C65F7}"/>
    <cellStyle name="Comma 7 2 4" xfId="18982" xr:uid="{1A6AA457-DB3A-41DF-B28D-B10219DD388E}"/>
    <cellStyle name="Comma 7 2 4 2" xfId="18983" xr:uid="{32C6E1B6-AB80-41A4-8878-9E803568148E}"/>
    <cellStyle name="Comma 7 2 4 3" xfId="18984" xr:uid="{69DED771-DEE9-4F1D-8E8F-D407C15CA89B}"/>
    <cellStyle name="Comma 7 2 5" xfId="18985" xr:uid="{9F89CBB9-0357-4128-BC7D-E6E879C06860}"/>
    <cellStyle name="Comma 7 2 6" xfId="18986" xr:uid="{9D878A6F-7A2B-4ACA-A994-443DFA28BB1C}"/>
    <cellStyle name="Comma 7 2 7" xfId="18987" xr:uid="{FEA2D844-98F5-45E0-A75C-7189DFDD7993}"/>
    <cellStyle name="Comma 7 3" xfId="18988" xr:uid="{66EBF160-59AE-4D69-B15E-27DD5E1588DE}"/>
    <cellStyle name="Comma 7 3 2" xfId="18989" xr:uid="{A65A4F98-E2B4-47EA-A75A-3962CE775B45}"/>
    <cellStyle name="Comma 7 3 2 2" xfId="18990" xr:uid="{EFE79C90-3D5E-4B53-9BA6-FD5FC0DB93A5}"/>
    <cellStyle name="Comma 7 3 2 2 2" xfId="18991" xr:uid="{3AF833D7-2C89-4A90-B159-89EF6EFED8AD}"/>
    <cellStyle name="Comma 7 3 2 3" xfId="18992" xr:uid="{EA6A1AC6-827C-4D63-86DF-6B1D5E31FB4F}"/>
    <cellStyle name="Comma 7 3 2 4" xfId="18993" xr:uid="{5C4C9702-F1F6-452E-ADDF-355393B8ED5E}"/>
    <cellStyle name="Comma 7 3 3" xfId="18994" xr:uid="{F7412791-9F0D-40FC-86E4-808ED5A0A795}"/>
    <cellStyle name="Comma 7 3 3 2" xfId="18995" xr:uid="{2B3E6B99-C04A-4345-AEBC-2D1CC174D378}"/>
    <cellStyle name="Comma 7 3 4" xfId="18996" xr:uid="{7D0430B6-B7A8-4A04-B7DC-71197B151570}"/>
    <cellStyle name="Comma 7 3 5" xfId="18997" xr:uid="{32A24449-E8F3-4E56-8025-02CB02EF0794}"/>
    <cellStyle name="Comma 7 3 6" xfId="18998" xr:uid="{4E5ECEF3-CF1E-4420-B072-48A83B829F0A}"/>
    <cellStyle name="Comma 7 4" xfId="18999" xr:uid="{D3020B71-A79C-48E4-A7E3-A1765A1B2A85}"/>
    <cellStyle name="Comma 7 4 2" xfId="19000" xr:uid="{6F8BDCFC-026C-4C4E-A493-EA5CABA2C804}"/>
    <cellStyle name="Comma 7 4 2 2" xfId="19001" xr:uid="{AB513B37-7118-4144-B96C-3E9A2D530EF5}"/>
    <cellStyle name="Comma 7 4 2 3" xfId="19002" xr:uid="{AC58AC24-229D-468C-A7F4-D13F17776827}"/>
    <cellStyle name="Comma 7 4 3" xfId="19003" xr:uid="{99F29B65-C2DD-482B-86D2-0FF819455EFE}"/>
    <cellStyle name="Comma 7 4 4" xfId="19004" xr:uid="{DD4D8D85-B0DC-498B-B9CB-2BFF1EE36C03}"/>
    <cellStyle name="Comma 7 5" xfId="19005" xr:uid="{AB4129F4-E592-4B5F-A295-89DE04F52A75}"/>
    <cellStyle name="Comma 7 5 2" xfId="19006" xr:uid="{9AC72758-3A84-4900-AA92-3A165A54E42A}"/>
    <cellStyle name="Comma 7 5 3" xfId="19007" xr:uid="{2442EF5C-674F-4EAF-901E-579EF9E797EF}"/>
    <cellStyle name="Comma 7 5 4" xfId="19008" xr:uid="{C3B4E3D1-7813-495D-A4CC-3867BCC3435D}"/>
    <cellStyle name="Comma 7 6" xfId="19009" xr:uid="{834489E2-549B-4049-9C02-3EDAF2EFAC31}"/>
    <cellStyle name="Comma 7 6 2" xfId="19010" xr:uid="{9D311A7F-DF15-4379-AB54-E950AAE5CBDF}"/>
    <cellStyle name="Comma 7 6 2 2" xfId="19011" xr:uid="{994DE298-5906-4F8D-B17B-C0B2668C7488}"/>
    <cellStyle name="Comma 7 6 3" xfId="19012" xr:uid="{A61ABFB1-07A9-4A26-A94E-DBD7BA1C939C}"/>
    <cellStyle name="Comma 7 7" xfId="19013" xr:uid="{3356D115-CEF0-4303-9AD7-CE7502DA2F1B}"/>
    <cellStyle name="Comma 7 7 2" xfId="19014" xr:uid="{601F63DA-2681-4082-9B2E-5BA5A6FEC1EE}"/>
    <cellStyle name="Comma 7 7 3" xfId="19015" xr:uid="{A1D0F87F-4C71-49FC-83E5-7D43C72B07BD}"/>
    <cellStyle name="Comma 7 7 4" xfId="19016" xr:uid="{FA5C1BBE-7C4D-43D1-8441-FB8EBAD55A7A}"/>
    <cellStyle name="Comma 7 8" xfId="19017" xr:uid="{DF09CBC2-65C8-4089-9CD2-F6CF1657A410}"/>
    <cellStyle name="Comma 7 9" xfId="19018" xr:uid="{054B077D-4861-4E35-9685-BF934411BB96}"/>
    <cellStyle name="Comma 70" xfId="19019" xr:uid="{F3A7DE7E-B67C-4782-A4BC-DB501683A278}"/>
    <cellStyle name="Comma 71" xfId="19020" xr:uid="{32BFBB41-A589-4573-A217-E4EE8DA498A8}"/>
    <cellStyle name="Comma 72" xfId="19021" xr:uid="{02E4744B-7FC7-4EF9-B68D-326ED2398E1F}"/>
    <cellStyle name="Comma 73" xfId="19022" xr:uid="{FBAFF5D6-3BD7-4424-86BC-57EF752B2544}"/>
    <cellStyle name="Comma 74" xfId="19023" xr:uid="{F80D6A4D-5729-46E3-9765-2962E02EF378}"/>
    <cellStyle name="Comma 75" xfId="19024" xr:uid="{885ABC73-059B-4ABA-A08F-897EA8D47EC5}"/>
    <cellStyle name="Comma 76" xfId="19025" xr:uid="{E97D57A5-6A9C-48A4-A738-F83F0F24DBB6}"/>
    <cellStyle name="Comma 77" xfId="19026" xr:uid="{56BA2BCE-E435-45BC-8CFD-0E275DBFF58C}"/>
    <cellStyle name="Comma 78" xfId="19027" xr:uid="{2C259881-4C28-4568-9AE6-04698E7C35B5}"/>
    <cellStyle name="Comma 79" xfId="19028" xr:uid="{9BEB260B-FEFB-4A1A-B557-423929FFFF92}"/>
    <cellStyle name="Comma 8" xfId="19029" xr:uid="{220AA45C-4E09-490A-93D9-E65F561FE454}"/>
    <cellStyle name="Comma 8 2" xfId="19030" xr:uid="{2F204849-706B-490E-8AE6-2615ABE1D09F}"/>
    <cellStyle name="Comma 8 2 2" xfId="19031" xr:uid="{8A3FA33C-06F8-4D5B-BB93-FD3145621616}"/>
    <cellStyle name="Comma 8 2 2 2" xfId="19032" xr:uid="{C024A9FE-9F4D-4334-96DA-36DCDB34D22C}"/>
    <cellStyle name="Comma 8 2 2 3" xfId="19033" xr:uid="{62DF7B9B-1A29-4426-85CF-132B95165551}"/>
    <cellStyle name="Comma 8 2 2 4" xfId="19034" xr:uid="{D586F384-27E9-46A4-A106-4932CACB871F}"/>
    <cellStyle name="Comma 8 2 3" xfId="19035" xr:uid="{EE139707-AF46-48F6-B430-7DDC7DC04D0A}"/>
    <cellStyle name="Comma 8 2 3 2" xfId="19036" xr:uid="{C24B8901-BF96-4F53-906A-41163CD6F8A4}"/>
    <cellStyle name="Comma 8 2 3 3" xfId="19037" xr:uid="{26807342-9B21-40ED-8134-6E1A99941000}"/>
    <cellStyle name="Comma 8 2 4" xfId="19038" xr:uid="{208A0C97-AB53-4D62-A7E1-3D7C8E108473}"/>
    <cellStyle name="Comma 8 2 4 2" xfId="19039" xr:uid="{7021AB02-3ABB-4263-BB63-4ADE6B8948A4}"/>
    <cellStyle name="Comma 8 2 4 3" xfId="19040" xr:uid="{3D7916C0-7079-4A54-90F6-C2F7A2CE27F7}"/>
    <cellStyle name="Comma 8 2 5" xfId="19041" xr:uid="{C59805B8-A4F0-4E85-BBC5-30473759AE84}"/>
    <cellStyle name="Comma 8 2 5 2" xfId="19042" xr:uid="{EA1343C3-035C-447B-942F-F987F1B37690}"/>
    <cellStyle name="Comma 8 2 6" xfId="19043" xr:uid="{F1058D73-DE5C-49A8-A3F8-8E9B35BEB6AE}"/>
    <cellStyle name="Comma 8 2 7" xfId="19044" xr:uid="{3EC5D4E5-A903-4B2D-9F82-1A9C5ED81D12}"/>
    <cellStyle name="Comma 8 3" xfId="19045" xr:uid="{142F3069-CB76-474D-874C-46788048CC20}"/>
    <cellStyle name="Comma 8 3 2" xfId="19046" xr:uid="{EAC22CF6-EFAA-437B-8C77-72079E2E25A8}"/>
    <cellStyle name="Comma 8 3 2 2" xfId="19047" xr:uid="{7D95B744-3478-48B2-B7E5-6B4E6FD7387C}"/>
    <cellStyle name="Comma 8 3 2 2 2" xfId="19048" xr:uid="{3F915CB1-2C37-4EBB-B03E-645F0B35A4E3}"/>
    <cellStyle name="Comma 8 3 2 2 3" xfId="19049" xr:uid="{0784D021-0698-4342-86E6-77DF3A8D7D7E}"/>
    <cellStyle name="Comma 8 3 2 3" xfId="19050" xr:uid="{E46E1279-C33C-46F0-82C1-F5866D8C1DD7}"/>
    <cellStyle name="Comma 8 3 2 3 2" xfId="19051" xr:uid="{59B7F86F-8DDF-4154-A606-FBFD8BA0D0A8}"/>
    <cellStyle name="Comma 8 3 2 3 3" xfId="19052" xr:uid="{08D5C218-79D7-4C87-81CE-B64A59B8A682}"/>
    <cellStyle name="Comma 8 3 2 4" xfId="19053" xr:uid="{175D1B28-DA1A-429C-AE99-34098A150867}"/>
    <cellStyle name="Comma 8 3 2 4 2" xfId="19054" xr:uid="{8090536B-EBCC-4A29-870D-38BF1F8CE6AA}"/>
    <cellStyle name="Comma 8 3 2 5" xfId="19055" xr:uid="{9C762974-5234-47F0-841E-F566985C72AD}"/>
    <cellStyle name="Comma 8 3 3" xfId="19056" xr:uid="{F5B046B2-3130-442F-B121-9BC97B354C0D}"/>
    <cellStyle name="Comma 8 3 3 2" xfId="19057" xr:uid="{62D1A5F7-7192-4185-8A34-A21FB2A520CE}"/>
    <cellStyle name="Comma 8 3 3 3" xfId="19058" xr:uid="{C331F824-1C39-4B7F-9B85-FFEA3342C9C2}"/>
    <cellStyle name="Comma 8 3 4" xfId="19059" xr:uid="{6FD617B9-1F61-456D-AF23-DEB5C3990C8A}"/>
    <cellStyle name="Comma 8 3 4 2" xfId="19060" xr:uid="{AB87EB82-4C90-4547-A27F-51BB8E9D8310}"/>
    <cellStyle name="Comma 8 3 4 3" xfId="19061" xr:uid="{80965943-0208-4868-AA9E-3878D547DB00}"/>
    <cellStyle name="Comma 8 3 5" xfId="19062" xr:uid="{37A2EDBF-7303-4C54-8278-CE3B2CF59398}"/>
    <cellStyle name="Comma 8 3 5 2" xfId="19063" xr:uid="{E45CD24D-7AA9-4196-90FB-CBC48777D40C}"/>
    <cellStyle name="Comma 8 3 6" xfId="19064" xr:uid="{ECCE68C1-FA6C-4DC0-884E-B65543C3194E}"/>
    <cellStyle name="Comma 8 3 7" xfId="19065" xr:uid="{EA09DC4D-C4C2-4621-987F-11A969E0791D}"/>
    <cellStyle name="Comma 8 4" xfId="19066" xr:uid="{B0B51B0E-AABE-4244-9B23-029F0AEEB66C}"/>
    <cellStyle name="Comma 8 4 2" xfId="19067" xr:uid="{C022FF91-95B2-4EB8-BCFA-EB51B3CCFCEE}"/>
    <cellStyle name="Comma 8 4 3" xfId="19068" xr:uid="{9DC184BF-4E40-440E-B443-8C6C4D1585D3}"/>
    <cellStyle name="Comma 8 4 4" xfId="19069" xr:uid="{C0164552-11B1-4809-BE83-84EA01F4A0C3}"/>
    <cellStyle name="Comma 8 5" xfId="19070" xr:uid="{A6611B31-F4F5-49AE-93C0-95F7DA8A8771}"/>
    <cellStyle name="Comma 8 5 2" xfId="19071" xr:uid="{C0148302-FBEA-4890-B53C-F028A1F4B473}"/>
    <cellStyle name="Comma 8 5 3" xfId="19072" xr:uid="{DF253D35-5AA8-4423-8990-D07228E32CDA}"/>
    <cellStyle name="Comma 8 6" xfId="19073" xr:uid="{B2287D1A-4ACF-4D43-BF9D-5AC273CE11D7}"/>
    <cellStyle name="Comma 8 7" xfId="19074" xr:uid="{660E80CF-E16D-4257-A90F-0563ADB9796E}"/>
    <cellStyle name="Comma 8 8" xfId="19075" xr:uid="{37D8F2C5-8737-452A-9B33-0119794982E0}"/>
    <cellStyle name="Comma 8 9" xfId="32181" xr:uid="{D60370BA-02E6-4C49-B85B-9FDDE3FDCF38}"/>
    <cellStyle name="Comma 80" xfId="19076" xr:uid="{593F3648-8DD4-48F7-9065-5CBAAB68435F}"/>
    <cellStyle name="Comma 81" xfId="19077" xr:uid="{BF59E846-104D-42C4-8FD5-69EA381C39DB}"/>
    <cellStyle name="Comma 82" xfId="19078" xr:uid="{DE545181-8BB3-4AFA-BF07-56FBCDD394F5}"/>
    <cellStyle name="Comma 83" xfId="19079" xr:uid="{656C7569-0CFD-4E96-95FE-09634328FEF1}"/>
    <cellStyle name="Comma 84" xfId="19080" xr:uid="{EEAAC62D-2174-4040-A5A1-2D58B350C2F9}"/>
    <cellStyle name="Comma 85" xfId="19081" xr:uid="{5A11FC2A-B0B4-42B5-A70C-0D5DFDBE3AED}"/>
    <cellStyle name="Comma 86" xfId="19082" xr:uid="{22580AAB-BDE8-47AE-BA9A-0482CBEE5BD1}"/>
    <cellStyle name="Comma 87" xfId="19083" xr:uid="{BF97E01C-983F-4094-AB8B-6B83E473EC74}"/>
    <cellStyle name="Comma 88" xfId="19084" xr:uid="{1E6A9613-5739-479B-81FC-890860E40266}"/>
    <cellStyle name="Comma 89" xfId="19085" xr:uid="{B7A85F22-C440-46AA-9874-A89478AEAA09}"/>
    <cellStyle name="Comma 9" xfId="19086" xr:uid="{D3464128-5C78-44A7-8EC6-FDFEF85D818D}"/>
    <cellStyle name="Comma 9 2" xfId="19087" xr:uid="{167B75CD-4C96-4572-A09E-F34ED80959A5}"/>
    <cellStyle name="Comma 9 2 2" xfId="19088" xr:uid="{BA2807C3-6836-452A-BF42-39A707BE5F26}"/>
    <cellStyle name="Comma 9 2 2 2" xfId="19089" xr:uid="{9CF9DBB2-5916-46E4-8A2D-2C160DFC0D7C}"/>
    <cellStyle name="Comma 9 2 2 3" xfId="19090" xr:uid="{DD1FB518-53E6-4FA7-B8BB-BAB740737ABD}"/>
    <cellStyle name="Comma 9 2 3" xfId="19091" xr:uid="{5752ED4E-219B-471E-8D97-F36F16775B90}"/>
    <cellStyle name="Comma 9 2 4" xfId="19092" xr:uid="{4A86C3B0-4909-4B94-B6ED-8D9FF7F0CFC8}"/>
    <cellStyle name="Comma 9 2 5" xfId="19093" xr:uid="{1D89A749-4E87-4D7E-B096-F82ACDD58AD3}"/>
    <cellStyle name="Comma 9 3" xfId="19094" xr:uid="{5532DCD7-0738-44E1-A27C-E3B467119839}"/>
    <cellStyle name="Comma 9 3 2" xfId="19095" xr:uid="{3DA9CD34-798D-4D72-B2B7-9DE4361FCD52}"/>
    <cellStyle name="Comma 9 3 2 2" xfId="19096" xr:uid="{3BE1D5A7-3B5C-495D-8C2F-806CAF8F00DF}"/>
    <cellStyle name="Comma 9 3 2 3" xfId="19097" xr:uid="{6D6237A5-F1E6-4692-98C8-900BC6D9B42E}"/>
    <cellStyle name="Comma 9 3 3" xfId="19098" xr:uid="{CD004711-A557-403F-B263-DCC684D2397F}"/>
    <cellStyle name="Comma 9 3 4" xfId="19099" xr:uid="{4A4F3B2F-F560-4F0B-A24A-249378714D0B}"/>
    <cellStyle name="Comma 9 4" xfId="19100" xr:uid="{5C792035-D7FB-4913-946C-9BEE5A2BF89F}"/>
    <cellStyle name="Comma 9 4 2" xfId="19101" xr:uid="{CE2E1CD5-DDE0-4900-AA43-0537EFE625D0}"/>
    <cellStyle name="Comma 9 4 3" xfId="19102" xr:uid="{DEFE6D71-BD7F-48D8-840F-D5CE544BAF1F}"/>
    <cellStyle name="Comma 9 5" xfId="19103" xr:uid="{7050BEB3-F5EE-48D1-9D87-5281AA006436}"/>
    <cellStyle name="Comma 9 5 2" xfId="19104" xr:uid="{4711F265-31D2-4043-862F-A3E0562453ED}"/>
    <cellStyle name="Comma 9 5 3" xfId="19105" xr:uid="{0CB5A6BE-460B-425E-8D69-64958F39D7DD}"/>
    <cellStyle name="Comma 9 6" xfId="19106" xr:uid="{97321F7F-2D97-4156-83E8-77CB7525263D}"/>
    <cellStyle name="Comma 9 7" xfId="19107" xr:uid="{10B8346B-9FB8-4173-978E-920CF35951BB}"/>
    <cellStyle name="Comma 9 8" xfId="32182" xr:uid="{E7204548-EBA8-4166-9E5E-28D18693634C}"/>
    <cellStyle name="Comma 90" xfId="19108" xr:uid="{80B19EB8-F346-43B8-A220-233CA9CDF285}"/>
    <cellStyle name="Comma 91" xfId="19109" xr:uid="{A62B7563-2B2B-46D7-84DA-6FA7744D5359}"/>
    <cellStyle name="Comma 92" xfId="19110" xr:uid="{5120091E-9E2D-43D5-9ECA-1BD12B85E543}"/>
    <cellStyle name="Comma 93" xfId="19111" xr:uid="{81795261-1B9B-4010-BE20-F69CDD7A7CFC}"/>
    <cellStyle name="Comma 94" xfId="19112" xr:uid="{CE022819-A8D4-46B0-9301-9F8A091EFC93}"/>
    <cellStyle name="Comma 95" xfId="19113" xr:uid="{38454558-0401-4BDF-A4B3-15CFAE7656D8}"/>
    <cellStyle name="Comma 96" xfId="19114" xr:uid="{ECA35926-673E-441A-9DCC-BDF5A7BCE91D}"/>
    <cellStyle name="Comma 97" xfId="19115" xr:uid="{3F77C1AD-11F3-444A-8489-F2E5439E6AAF}"/>
    <cellStyle name="Comma 98" xfId="19116" xr:uid="{859E6831-4632-4CCC-9B86-41967E9C6808}"/>
    <cellStyle name="Comma 99" xfId="19117" xr:uid="{2DB78CA7-201A-40E5-B565-46734FA74944}"/>
    <cellStyle name="Comma0" xfId="19118" xr:uid="{D36B742D-CAC2-4954-BCB8-07661F7F08B1}"/>
    <cellStyle name="Comma0 2" xfId="19119" xr:uid="{F2A5A2C0-7598-405E-87AA-93BF5D81B3CA}"/>
    <cellStyle name="Comma0 2 2" xfId="19120" xr:uid="{DDAAE58A-B413-40B1-854D-2D26A99746C6}"/>
    <cellStyle name="Comma0 2 2 2" xfId="19121" xr:uid="{42A67320-F12F-4E39-ADA9-8E70D649A80A}"/>
    <cellStyle name="Comma0 2 3" xfId="19122" xr:uid="{8772AFB1-15D8-412F-8161-BB6D065F8C5D}"/>
    <cellStyle name="Comma0 2 3 2" xfId="19123" xr:uid="{D5B393AC-028D-4D3A-89D7-1B0E5F4A46DB}"/>
    <cellStyle name="Comma0 2 3 3" xfId="19124" xr:uid="{80391A42-6191-44AA-B0B2-B5C83DFDDAD4}"/>
    <cellStyle name="Comma0 2 4" xfId="19125" xr:uid="{42A31238-52BD-49DD-90E1-0DD164E0708F}"/>
    <cellStyle name="Comma0 3" xfId="19126" xr:uid="{92AD87F4-0BE8-4880-BE24-E58D44D94BBB}"/>
    <cellStyle name="Comma0 3 2" xfId="19127" xr:uid="{8F992428-511C-423F-85A3-5F5CD418FAAA}"/>
    <cellStyle name="Comma0 3 2 2" xfId="19128" xr:uid="{C1E14936-9388-478D-AF36-73DE29978E1A}"/>
    <cellStyle name="Comma0 3 2 2 2" xfId="19129" xr:uid="{427DFC66-07B3-4A28-951E-9CF1464E36AD}"/>
    <cellStyle name="Comma0 3 2 2 3" xfId="19130" xr:uid="{A6771A74-051D-470F-B25F-BF4BBF1D59C6}"/>
    <cellStyle name="Comma0 3 2 3" xfId="19131" xr:uid="{428DC600-7553-4E5E-AA3C-303CB59C97F0}"/>
    <cellStyle name="Comma0 3 2 4" xfId="19132" xr:uid="{83E42829-280D-456C-95D5-66AB2FF247A7}"/>
    <cellStyle name="Comma0 3 3" xfId="19133" xr:uid="{84C7E748-80BA-49D8-9121-3F66A09AC751}"/>
    <cellStyle name="Comma0 3 3 2" xfId="19134" xr:uid="{DF00BFCE-0AEA-4972-92B3-7CB0313B7B3D}"/>
    <cellStyle name="Comma0 3 3 2 2" xfId="19135" xr:uid="{715CFDE8-BE58-4007-95B8-2E2F6FA56947}"/>
    <cellStyle name="Comma0 3 3 3" xfId="19136" xr:uid="{124F7788-DFED-40DA-A7DD-FC50558EC205}"/>
    <cellStyle name="Comma0 3 3 4" xfId="19137" xr:uid="{88F8C2FF-BA9A-440A-9A40-A6987F87FEDC}"/>
    <cellStyle name="Comma0 3 4" xfId="19138" xr:uid="{34EA8214-1C6A-46C9-9D8E-B3FC1FD0B52F}"/>
    <cellStyle name="Comma0 3 4 2" xfId="19139" xr:uid="{AC273DAB-59A0-42DC-821E-760457275B60}"/>
    <cellStyle name="Comma0 3 5" xfId="19140" xr:uid="{08501A7A-1379-4DF7-B8D5-E538A2BA8626}"/>
    <cellStyle name="Comma0 3 5 2" xfId="19141" xr:uid="{89F4BEB2-D656-4AF7-AC4B-EAD46F03BA53}"/>
    <cellStyle name="Comma0 4" xfId="19142" xr:uid="{B1F4FFDD-B199-456F-9BA9-5F98B3347245}"/>
    <cellStyle name="Comma0 4 2" xfId="19143" xr:uid="{3190BD82-854B-4A0A-9535-5AF82C3BB7AC}"/>
    <cellStyle name="Comma0 4 2 2" xfId="19144" xr:uid="{AFEA6490-11AC-47EB-9F20-8C235BBAD865}"/>
    <cellStyle name="Comma0 4 2 3" xfId="19145" xr:uid="{3899A2D6-7F34-4836-81B9-29A93F773DF2}"/>
    <cellStyle name="Comma0 4 3" xfId="19146" xr:uid="{66E9B91A-77B4-4B76-91E7-5E401ABEAD2F}"/>
    <cellStyle name="Comma0 4 3 2" xfId="19147" xr:uid="{D6D90F55-E965-4F43-8A07-6FA84165B165}"/>
    <cellStyle name="Comma0 4 4" xfId="19148" xr:uid="{23267F6A-447F-4562-A41A-7092AF6527FD}"/>
    <cellStyle name="Comma0 5" xfId="19149" xr:uid="{C575C37A-C08A-48B4-9320-8DC03355903A}"/>
    <cellStyle name="Comma0 5 2" xfId="19150" xr:uid="{CDAD9AFB-9E23-4913-A3E4-6E2C7D06FE62}"/>
    <cellStyle name="Comma0 5 3" xfId="19151" xr:uid="{BF4D0FB2-566D-4803-9DED-4559BBB91096}"/>
    <cellStyle name="Comma0 6" xfId="19152" xr:uid="{A0350012-B10B-44C8-A221-89594FE2ECB2}"/>
    <cellStyle name="Comma0 7" xfId="19153" xr:uid="{72F7B0B7-0F3D-4FFF-8DED-F63E7BC833E6}"/>
    <cellStyle name="Comma0 8" xfId="32171" xr:uid="{4B9C7202-DAA4-4E21-9F2D-86C5E3717EAA}"/>
    <cellStyle name="Company Name" xfId="19154" xr:uid="{1FC1BD3B-0733-4E25-9D65-93248F0A46EB}"/>
    <cellStyle name="Company Name 2" xfId="19155" xr:uid="{B87AB38B-DD69-424F-8467-A803B622A007}"/>
    <cellStyle name="Company Name 2 2" xfId="19156" xr:uid="{CC42924F-AB7C-4E9F-A7C3-8FEAB7BB237B}"/>
    <cellStyle name="Company Name 2 3" xfId="19157" xr:uid="{47BB75A3-DED2-4F6D-9998-BF78CAC58D63}"/>
    <cellStyle name="Company Name 3" xfId="19158" xr:uid="{1A180360-B484-402D-9FDC-BB9E14BD91CA}"/>
    <cellStyle name="Company Name 4" xfId="19159" xr:uid="{54E70148-E21B-4D44-A4BC-F72EE352F439}"/>
    <cellStyle name="Curren - Style1" xfId="19160" xr:uid="{3337065A-A50F-46AE-9C97-2FE0A143B471}"/>
    <cellStyle name="Currency [0] 2" xfId="19161" xr:uid="{75B79B04-9766-4E9E-B985-50EE13E9486B}"/>
    <cellStyle name="Currency [0] 2 2" xfId="32163" xr:uid="{897AD79A-5305-45CF-BA56-C36B953820E2}"/>
    <cellStyle name="Currency [0] 3" xfId="19162" xr:uid="{80EF7F36-1868-45B4-BBC4-EEAF5226D3DD}"/>
    <cellStyle name="Currency [0] 3 2" xfId="32157" xr:uid="{6400C531-FAA4-4D98-B863-AFB4A15A1A8E}"/>
    <cellStyle name="Currency 10" xfId="19163" xr:uid="{2DA0E80A-EF5D-4908-9D6D-701CFB717422}"/>
    <cellStyle name="Currency 11" xfId="19164" xr:uid="{87501D3D-767F-4246-AA73-F2431111B72A}"/>
    <cellStyle name="Currency 12" xfId="19165" xr:uid="{47CAD29D-3F11-4FBE-9C50-2F3C08AF3987}"/>
    <cellStyle name="Currency 13" xfId="19166" xr:uid="{0C92C681-2E84-4FC8-9EC7-2DFB8331A701}"/>
    <cellStyle name="Currency 14" xfId="19167" xr:uid="{3DC19298-B651-4474-A97A-4F1CA4F5D7F9}"/>
    <cellStyle name="Currency 15" xfId="19168" xr:uid="{3B2D9221-61F0-42C4-9D2C-A0F5586C11BC}"/>
    <cellStyle name="Currency 16" xfId="19169" xr:uid="{E332A31A-199A-472E-9E8A-4C794DE6B268}"/>
    <cellStyle name="Currency 17" xfId="19170" xr:uid="{573459F7-4BEB-49F4-96B0-33BA6900ECA9}"/>
    <cellStyle name="Currency 18" xfId="19171" xr:uid="{99373F95-C1FA-4ECF-8D29-34487ADB3EE6}"/>
    <cellStyle name="Currency 19" xfId="19172" xr:uid="{DD5ED5B3-4A08-4319-8C2F-AB273A67B351}"/>
    <cellStyle name="Currency 2" xfId="19173" xr:uid="{EB0D2984-4144-4D5D-9E0E-BEC02DA1CD45}"/>
    <cellStyle name="Currency 2 10" xfId="19174" xr:uid="{2108E4EE-D6FC-4EA5-B34C-E595CB450F5A}"/>
    <cellStyle name="Currency 2 10 2" xfId="19175" xr:uid="{F2DAE391-FCBB-4CA2-B6B0-78759DC14EF0}"/>
    <cellStyle name="Currency 2 11" xfId="19176" xr:uid="{7477C963-4FD7-42ED-B072-66D9FE375F8D}"/>
    <cellStyle name="Currency 2 12" xfId="19177" xr:uid="{7BA5C3E7-65F1-45BC-8563-E74E348E79E0}"/>
    <cellStyle name="Currency 2 13" xfId="19178" xr:uid="{9DF7BC4F-ABCA-4971-8D78-0959C59679E4}"/>
    <cellStyle name="Currency 2 14" xfId="19179" xr:uid="{0176714C-A705-42BC-9667-351031404B5E}"/>
    <cellStyle name="Currency 2 15" xfId="32162" xr:uid="{2DFB8BDA-7CAB-4C16-BB98-AB41701C9CAE}"/>
    <cellStyle name="Currency 2 2" xfId="19180" xr:uid="{9B070C1E-4491-4C80-BCE9-12E483338252}"/>
    <cellStyle name="Currency 2 2 10" xfId="19181" xr:uid="{134FD666-F838-4B5E-A53C-D9139F6D7E7F}"/>
    <cellStyle name="Currency 2 2 11" xfId="19182" xr:uid="{F4D40693-37E0-4B6B-B3EE-0B7766343574}"/>
    <cellStyle name="Currency 2 2 12" xfId="19183" xr:uid="{81A129D8-F6FA-4E95-BDE6-8C6D498B053B}"/>
    <cellStyle name="Currency 2 2 13" xfId="19184" xr:uid="{6997510E-8CBA-4810-AEA2-8078D88FEE66}"/>
    <cellStyle name="Currency 2 2 2" xfId="19185" xr:uid="{7B37FA9F-2CFE-4DBE-84A2-034DE50B6C9A}"/>
    <cellStyle name="Currency 2 2 2 2" xfId="19186" xr:uid="{EA6576E3-CEF5-480A-9918-D90773B6D83C}"/>
    <cellStyle name="Currency 2 2 2 3" xfId="19187" xr:uid="{76A060B1-D057-468B-B5BF-1FB36A8DEFF3}"/>
    <cellStyle name="Currency 2 2 2 3 2" xfId="19188" xr:uid="{C5A7C67E-E6AD-4B77-AF81-C80989A18F96}"/>
    <cellStyle name="Currency 2 2 2 4" xfId="19189" xr:uid="{F0BEDF39-DF08-4533-B3BD-88DAC1AB8F7C}"/>
    <cellStyle name="Currency 2 2 2 5" xfId="19190" xr:uid="{B1D0E570-8B63-49EA-91D5-FBED3386F049}"/>
    <cellStyle name="Currency 2 2 2 6" xfId="19191" xr:uid="{2C19CFCD-F99D-455D-99D4-0E9060AD6913}"/>
    <cellStyle name="Currency 2 2 3" xfId="19192" xr:uid="{04FCDEC4-1DDD-455C-A88F-4AF19FB1ABD9}"/>
    <cellStyle name="Currency 2 2 3 2" xfId="19193" xr:uid="{D5B89926-485A-4445-9335-5CDADED2D313}"/>
    <cellStyle name="Currency 2 2 3 2 2" xfId="19194" xr:uid="{97B3AAD6-3C00-41BB-B27D-6013BE7E4B01}"/>
    <cellStyle name="Currency 2 2 3 3" xfId="19195" xr:uid="{39614451-27D1-446A-81E5-982C37200CBE}"/>
    <cellStyle name="Currency 2 2 3 4" xfId="19196" xr:uid="{A88AD581-0FA6-48F0-B892-ED03B89259A4}"/>
    <cellStyle name="Currency 2 2 4" xfId="19197" xr:uid="{46C335AC-2627-451A-A910-3C9934B25F54}"/>
    <cellStyle name="Currency 2 2 4 10" xfId="19198" xr:uid="{18946073-7F71-4137-B5EE-FDE344AECE3A}"/>
    <cellStyle name="Currency 2 2 4 2" xfId="19199" xr:uid="{9EAF4BAD-7CF2-484A-983E-BCE7F5645D69}"/>
    <cellStyle name="Currency 2 2 4 2 2" xfId="19200" xr:uid="{27AA2C23-64C3-430B-8EAC-951BE30930B6}"/>
    <cellStyle name="Currency 2 2 4 2 2 2" xfId="19201" xr:uid="{5AE11E1D-D50C-42E5-AD63-AC6577AC7BAC}"/>
    <cellStyle name="Currency 2 2 4 2 3" xfId="19202" xr:uid="{77FA9546-BF25-426D-AE68-412C6E47C17D}"/>
    <cellStyle name="Currency 2 2 4 2 4" xfId="19203" xr:uid="{D6CD5014-44D1-45CC-95E7-FD6E8A1BAA96}"/>
    <cellStyle name="Currency 2 2 4 3" xfId="19204" xr:uid="{9AB12675-26F9-4267-B81E-13686BAA7D1E}"/>
    <cellStyle name="Currency 2 2 4 3 2" xfId="19205" xr:uid="{AA175C67-F771-4E87-A382-BA80F002499E}"/>
    <cellStyle name="Currency 2 2 4 3 2 2" xfId="19206" xr:uid="{6C7548CA-4EB4-4F32-8E88-04EC3DF65925}"/>
    <cellStyle name="Currency 2 2 4 3 3" xfId="19207" xr:uid="{38515F73-1A4B-40A7-960E-2DEC4E139793}"/>
    <cellStyle name="Currency 2 2 4 3 4" xfId="19208" xr:uid="{37563538-BC05-4CDE-A99C-F0C4F610A044}"/>
    <cellStyle name="Currency 2 2 4 4" xfId="19209" xr:uid="{571A99D3-209C-456F-8A58-0FBEDEAA4AED}"/>
    <cellStyle name="Currency 2 2 4 4 2" xfId="19210" xr:uid="{FBEFA9E3-1498-420D-AD18-61D846F61CD4}"/>
    <cellStyle name="Currency 2 2 4 4 2 2" xfId="19211" xr:uid="{C169AE8E-111E-41C8-A157-D7C1FC86D659}"/>
    <cellStyle name="Currency 2 2 4 4 3" xfId="19212" xr:uid="{3C5D460A-43AD-464D-B305-4EFBD70C8D24}"/>
    <cellStyle name="Currency 2 2 4 4 4" xfId="19213" xr:uid="{3351D467-B99D-4482-B492-C87DB8F7E626}"/>
    <cellStyle name="Currency 2 2 4 5" xfId="19214" xr:uid="{A8DBD6A4-2428-4739-86D9-9E9189B84A46}"/>
    <cellStyle name="Currency 2 2 4 5 2" xfId="19215" xr:uid="{FE4A8894-18F5-4AE9-AB28-12B3B19B1C34}"/>
    <cellStyle name="Currency 2 2 4 5 2 2" xfId="19216" xr:uid="{2CC39ED6-9118-490D-A0F0-25213EA365A8}"/>
    <cellStyle name="Currency 2 2 4 5 3" xfId="19217" xr:uid="{8EB64251-F7B2-45FD-B3B0-4FBB038E6CD3}"/>
    <cellStyle name="Currency 2 2 4 5 4" xfId="19218" xr:uid="{7F9E0757-4FA9-4C77-BB77-F32C02ABBE78}"/>
    <cellStyle name="Currency 2 2 4 6" xfId="19219" xr:uid="{E3C7150E-1CB1-4739-A334-60065C4D27B3}"/>
    <cellStyle name="Currency 2 2 4 6 2" xfId="19220" xr:uid="{1E4FCBD5-E3E8-4CBD-B6AB-29FC5CC7C54E}"/>
    <cellStyle name="Currency 2 2 4 7" xfId="19221" xr:uid="{148BDF31-D646-4843-BF02-29763DF27DD4}"/>
    <cellStyle name="Currency 2 2 4 8" xfId="19222" xr:uid="{31735D65-5C78-4367-983D-BB6C1509828E}"/>
    <cellStyle name="Currency 2 2 4 9" xfId="19223" xr:uid="{0C466803-25A2-4104-88F5-D4FE6BF7C3CB}"/>
    <cellStyle name="Currency 2 2 5" xfId="19224" xr:uid="{940CC819-8C46-423F-B803-069F694D0A0A}"/>
    <cellStyle name="Currency 2 2 5 2" xfId="19225" xr:uid="{D8A6653C-18FC-4344-9553-521C6107290F}"/>
    <cellStyle name="Currency 2 2 5 2 2" xfId="19226" xr:uid="{E3A26987-9B44-4E31-95D8-C9495B161EDA}"/>
    <cellStyle name="Currency 2 2 5 3" xfId="19227" xr:uid="{0FC08057-9104-4997-A8E1-DBFAF6B1782E}"/>
    <cellStyle name="Currency 2 2 5 4" xfId="19228" xr:uid="{078950AA-C1AD-4DC0-9786-204110137BF7}"/>
    <cellStyle name="Currency 2 2 5 5" xfId="19229" xr:uid="{06664D14-9A66-48D5-B740-2B8D2DA6E9B3}"/>
    <cellStyle name="Currency 2 2 6" xfId="19230" xr:uid="{AF671BD6-6481-4BF7-91E2-CE69DAFDAFFF}"/>
    <cellStyle name="Currency 2 2 6 2" xfId="19231" xr:uid="{295028F7-1DFD-40A8-B14B-5FC2420F8AF4}"/>
    <cellStyle name="Currency 2 2 6 2 2" xfId="19232" xr:uid="{DD87B4C8-7DE2-48A0-B71F-5B4A7F6B7534}"/>
    <cellStyle name="Currency 2 2 6 3" xfId="19233" xr:uid="{640AEA47-BD1D-4964-AA23-654370D67EEF}"/>
    <cellStyle name="Currency 2 2 6 4" xfId="19234" xr:uid="{C52882B4-2C03-47B8-B66C-F8C93C160D30}"/>
    <cellStyle name="Currency 2 2 7" xfId="19235" xr:uid="{5E0966FA-1346-43B2-9AA4-808FCE88057A}"/>
    <cellStyle name="Currency 2 2 7 2" xfId="19236" xr:uid="{C6C94EC3-B9EC-4B31-85FD-C2A8B901F06B}"/>
    <cellStyle name="Currency 2 2 7 2 2" xfId="19237" xr:uid="{6F969A35-E140-48DB-933C-D25EE53E1CAA}"/>
    <cellStyle name="Currency 2 2 7 3" xfId="19238" xr:uid="{E09A8BF9-697C-4EA6-A464-83D205BFEDD4}"/>
    <cellStyle name="Currency 2 2 7 4" xfId="19239" xr:uid="{CC2EE098-ED75-49A0-A2BD-761B782167A9}"/>
    <cellStyle name="Currency 2 2 8" xfId="19240" xr:uid="{B4F61B31-90B9-4DC9-AD49-078718650FE2}"/>
    <cellStyle name="Currency 2 2 8 2" xfId="19241" xr:uid="{60B7C050-0B8D-4A01-B29E-5286BD4D28A7}"/>
    <cellStyle name="Currency 2 2 8 2 2" xfId="19242" xr:uid="{3DD9F7FC-34F7-44F5-8818-E50E70F2081A}"/>
    <cellStyle name="Currency 2 2 8 3" xfId="19243" xr:uid="{2F658B3C-43F4-4CBD-A636-BCC9F6A7D023}"/>
    <cellStyle name="Currency 2 2 8 4" xfId="19244" xr:uid="{F59C3C12-B917-4B89-ABFF-70B1A451CD3B}"/>
    <cellStyle name="Currency 2 2 9" xfId="19245" xr:uid="{DFDEFECC-9EA7-4B43-8481-1572B9FA4D90}"/>
    <cellStyle name="Currency 2 2 9 2" xfId="19246" xr:uid="{F495D27E-4395-4CB1-B39A-6EE246B64B8C}"/>
    <cellStyle name="Currency 2 3" xfId="19247" xr:uid="{8C2F36EA-5AB3-4E0C-A310-2D2DA9B5F864}"/>
    <cellStyle name="Currency 2 3 10" xfId="19248" xr:uid="{278DA826-BCC3-4C5B-BB0D-B3742FC6E306}"/>
    <cellStyle name="Currency 2 3 2" xfId="19249" xr:uid="{89EBC582-0F0B-4C84-BB1F-007D0392D827}"/>
    <cellStyle name="Currency 2 3 2 2" xfId="19250" xr:uid="{CF749820-531A-4FA5-A4DE-B278AD9AE825}"/>
    <cellStyle name="Currency 2 3 2 2 2" xfId="19251" xr:uid="{6A6C1F16-1F51-4C4A-9487-2B50808C48BD}"/>
    <cellStyle name="Currency 2 3 2 2 2 2" xfId="19252" xr:uid="{C18F2047-AF54-439F-9249-A14462CCB446}"/>
    <cellStyle name="Currency 2 3 2 2 3" xfId="19253" xr:uid="{CA8777B5-AB2C-4129-AD86-59894F8465A9}"/>
    <cellStyle name="Currency 2 3 2 2 4" xfId="19254" xr:uid="{841C6B54-47E7-4901-A2BB-09F95DD5C76F}"/>
    <cellStyle name="Currency 2 3 2 2 5" xfId="19255" xr:uid="{9D1E0737-A3CB-49E4-879F-2383C32A9445}"/>
    <cellStyle name="Currency 2 3 2 3" xfId="19256" xr:uid="{07E3AF1E-6C45-415C-AE4E-E7AD0A41C3B5}"/>
    <cellStyle name="Currency 2 3 2 3 2" xfId="19257" xr:uid="{D3C8094A-3C38-4771-996E-BFF274710A58}"/>
    <cellStyle name="Currency 2 3 2 3 2 2" xfId="19258" xr:uid="{70CD4F04-CF6E-4CDC-BEB2-782CDDC7DA30}"/>
    <cellStyle name="Currency 2 3 2 3 3" xfId="19259" xr:uid="{6721CED1-5F49-400C-BF87-9BB8811DE2D7}"/>
    <cellStyle name="Currency 2 3 2 3 4" xfId="19260" xr:uid="{AE167AB9-BCF8-492A-8D56-A91D9FB04909}"/>
    <cellStyle name="Currency 2 3 2 4" xfId="19261" xr:uid="{EF199E4E-766E-4085-BF19-874D88F9B288}"/>
    <cellStyle name="Currency 2 3 2 4 2" xfId="19262" xr:uid="{8A1E7D17-9310-4ED0-841E-A382AD0DD1C5}"/>
    <cellStyle name="Currency 2 3 2 4 2 2" xfId="19263" xr:uid="{9924294F-D6E5-454F-B94B-AB55C7836B87}"/>
    <cellStyle name="Currency 2 3 2 4 3" xfId="19264" xr:uid="{7D3A0DEA-1A6B-4E23-B584-7FFE2EC4A792}"/>
    <cellStyle name="Currency 2 3 2 4 4" xfId="19265" xr:uid="{8214567C-586D-42AB-A972-67BDF5FE459A}"/>
    <cellStyle name="Currency 2 3 2 5" xfId="19266" xr:uid="{B76CB74D-8C18-4607-B06D-CE3E4198A8D4}"/>
    <cellStyle name="Currency 2 3 2 5 2" xfId="19267" xr:uid="{ED46BB9D-9948-4EFB-8397-9375757A755C}"/>
    <cellStyle name="Currency 2 3 2 5 2 2" xfId="19268" xr:uid="{A03AB51A-A8BE-415E-92A7-F123B98227A5}"/>
    <cellStyle name="Currency 2 3 2 5 3" xfId="19269" xr:uid="{3812652C-9400-459C-A145-2C4AB2E7F0FB}"/>
    <cellStyle name="Currency 2 3 2 5 4" xfId="19270" xr:uid="{712589CE-D11A-4E81-9463-07B201BC34A4}"/>
    <cellStyle name="Currency 2 3 2 6" xfId="19271" xr:uid="{76D9BD7B-8975-47CE-8B66-2D9D1F8364AF}"/>
    <cellStyle name="Currency 2 3 2 6 2" xfId="19272" xr:uid="{274872DA-50DF-4471-BA46-65C8D7DA01F6}"/>
    <cellStyle name="Currency 2 3 2 7" xfId="19273" xr:uid="{E61BC833-58F0-4DFA-AD65-6A2CFAB46955}"/>
    <cellStyle name="Currency 2 3 2 8" xfId="19274" xr:uid="{2B389620-C0A2-483A-BEA7-3993D2E5FCBF}"/>
    <cellStyle name="Currency 2 3 2 9" xfId="19275" xr:uid="{69C38F37-1C23-4363-9B8E-B39650DC72FB}"/>
    <cellStyle name="Currency 2 3 3" xfId="19276" xr:uid="{3B850AE9-70C1-4251-87D3-26B0B213857D}"/>
    <cellStyle name="Currency 2 3 3 2" xfId="19277" xr:uid="{05C80547-3D9A-4A5A-8FFC-F8A4C4323227}"/>
    <cellStyle name="Currency 2 3 3 2 2" xfId="19278" xr:uid="{D7395B80-9700-4BD2-AEC0-EBA12110A3E5}"/>
    <cellStyle name="Currency 2 3 3 2 2 2" xfId="19279" xr:uid="{2FA834E1-FCF2-4C89-91DD-2DEE771927CF}"/>
    <cellStyle name="Currency 2 3 3 2 3" xfId="19280" xr:uid="{2A0A16A3-100F-4074-8A31-00F2010C3D42}"/>
    <cellStyle name="Currency 2 3 3 2 4" xfId="19281" xr:uid="{9AB67AEA-E242-46E1-8A1E-CB85F5FC20AD}"/>
    <cellStyle name="Currency 2 3 3 3" xfId="19282" xr:uid="{1112FFD3-7D4F-4C29-87D6-14906BEE15F4}"/>
    <cellStyle name="Currency 2 3 3 3 2" xfId="19283" xr:uid="{E4CFE8C6-3EC4-4144-9CB2-77F386D0EDDA}"/>
    <cellStyle name="Currency 2 3 3 3 2 2" xfId="19284" xr:uid="{4539DC39-CCBF-4C70-8512-0F5DFA081A17}"/>
    <cellStyle name="Currency 2 3 3 3 3" xfId="19285" xr:uid="{D144A26B-E63F-4DE7-8063-4A9C7A168E25}"/>
    <cellStyle name="Currency 2 3 3 3 4" xfId="19286" xr:uid="{9481E3CB-ED16-4C47-9AB7-0696DE330EB2}"/>
    <cellStyle name="Currency 2 3 3 4" xfId="19287" xr:uid="{CBEA1FE6-7D63-49C3-97C9-BEC2CB23C702}"/>
    <cellStyle name="Currency 2 3 3 4 2" xfId="19288" xr:uid="{D8269A85-5DB7-427C-AA08-E5940594D48A}"/>
    <cellStyle name="Currency 2 3 3 4 2 2" xfId="19289" xr:uid="{25385874-48F1-4C35-B578-F6A0AEE099BA}"/>
    <cellStyle name="Currency 2 3 3 4 3" xfId="19290" xr:uid="{8A721DB1-1C9C-4A24-B20E-49E6818C648B}"/>
    <cellStyle name="Currency 2 3 3 4 4" xfId="19291" xr:uid="{627176F7-8E11-4206-B0BE-3EB173065F55}"/>
    <cellStyle name="Currency 2 3 3 5" xfId="19292" xr:uid="{A44E511E-CE1B-45FB-ADCA-A0FBEE167B0F}"/>
    <cellStyle name="Currency 2 3 3 5 2" xfId="19293" xr:uid="{25CE2A13-DC8F-404B-86B8-05021BE5514D}"/>
    <cellStyle name="Currency 2 3 3 5 2 2" xfId="19294" xr:uid="{FDCE13AA-675F-41CF-9AC7-56D9643C42E0}"/>
    <cellStyle name="Currency 2 3 3 5 3" xfId="19295" xr:uid="{4F9BCB76-F4D6-4DE8-9EF8-247854F0C06C}"/>
    <cellStyle name="Currency 2 3 3 5 4" xfId="19296" xr:uid="{301D012D-CCE6-42F2-BE82-C8E36D212257}"/>
    <cellStyle name="Currency 2 3 3 6" xfId="19297" xr:uid="{23F014E0-502C-4108-BBF4-4652A29A13AA}"/>
    <cellStyle name="Currency 2 3 3 6 2" xfId="19298" xr:uid="{18A52FDE-2F05-4DFA-A3E5-AC0012614CC6}"/>
    <cellStyle name="Currency 2 3 3 7" xfId="19299" xr:uid="{24D54F45-8492-4978-8A6B-2B05FB5C9391}"/>
    <cellStyle name="Currency 2 3 3 8" xfId="19300" xr:uid="{A610E9C9-2EB1-41BD-A834-36152B42E2A4}"/>
    <cellStyle name="Currency 2 3 3 9" xfId="19301" xr:uid="{AA7AA509-30E9-4285-9E43-6A568C822E92}"/>
    <cellStyle name="Currency 2 3 4" xfId="19302" xr:uid="{97601FD6-A865-4D16-A187-D640AEBC805D}"/>
    <cellStyle name="Currency 2 3 4 2" xfId="19303" xr:uid="{9C25347F-3438-44BD-B9DB-7C8C1B10505A}"/>
    <cellStyle name="Currency 2 3 4 2 2" xfId="19304" xr:uid="{1FDBF99F-195F-4F39-B1D9-571F66CC6522}"/>
    <cellStyle name="Currency 2 3 4 2 2 2" xfId="19305" xr:uid="{8F26D843-A085-461A-9D18-E7DA288D96DB}"/>
    <cellStyle name="Currency 2 3 4 2 3" xfId="19306" xr:uid="{6AF705B6-F5B7-461F-BB31-D169A0533E6C}"/>
    <cellStyle name="Currency 2 3 4 2 4" xfId="19307" xr:uid="{37257737-1574-4082-B70F-6C7409F9E95D}"/>
    <cellStyle name="Currency 2 3 4 3" xfId="19308" xr:uid="{3E4551FB-C05A-4936-B5D9-3430E239D4B6}"/>
    <cellStyle name="Currency 2 3 4 3 2" xfId="19309" xr:uid="{BA7C5346-8791-4640-9A40-7507F0395E23}"/>
    <cellStyle name="Currency 2 3 4 3 2 2" xfId="19310" xr:uid="{FB36EB63-D625-42B4-8312-FD14D6566357}"/>
    <cellStyle name="Currency 2 3 4 3 3" xfId="19311" xr:uid="{37686988-A26E-445F-9863-86D645508CD9}"/>
    <cellStyle name="Currency 2 3 4 3 4" xfId="19312" xr:uid="{DABE1154-73C6-4498-BD72-640A504234A4}"/>
    <cellStyle name="Currency 2 3 4 4" xfId="19313" xr:uid="{39FDDFD4-3F72-427E-9307-51074E891229}"/>
    <cellStyle name="Currency 2 3 4 4 2" xfId="19314" xr:uid="{8BD90512-98D6-4498-BDE0-227258E47E60}"/>
    <cellStyle name="Currency 2 3 4 4 2 2" xfId="19315" xr:uid="{ECF768B1-1951-453B-BFF6-3E3F66D0346A}"/>
    <cellStyle name="Currency 2 3 4 4 3" xfId="19316" xr:uid="{C68C2279-48EC-4227-9AAA-1B80A688E846}"/>
    <cellStyle name="Currency 2 3 4 4 4" xfId="19317" xr:uid="{DC832821-9040-4452-A599-C65A3A577BEC}"/>
    <cellStyle name="Currency 2 3 4 5" xfId="19318" xr:uid="{72AED234-8C29-4363-AB11-5C36393BBDD2}"/>
    <cellStyle name="Currency 2 3 4 5 2" xfId="19319" xr:uid="{453803DE-129D-4E3A-B606-742726C49147}"/>
    <cellStyle name="Currency 2 3 4 5 2 2" xfId="19320" xr:uid="{2E40E553-7045-42B2-9923-5CCDE6455BDE}"/>
    <cellStyle name="Currency 2 3 4 5 3" xfId="19321" xr:uid="{81E19F3C-C717-4193-BAD7-1087B974F560}"/>
    <cellStyle name="Currency 2 3 4 5 4" xfId="19322" xr:uid="{13AAB991-6E56-4B22-8444-99C4B3D0EBBF}"/>
    <cellStyle name="Currency 2 3 4 6" xfId="19323" xr:uid="{DC17BAEB-0143-4B14-B34E-DDFDB81CA4B8}"/>
    <cellStyle name="Currency 2 3 4 6 2" xfId="19324" xr:uid="{A581F78F-D0E7-4043-9087-FF5E4570CED4}"/>
    <cellStyle name="Currency 2 3 4 7" xfId="19325" xr:uid="{B1F9890F-FB7D-4001-B2D9-21932EE1D182}"/>
    <cellStyle name="Currency 2 3 4 8" xfId="19326" xr:uid="{75D1C64F-8A63-43D2-8579-391EA91A382F}"/>
    <cellStyle name="Currency 2 3 4 9" xfId="19327" xr:uid="{575910C0-66C8-4F1F-9797-7555744F720B}"/>
    <cellStyle name="Currency 2 3 5" xfId="19328" xr:uid="{2CABFD40-71E0-4429-97CE-C89D6ED4AAA7}"/>
    <cellStyle name="Currency 2 3 5 2" xfId="19329" xr:uid="{FF9B6A5F-F44A-4BAB-8DA0-DA7778C51D0B}"/>
    <cellStyle name="Currency 2 3 5 2 2" xfId="19330" xr:uid="{37098B13-45E8-48F4-8626-9EF4FD9727FE}"/>
    <cellStyle name="Currency 2 3 5 2 2 2" xfId="19331" xr:uid="{3DB6CF98-E7BF-47F2-9AFD-77F14BAE346B}"/>
    <cellStyle name="Currency 2 3 5 2 3" xfId="19332" xr:uid="{DBC800DE-C80D-4CFC-BE87-A11AC603FB55}"/>
    <cellStyle name="Currency 2 3 5 2 4" xfId="19333" xr:uid="{DF660529-4AE1-4E60-9D39-81026B12429C}"/>
    <cellStyle name="Currency 2 3 5 3" xfId="19334" xr:uid="{F786B420-879A-43B1-AD77-D38F6626B1F0}"/>
    <cellStyle name="Currency 2 3 5 3 2" xfId="19335" xr:uid="{7E2D1059-3393-4D99-A7EF-FFD1F60B9B7A}"/>
    <cellStyle name="Currency 2 3 5 3 2 2" xfId="19336" xr:uid="{A4578FC0-8A1A-4670-9426-0DDBF1808874}"/>
    <cellStyle name="Currency 2 3 5 3 3" xfId="19337" xr:uid="{8FF6B050-5E09-47BA-93F3-EBE6B94B0C2E}"/>
    <cellStyle name="Currency 2 3 5 3 4" xfId="19338" xr:uid="{126FC0FE-CEFB-40C5-82DB-DEBF05F489EA}"/>
    <cellStyle name="Currency 2 3 5 4" xfId="19339" xr:uid="{BC53FCB5-2347-4935-9CA0-14D7BB480DCA}"/>
    <cellStyle name="Currency 2 3 5 4 2" xfId="19340" xr:uid="{695A0CEC-0FE7-41AE-AA51-8C04CC08A835}"/>
    <cellStyle name="Currency 2 3 5 4 2 2" xfId="19341" xr:uid="{733AEB78-94EB-4807-87F8-A1E19D0A1212}"/>
    <cellStyle name="Currency 2 3 5 4 3" xfId="19342" xr:uid="{62FBA1BF-C5C2-4F3D-9558-B1A99E1CDB4C}"/>
    <cellStyle name="Currency 2 3 5 4 4" xfId="19343" xr:uid="{FD39FDC0-0E6D-4A91-9A5A-A97FEAAB96F2}"/>
    <cellStyle name="Currency 2 3 5 5" xfId="19344" xr:uid="{395CEC66-8CEF-4628-958E-F9B13293ED0D}"/>
    <cellStyle name="Currency 2 3 5 5 2" xfId="19345" xr:uid="{C3927464-02A1-4117-A1C4-5903FF220E87}"/>
    <cellStyle name="Currency 2 3 5 5 2 2" xfId="19346" xr:uid="{453760EF-B11E-494B-BEA6-3051104AAC8E}"/>
    <cellStyle name="Currency 2 3 5 5 3" xfId="19347" xr:uid="{244E7FE8-7E95-4026-A937-992E5F002CF4}"/>
    <cellStyle name="Currency 2 3 5 5 4" xfId="19348" xr:uid="{58C321B1-3270-40B4-81AF-0684D50EF376}"/>
    <cellStyle name="Currency 2 3 5 6" xfId="19349" xr:uid="{3EA8EFF0-E7C8-4B57-BF84-7D3646A7DA6C}"/>
    <cellStyle name="Currency 2 3 5 6 2" xfId="19350" xr:uid="{43D39894-9FC7-4E97-B123-736E2587492C}"/>
    <cellStyle name="Currency 2 3 5 7" xfId="19351" xr:uid="{BD5F73FC-D6AE-4DA8-8D78-2BCFB8345DFA}"/>
    <cellStyle name="Currency 2 3 5 8" xfId="19352" xr:uid="{3AA0CC93-7194-44C6-AF4B-97E10A34716B}"/>
    <cellStyle name="Currency 2 3 6" xfId="19353" xr:uid="{32EEA812-1483-4217-8B13-D65D3CA63F3D}"/>
    <cellStyle name="Currency 2 3 7" xfId="19354" xr:uid="{506A0893-F04F-4392-9A4A-0258D6C55F75}"/>
    <cellStyle name="Currency 2 3 7 2" xfId="19355" xr:uid="{D1A70893-C9FD-47E1-BFA3-2BC15D36BB11}"/>
    <cellStyle name="Currency 2 3 8" xfId="19356" xr:uid="{29A9C17E-69D4-4425-98AB-6AB21A08CF78}"/>
    <cellStyle name="Currency 2 3 9" xfId="19357" xr:uid="{ABDB1BBB-1055-40CA-A0B6-7983FEA9E78D}"/>
    <cellStyle name="Currency 2 4" xfId="19358" xr:uid="{B9CAF687-A04C-4D6C-87A8-2C0F388DDFCC}"/>
    <cellStyle name="Currency 2 4 10" xfId="19359" xr:uid="{FB700B12-5663-4E8D-AECB-CCC7100C4EBF}"/>
    <cellStyle name="Currency 2 4 2" xfId="19360" xr:uid="{0C31F1A9-F737-4D68-A137-BE8867620669}"/>
    <cellStyle name="Currency 2 4 2 2" xfId="19361" xr:uid="{AB929062-2FD2-4389-9F1D-7C4113EF93BF}"/>
    <cellStyle name="Currency 2 4 2 2 2" xfId="19362" xr:uid="{7CAF86B1-7FFF-42D4-AC94-CA5F0BE853BE}"/>
    <cellStyle name="Currency 2 4 2 3" xfId="19363" xr:uid="{384FCB41-AE4A-4875-A6FB-3CAE19F37DBB}"/>
    <cellStyle name="Currency 2 4 3" xfId="19364" xr:uid="{AEF6B377-7597-4AD0-8AD2-973582DB352A}"/>
    <cellStyle name="Currency 2 4 3 2" xfId="19365" xr:uid="{CA54A373-BB46-4328-B746-16EAD81C3045}"/>
    <cellStyle name="Currency 2 4 3 2 2" xfId="19366" xr:uid="{0FD8E1F4-9F77-40A0-9E41-661CDAD2DED8}"/>
    <cellStyle name="Currency 2 4 3 3" xfId="19367" xr:uid="{8520E1DA-5FEE-4ECC-8D82-7741FD6DAFB0}"/>
    <cellStyle name="Currency 2 4 3 4" xfId="19368" xr:uid="{68F9A773-8AEF-4488-96B9-E73B1E440CF6}"/>
    <cellStyle name="Currency 2 4 3 5" xfId="19369" xr:uid="{F13624AD-812F-4CD9-ABC2-5151A53D1D23}"/>
    <cellStyle name="Currency 2 4 4" xfId="19370" xr:uid="{DBC56E15-DA40-4959-A706-430CD14486E0}"/>
    <cellStyle name="Currency 2 4 4 2" xfId="19371" xr:uid="{9633722F-6300-4C2B-A2EE-8CDA40B64F52}"/>
    <cellStyle name="Currency 2 4 4 2 2" xfId="19372" xr:uid="{08912722-A47D-4CB9-890C-682B1A02D14F}"/>
    <cellStyle name="Currency 2 4 4 3" xfId="19373" xr:uid="{3AF1AB34-A975-40D4-8A60-E1C2A9EED6FF}"/>
    <cellStyle name="Currency 2 4 4 4" xfId="19374" xr:uid="{41D5AFCD-6A78-4DB5-81B9-B18F7DA92B89}"/>
    <cellStyle name="Currency 2 4 4 5" xfId="19375" xr:uid="{D7B78A11-3531-4250-987D-1FC0FADF0CB5}"/>
    <cellStyle name="Currency 2 4 5" xfId="19376" xr:uid="{7F90E62F-B488-4EB6-A318-006C926353F3}"/>
    <cellStyle name="Currency 2 4 5 2" xfId="19377" xr:uid="{F6928BFE-B641-438D-B482-9B52F751C48B}"/>
    <cellStyle name="Currency 2 4 5 2 2" xfId="19378" xr:uid="{D383982B-21C2-41D6-948B-15D662FD8FC2}"/>
    <cellStyle name="Currency 2 4 5 3" xfId="19379" xr:uid="{C6465DAE-136F-4E6F-A32D-342A0B60010F}"/>
    <cellStyle name="Currency 2 4 5 4" xfId="19380" xr:uid="{D223C059-0A22-41A9-9ADE-BF8BD870E4AA}"/>
    <cellStyle name="Currency 2 4 5 5" xfId="19381" xr:uid="{10EDE558-276D-48BB-9AF4-2440284EF5F4}"/>
    <cellStyle name="Currency 2 4 6" xfId="19382" xr:uid="{6D1467E8-A7CC-4AC6-99E1-38324F8DD621}"/>
    <cellStyle name="Currency 2 4 6 2" xfId="19383" xr:uid="{A8B4CD88-0880-41E2-BC7E-5D044BACA385}"/>
    <cellStyle name="Currency 2 4 6 2 2" xfId="19384" xr:uid="{F1AB865B-9E82-460B-9B5D-27D3CC95A98C}"/>
    <cellStyle name="Currency 2 4 6 3" xfId="19385" xr:uid="{F67587C8-BDA6-47DB-9121-8C85764F53B2}"/>
    <cellStyle name="Currency 2 4 6 4" xfId="19386" xr:uid="{7B1FF6BD-00DB-463F-9E34-407852C67A9B}"/>
    <cellStyle name="Currency 2 4 7" xfId="19387" xr:uid="{D9F6F6AF-5B39-4087-BDC8-9A3DC19D9C11}"/>
    <cellStyle name="Currency 2 4 7 2" xfId="19388" xr:uid="{C008CB2E-A60A-45FC-89BD-D64CEEE89E0D}"/>
    <cellStyle name="Currency 2 4 8" xfId="19389" xr:uid="{A104ACA7-9403-41F4-841E-3DE23683A395}"/>
    <cellStyle name="Currency 2 4 9" xfId="19390" xr:uid="{19286393-A3B9-4CFC-9462-EA312B1B4BD4}"/>
    <cellStyle name="Currency 2 5" xfId="19391" xr:uid="{D8D51311-AD71-4E93-90C0-73FE608FAEA7}"/>
    <cellStyle name="Currency 2 5 10" xfId="19392" xr:uid="{0A5C1775-7FA2-4382-87C4-0EAB1CB06F6F}"/>
    <cellStyle name="Currency 2 5 10 2" xfId="19393" xr:uid="{283C6F6F-7DC7-442D-A4C4-983487CB3053}"/>
    <cellStyle name="Currency 2 5 11" xfId="19394" xr:uid="{2A6E36DB-9E86-40D8-B3E3-8C967048CF3D}"/>
    <cellStyle name="Currency 2 5 12" xfId="19395" xr:uid="{64A2E697-A45F-4423-8A25-877708F8BD91}"/>
    <cellStyle name="Currency 2 5 13" xfId="19396" xr:uid="{38EA4F5E-5972-4E57-A813-D38F6D0FC014}"/>
    <cellStyle name="Currency 2 5 2" xfId="19397" xr:uid="{A20B8B78-8121-4DDC-800F-D7A4894471E5}"/>
    <cellStyle name="Currency 2 5 2 2" xfId="19398" xr:uid="{D4390545-C736-4911-A49F-9710B56BA5F3}"/>
    <cellStyle name="Currency 2 5 2 2 2" xfId="19399" xr:uid="{545CCE73-27DE-45B3-B912-EDA15C3598C8}"/>
    <cellStyle name="Currency 2 5 2 2 2 2" xfId="19400" xr:uid="{967F572C-A040-4F4C-B484-34EB09C463FE}"/>
    <cellStyle name="Currency 2 5 2 2 3" xfId="19401" xr:uid="{8A99CB04-7C13-4C12-ABF6-A556CB73CDB5}"/>
    <cellStyle name="Currency 2 5 2 2 4" xfId="19402" xr:uid="{8A8C1D9B-17FC-4200-8CF7-57D9BB890087}"/>
    <cellStyle name="Currency 2 5 2 2 5" xfId="19403" xr:uid="{34C742AC-8C93-40CD-9D71-4DEC478655B3}"/>
    <cellStyle name="Currency 2 5 2 3" xfId="19404" xr:uid="{C97A1EF5-F142-45F3-9A40-44A685AFDC6B}"/>
    <cellStyle name="Currency 2 5 2 3 2" xfId="19405" xr:uid="{E8211730-E989-4892-9549-F29200BDB1CD}"/>
    <cellStyle name="Currency 2 5 2 3 2 2" xfId="19406" xr:uid="{1265DEC4-C216-4CE2-9393-A38173685518}"/>
    <cellStyle name="Currency 2 5 2 3 3" xfId="19407" xr:uid="{A6537046-1682-437E-A620-4B03F6207704}"/>
    <cellStyle name="Currency 2 5 2 3 4" xfId="19408" xr:uid="{309B838E-B3EF-4867-8910-13384D9CEDA8}"/>
    <cellStyle name="Currency 2 5 2 4" xfId="19409" xr:uid="{D4AB2121-E24E-44C5-B632-C6555C57129F}"/>
    <cellStyle name="Currency 2 5 2 4 2" xfId="19410" xr:uid="{DBF9FAAE-D772-4397-8E35-D5FCAE0874B0}"/>
    <cellStyle name="Currency 2 5 2 4 2 2" xfId="19411" xr:uid="{4F6304D8-7F6D-4787-861F-BB6AC229E860}"/>
    <cellStyle name="Currency 2 5 2 4 3" xfId="19412" xr:uid="{A6F7B6CE-0814-4F28-917A-DD5554BB3472}"/>
    <cellStyle name="Currency 2 5 2 4 4" xfId="19413" xr:uid="{8429CE99-B2FB-46C5-A04A-DA0419819E36}"/>
    <cellStyle name="Currency 2 5 2 5" xfId="19414" xr:uid="{18404426-C094-411F-B6BB-7C6D9C944356}"/>
    <cellStyle name="Currency 2 5 2 5 2" xfId="19415" xr:uid="{71AAEB69-88CD-4A5C-88D3-9C3D76702E83}"/>
    <cellStyle name="Currency 2 5 2 5 2 2" xfId="19416" xr:uid="{7AD94BF3-BAF4-4E46-8C8E-36B96608627B}"/>
    <cellStyle name="Currency 2 5 2 5 3" xfId="19417" xr:uid="{5E376D0D-92DA-4B57-8B13-143EFD84269E}"/>
    <cellStyle name="Currency 2 5 2 5 4" xfId="19418" xr:uid="{D167ECC9-EB37-48C1-8501-370B9FA29D5E}"/>
    <cellStyle name="Currency 2 5 2 6" xfId="19419" xr:uid="{716028F6-E841-4FC3-8D8F-ED759DD079C9}"/>
    <cellStyle name="Currency 2 5 2 6 2" xfId="19420" xr:uid="{1F9DFE5A-D370-4188-BD9C-B478C8C033B1}"/>
    <cellStyle name="Currency 2 5 2 7" xfId="19421" xr:uid="{77F4B404-62B7-4A1B-95E2-06F4CD86BE76}"/>
    <cellStyle name="Currency 2 5 2 8" xfId="19422" xr:uid="{EFB1256D-43D8-44C1-8FE0-4EEE68C574F7}"/>
    <cellStyle name="Currency 2 5 2 9" xfId="19423" xr:uid="{07BBA9F7-B2FC-4635-8FE0-C0065427D695}"/>
    <cellStyle name="Currency 2 5 3" xfId="19424" xr:uid="{F5DA71E8-1223-4679-9FC7-BB120545CF07}"/>
    <cellStyle name="Currency 2 5 3 2" xfId="19425" xr:uid="{CC0D2D9C-24BF-4E4C-9E32-89C35F4195F4}"/>
    <cellStyle name="Currency 2 5 3 2 2" xfId="19426" xr:uid="{207C1E23-4C94-4F15-9E73-C063F34DF5F2}"/>
    <cellStyle name="Currency 2 5 3 2 2 2" xfId="19427" xr:uid="{F779801A-1850-47C6-94AB-AEB5BFC8957D}"/>
    <cellStyle name="Currency 2 5 3 2 3" xfId="19428" xr:uid="{4A87965D-7651-4F02-9D06-2CD8CD6E4947}"/>
    <cellStyle name="Currency 2 5 3 2 4" xfId="19429" xr:uid="{ED1FF4DB-3B3B-4CC7-AFD4-5C8EB47F6F9A}"/>
    <cellStyle name="Currency 2 5 3 3" xfId="19430" xr:uid="{32959017-33DA-4D49-96CC-CE9E35768160}"/>
    <cellStyle name="Currency 2 5 3 3 2" xfId="19431" xr:uid="{A7AA2B41-E0E2-4BC5-A417-B91158593D3D}"/>
    <cellStyle name="Currency 2 5 3 3 2 2" xfId="19432" xr:uid="{BAE5CAA9-59B0-4CC9-9B6F-52F6C3853611}"/>
    <cellStyle name="Currency 2 5 3 3 3" xfId="19433" xr:uid="{14E4E527-8960-4224-A665-0D359C1CCA87}"/>
    <cellStyle name="Currency 2 5 3 3 4" xfId="19434" xr:uid="{4DEF363E-DA08-4388-8587-521CA1C42F0C}"/>
    <cellStyle name="Currency 2 5 3 4" xfId="19435" xr:uid="{5DDBC87C-0C42-4DE0-B900-098DC0F7CD1B}"/>
    <cellStyle name="Currency 2 5 3 4 2" xfId="19436" xr:uid="{78A62EB1-0B9B-42E2-8F63-C9D172875CB3}"/>
    <cellStyle name="Currency 2 5 3 4 2 2" xfId="19437" xr:uid="{0AD25136-BAE0-4781-B11A-CA0220F19D78}"/>
    <cellStyle name="Currency 2 5 3 4 3" xfId="19438" xr:uid="{8EC124CA-A5E3-4354-ABA7-43F1B749176C}"/>
    <cellStyle name="Currency 2 5 3 4 4" xfId="19439" xr:uid="{516645F7-4126-4F07-9391-A9372F535573}"/>
    <cellStyle name="Currency 2 5 3 5" xfId="19440" xr:uid="{C211FC1D-40B9-4383-8E85-C8718BB41C01}"/>
    <cellStyle name="Currency 2 5 3 5 2" xfId="19441" xr:uid="{8EE367F1-CE92-473F-9478-093C5395A3A2}"/>
    <cellStyle name="Currency 2 5 3 5 2 2" xfId="19442" xr:uid="{CA041CF3-EB01-4D7B-B0B5-D5322A5A60F3}"/>
    <cellStyle name="Currency 2 5 3 5 3" xfId="19443" xr:uid="{BCD4DED8-DAF5-4C9E-838C-2408C7F443A0}"/>
    <cellStyle name="Currency 2 5 3 5 4" xfId="19444" xr:uid="{35902C7A-5D80-452E-822D-7A1D588F7591}"/>
    <cellStyle name="Currency 2 5 3 6" xfId="19445" xr:uid="{2ABE4465-62A7-4F0B-9A55-07BC9E1B31BD}"/>
    <cellStyle name="Currency 2 5 3 6 2" xfId="19446" xr:uid="{D04E9FC4-9A5B-4215-9E2E-C50B01A58EAD}"/>
    <cellStyle name="Currency 2 5 3 7" xfId="19447" xr:uid="{736F4E16-EFAD-4F7C-B12F-FF7B9817409D}"/>
    <cellStyle name="Currency 2 5 3 8" xfId="19448" xr:uid="{3F61DADB-F3F0-4F48-9934-489814677843}"/>
    <cellStyle name="Currency 2 5 3 9" xfId="19449" xr:uid="{05F84B99-D279-428D-A09F-79FEAD1F415C}"/>
    <cellStyle name="Currency 2 5 4" xfId="19450" xr:uid="{051F4AF9-1994-49F2-802F-2470459C37EA}"/>
    <cellStyle name="Currency 2 5 4 2" xfId="19451" xr:uid="{BDDC3C60-BB56-44D6-A99C-E0780D99F695}"/>
    <cellStyle name="Currency 2 5 4 2 2" xfId="19452" xr:uid="{795F7404-C18D-4693-B888-1D04BAE73895}"/>
    <cellStyle name="Currency 2 5 4 2 2 2" xfId="19453" xr:uid="{9BE91B8D-A0CD-4D62-8ADE-0F4BB8613B45}"/>
    <cellStyle name="Currency 2 5 4 2 3" xfId="19454" xr:uid="{43AB46AC-8B21-468C-9769-0805F72C4F16}"/>
    <cellStyle name="Currency 2 5 4 2 4" xfId="19455" xr:uid="{0252DC27-7DED-46AD-AE05-E504CBC8BEDE}"/>
    <cellStyle name="Currency 2 5 4 3" xfId="19456" xr:uid="{CAFBC968-2915-45BB-8235-A045083B6156}"/>
    <cellStyle name="Currency 2 5 4 3 2" xfId="19457" xr:uid="{D352945A-A093-4447-8BF0-0C95F951B1B5}"/>
    <cellStyle name="Currency 2 5 4 3 2 2" xfId="19458" xr:uid="{16C97DAB-84CF-4583-A897-A6ECC9816ADA}"/>
    <cellStyle name="Currency 2 5 4 3 3" xfId="19459" xr:uid="{6D76350F-A37A-4A8F-BEFA-FA31B661D714}"/>
    <cellStyle name="Currency 2 5 4 3 4" xfId="19460" xr:uid="{A1690C03-6A64-41BE-9A8D-5A28C2660E1C}"/>
    <cellStyle name="Currency 2 5 4 4" xfId="19461" xr:uid="{C2351033-6D61-4357-B0B6-EE0EB6864335}"/>
    <cellStyle name="Currency 2 5 4 4 2" xfId="19462" xr:uid="{D81240A1-EC8A-4526-92CD-782446E91A8A}"/>
    <cellStyle name="Currency 2 5 4 4 2 2" xfId="19463" xr:uid="{8E291373-CCDF-4CE8-A21A-3F9264D9FE0E}"/>
    <cellStyle name="Currency 2 5 4 4 3" xfId="19464" xr:uid="{69D34328-4908-4611-8CCE-1B161925CC55}"/>
    <cellStyle name="Currency 2 5 4 4 4" xfId="19465" xr:uid="{F61E540A-C05F-4D8B-AD73-7A9DD292BD1F}"/>
    <cellStyle name="Currency 2 5 4 5" xfId="19466" xr:uid="{DB1CBA51-9558-4CFD-A4D0-CE042DE1CA69}"/>
    <cellStyle name="Currency 2 5 4 5 2" xfId="19467" xr:uid="{4D8E9A77-A6E2-4220-B845-3AF826E28A68}"/>
    <cellStyle name="Currency 2 5 4 5 2 2" xfId="19468" xr:uid="{446C021C-BEEB-4DCD-AEE1-2A96E1DEA2F5}"/>
    <cellStyle name="Currency 2 5 4 5 3" xfId="19469" xr:uid="{39037AD7-27EE-4E3E-8CC6-452AE0A476D3}"/>
    <cellStyle name="Currency 2 5 4 5 4" xfId="19470" xr:uid="{9E0DF951-BD84-4053-9B8C-38E01229CCB8}"/>
    <cellStyle name="Currency 2 5 4 6" xfId="19471" xr:uid="{2351FC6A-36CE-4C2A-B3EB-A20023A68AD0}"/>
    <cellStyle name="Currency 2 5 4 6 2" xfId="19472" xr:uid="{891BC06B-3028-4E07-BFA3-23135DCFA6F8}"/>
    <cellStyle name="Currency 2 5 4 7" xfId="19473" xr:uid="{D0C8EE7D-5195-4E7A-8AC7-974B33A8EC63}"/>
    <cellStyle name="Currency 2 5 4 8" xfId="19474" xr:uid="{78B0AD09-E4F4-47EE-849D-F22455827A59}"/>
    <cellStyle name="Currency 2 5 4 9" xfId="19475" xr:uid="{96BE5AB4-1CA9-43B7-BDE3-224E94C7C1E8}"/>
    <cellStyle name="Currency 2 5 5" xfId="19476" xr:uid="{844E1167-BAA4-4893-B4B6-DD81E66FD8C1}"/>
    <cellStyle name="Currency 2 5 5 2" xfId="19477" xr:uid="{6893CC22-A647-4FC9-85F4-BC7ABDBE9F77}"/>
    <cellStyle name="Currency 2 5 5 2 2" xfId="19478" xr:uid="{B4B89047-7954-408A-8E32-9BC79BCD09EE}"/>
    <cellStyle name="Currency 2 5 5 3" xfId="19479" xr:uid="{C7977E7E-0596-478F-8C94-24B0913E44D7}"/>
    <cellStyle name="Currency 2 5 5 4" xfId="19480" xr:uid="{347CF637-1B20-4D5E-8E30-990D8C91BA8F}"/>
    <cellStyle name="Currency 2 5 5 5" xfId="19481" xr:uid="{E1474089-BD5A-4927-B168-72DCC4BF5E95}"/>
    <cellStyle name="Currency 2 5 6" xfId="19482" xr:uid="{A3AC22E7-A9EA-400B-8C99-CF9652FEC877}"/>
    <cellStyle name="Currency 2 5 6 2" xfId="19483" xr:uid="{EA1C0D6B-81FA-4862-8D5D-5FC69A1216D3}"/>
    <cellStyle name="Currency 2 5 6 2 2" xfId="19484" xr:uid="{A7B938E7-C0BE-4EDC-8C2A-A0493F0AF884}"/>
    <cellStyle name="Currency 2 5 6 3" xfId="19485" xr:uid="{57551F00-1F1B-46DB-8BB3-EEE9367E484F}"/>
    <cellStyle name="Currency 2 5 6 4" xfId="19486" xr:uid="{6D47A665-0EA3-4ECF-A1F6-67DA37CCC384}"/>
    <cellStyle name="Currency 2 5 7" xfId="19487" xr:uid="{3EB5AC9A-8DB7-4E0A-9F3D-41EA0E671CC5}"/>
    <cellStyle name="Currency 2 5 7 2" xfId="19488" xr:uid="{5437D6CF-0B58-4C3D-B4B7-5DC5F399EB87}"/>
    <cellStyle name="Currency 2 5 7 2 2" xfId="19489" xr:uid="{6AF3E8C8-1DEC-4C53-9950-0DBF2D861FF1}"/>
    <cellStyle name="Currency 2 5 7 3" xfId="19490" xr:uid="{F0CDEC46-4192-49AF-A021-756C38DAABC8}"/>
    <cellStyle name="Currency 2 5 7 4" xfId="19491" xr:uid="{53EF084B-A15D-40F0-B87D-686451F64663}"/>
    <cellStyle name="Currency 2 5 8" xfId="19492" xr:uid="{272A8586-3C9A-4113-8718-07709FFFDD33}"/>
    <cellStyle name="Currency 2 5 8 2" xfId="19493" xr:uid="{A7F19494-79C5-4980-9F21-7A07C0718BD3}"/>
    <cellStyle name="Currency 2 5 8 2 2" xfId="19494" xr:uid="{1CDED887-726A-43C5-9062-318D42149FA1}"/>
    <cellStyle name="Currency 2 5 8 3" xfId="19495" xr:uid="{41548504-8FB3-4A03-9A97-D87B7860F64A}"/>
    <cellStyle name="Currency 2 5 8 4" xfId="19496" xr:uid="{3B432FEC-7FA7-4652-9A83-429D74203D80}"/>
    <cellStyle name="Currency 2 5 9" xfId="19497" xr:uid="{4AB4F7CA-303C-4C6A-AA7C-C8E2A84705B5}"/>
    <cellStyle name="Currency 2 5 9 2" xfId="19498" xr:uid="{794BB04D-F2DC-4966-AB81-98525A32C72A}"/>
    <cellStyle name="Currency 2 6" xfId="19499" xr:uid="{14F4A817-AA96-4809-A221-975425A8674A}"/>
    <cellStyle name="Currency 2 6 2" xfId="19500" xr:uid="{385B6F5A-BD5A-44A4-B20B-C982E2BF8BA5}"/>
    <cellStyle name="Currency 2 6 2 2" xfId="19501" xr:uid="{0BA056E9-6632-4B77-A06D-D91C1675C009}"/>
    <cellStyle name="Currency 2 6 2 3" xfId="19502" xr:uid="{B61F00E4-747E-4132-A726-2A4A889DE8A9}"/>
    <cellStyle name="Currency 2 6 3" xfId="19503" xr:uid="{ACB9BF07-D9D4-47CC-91A2-2593250B91F0}"/>
    <cellStyle name="Currency 2 6 3 2" xfId="19504" xr:uid="{00DF9275-B380-4390-B61B-F72F283334C7}"/>
    <cellStyle name="Currency 2 6 4" xfId="19505" xr:uid="{1A396F73-9A19-4CCD-85DF-8FC40DED1779}"/>
    <cellStyle name="Currency 2 6 5" xfId="19506" xr:uid="{4EDB5CB1-9F81-49C4-8A8D-B97FB5485FF4}"/>
    <cellStyle name="Currency 2 7" xfId="19507" xr:uid="{B1C6CFB5-7356-4E7C-AE0D-0A1258E72FD9}"/>
    <cellStyle name="Currency 2 7 2" xfId="19508" xr:uid="{E7EE5907-A251-4F24-A3A0-A10AB9A42420}"/>
    <cellStyle name="Currency 2 7 2 2" xfId="19509" xr:uid="{9CF8057B-435C-4B80-B4E4-E1E1BE08F219}"/>
    <cellStyle name="Currency 2 7 2 3" xfId="19510" xr:uid="{39331780-EE7A-4F0E-AFCB-3329CEB4B6F8}"/>
    <cellStyle name="Currency 2 7 3" xfId="19511" xr:uid="{D1E72D4B-2EAF-418A-B15E-9FAFB2EF3367}"/>
    <cellStyle name="Currency 2 7 4" xfId="19512" xr:uid="{385811F0-3B05-4CE4-BB95-E43EC5D0A093}"/>
    <cellStyle name="Currency 2 7 5" xfId="19513" xr:uid="{F4A0B62D-296A-482F-98DF-DEC22553289E}"/>
    <cellStyle name="Currency 2 8" xfId="19514" xr:uid="{AF3AD903-D8C2-4AA4-A3B4-9FAA0C711DC3}"/>
    <cellStyle name="Currency 2 8 2" xfId="19515" xr:uid="{629AFEDB-6D4F-4FBF-A66A-91EFC7DB958F}"/>
    <cellStyle name="Currency 2 8 2 2" xfId="19516" xr:uid="{DC637B93-989E-4136-9E25-00D9A1926379}"/>
    <cellStyle name="Currency 2 8 3" xfId="19517" xr:uid="{1DB1E084-F724-4A90-AB82-7A2620AECC69}"/>
    <cellStyle name="Currency 2 8 4" xfId="19518" xr:uid="{E3A6E93F-4AFB-4C81-B4A2-89DE0FF9C6D6}"/>
    <cellStyle name="Currency 2 8 5" xfId="19519" xr:uid="{EC65834A-71DD-4FF8-A76D-45967A6BDF25}"/>
    <cellStyle name="Currency 2 9" xfId="19520" xr:uid="{0BD7C09C-312E-4184-B76C-861A701E9F8A}"/>
    <cellStyle name="Currency 2 9 2" xfId="19521" xr:uid="{F84D1A2E-0C19-4CB9-AD2A-0FD501732CEA}"/>
    <cellStyle name="Currency 2 9 2 2" xfId="19522" xr:uid="{7DA99731-0B3D-4A99-BDD3-CBFDE856ACA5}"/>
    <cellStyle name="Currency 2 9 3" xfId="19523" xr:uid="{A5AA781D-C704-438D-AE16-97E26CFB253B}"/>
    <cellStyle name="Currency 2 9 4" xfId="19524" xr:uid="{EB16B9CD-33FF-4394-A061-EE854A3745E1}"/>
    <cellStyle name="Currency 2 9 5" xfId="19525" xr:uid="{4B823FE3-7AAF-4667-8B92-9147D28FAE9B}"/>
    <cellStyle name="Currency 20" xfId="19526" xr:uid="{4B5C8884-BF47-4573-8705-392D9B92E7B3}"/>
    <cellStyle name="Currency 21" xfId="19527" xr:uid="{5F06C871-2F28-43F2-989A-2A9ECF69D294}"/>
    <cellStyle name="Currency 22" xfId="19528" xr:uid="{53B97DBD-0C41-433A-9AD8-AAA9F60518A1}"/>
    <cellStyle name="Currency 23" xfId="19529" xr:uid="{3BD7BFF4-75CF-4185-8197-57B56A0E9611}"/>
    <cellStyle name="Currency 24" xfId="19530" xr:uid="{D7320145-05F6-4573-B829-2E9B2CDCF5C2}"/>
    <cellStyle name="Currency 25" xfId="19531" xr:uid="{1F892994-57A6-4EEA-AF15-51A6822C3DE8}"/>
    <cellStyle name="Currency 26" xfId="19532" xr:uid="{344F38E8-2030-4E06-827B-F92C3124A465}"/>
    <cellStyle name="Currency 27" xfId="19533" xr:uid="{DF02125F-216E-433A-B584-1C9C77070E87}"/>
    <cellStyle name="Currency 28" xfId="19534" xr:uid="{1A64CD64-AAD3-45EC-B59B-A6BB2FA4D721}"/>
    <cellStyle name="Currency 29" xfId="19535" xr:uid="{3C45EE59-4DF1-4A39-ADB0-50CA9A458F2C}"/>
    <cellStyle name="Currency 3" xfId="19536" xr:uid="{F3DC89F0-579B-4A8E-B172-2F3CE4039219}"/>
    <cellStyle name="Currency 3 10" xfId="19537" xr:uid="{5F135DFB-4FE7-4E75-B56A-FF3E207BB7F1}"/>
    <cellStyle name="Currency 3 11" xfId="19538" xr:uid="{CB892ED3-E69C-436B-81B9-CB6214935255}"/>
    <cellStyle name="Currency 3 11 2" xfId="19539" xr:uid="{E2057AAC-2D89-4CD5-96FF-DF382457C1FD}"/>
    <cellStyle name="Currency 3 12" xfId="19540" xr:uid="{EE55D3DA-58BC-4E37-BE95-F7D57D04CE9D}"/>
    <cellStyle name="Currency 3 13" xfId="19541" xr:uid="{FB035362-4582-4E77-B4A4-E50CDDE9F549}"/>
    <cellStyle name="Currency 3 14" xfId="32156" xr:uid="{CACDB281-A84F-4DE1-9B60-5B662F5F0E29}"/>
    <cellStyle name="Currency 3 2" xfId="19542" xr:uid="{88717B21-31C9-47C2-B263-5CB79395CD53}"/>
    <cellStyle name="Currency 3 2 2" xfId="19543" xr:uid="{88D4F70B-CFD1-4D75-BD08-8B7973BF44E8}"/>
    <cellStyle name="Currency 3 2 2 2" xfId="19544" xr:uid="{F14FA488-68B9-4FA5-85E8-8B7A319394CA}"/>
    <cellStyle name="Currency 3 2 2 3" xfId="19545" xr:uid="{6B0713AF-F761-4DB4-B289-336835189F9A}"/>
    <cellStyle name="Currency 3 2 2 4" xfId="19546" xr:uid="{AD83E3A2-2E6C-4702-8518-DD36E62A07E8}"/>
    <cellStyle name="Currency 3 2 3" xfId="19547" xr:uid="{5D0BE4C5-FC23-4F3A-8940-6130F20780EB}"/>
    <cellStyle name="Currency 3 2 3 2" xfId="19548" xr:uid="{E0B657A2-0AFA-43F0-BFD5-0755443B2A7D}"/>
    <cellStyle name="Currency 3 2 3 3" xfId="19549" xr:uid="{F7B7E0B3-AADA-47B9-BFEB-BBAB3BA82638}"/>
    <cellStyle name="Currency 3 2 4" xfId="19550" xr:uid="{7DBB83E3-321C-48FF-B6DD-311C08018BC8}"/>
    <cellStyle name="Currency 3 2 5" xfId="19551" xr:uid="{8F86385C-3E16-4C3E-BEB3-CCCAFFD52613}"/>
    <cellStyle name="Currency 3 3" xfId="19552" xr:uid="{927B3024-24A1-4A68-934D-A488AC4217A4}"/>
    <cellStyle name="Currency 3 3 10" xfId="19553" xr:uid="{CEDBA470-F9BB-4B80-B19A-F04B68D4603A}"/>
    <cellStyle name="Currency 3 3 11" xfId="19554" xr:uid="{6DA2B444-08C7-4176-84EB-AEFAADD62877}"/>
    <cellStyle name="Currency 3 3 2" xfId="19555" xr:uid="{BA622C3C-8F19-4C6C-80E4-99F412FE98D3}"/>
    <cellStyle name="Currency 3 3 2 2" xfId="19556" xr:uid="{B6E2F5E1-38DC-4127-9847-0A2C87023F81}"/>
    <cellStyle name="Currency 3 3 2 2 2" xfId="19557" xr:uid="{FFFCAEE0-6FD0-40A3-B23E-308ED3C77A89}"/>
    <cellStyle name="Currency 3 3 2 2 2 2" xfId="19558" xr:uid="{130CAF3F-980F-41AE-BB3B-76DBE45D419F}"/>
    <cellStyle name="Currency 3 3 2 2 3" xfId="19559" xr:uid="{E20F28FF-3C2A-4845-AE71-1816F21DEC70}"/>
    <cellStyle name="Currency 3 3 2 2 4" xfId="19560" xr:uid="{32FCA8DD-E7E4-4F82-93AF-E0DD3A564F34}"/>
    <cellStyle name="Currency 3 3 2 2 5" xfId="19561" xr:uid="{52295A12-F427-46C5-9D45-1D8712461DDA}"/>
    <cellStyle name="Currency 3 3 2 2 6" xfId="19562" xr:uid="{B0C4A854-3B33-48DB-9832-3DB0A5FD3BAA}"/>
    <cellStyle name="Currency 3 3 2 3" xfId="19563" xr:uid="{D8005562-0E9A-41E2-9A20-7CA1EA007321}"/>
    <cellStyle name="Currency 3 3 2 3 2" xfId="19564" xr:uid="{2E97E50F-04DB-4DF2-8D1F-9C6C0BCB0F91}"/>
    <cellStyle name="Currency 3 3 2 4" xfId="19565" xr:uid="{E71B77D4-FD9F-4751-BE06-A8E4CB2E30D7}"/>
    <cellStyle name="Currency 3 3 2 5" xfId="19566" xr:uid="{658DE0F5-BB59-4223-8078-BA08125C151D}"/>
    <cellStyle name="Currency 3 3 2 6" xfId="19567" xr:uid="{5C840515-188D-4988-AC65-9F1513BF2EA6}"/>
    <cellStyle name="Currency 3 3 2 7" xfId="19568" xr:uid="{847CA052-5021-48FF-9C47-86E5BC6B0ABA}"/>
    <cellStyle name="Currency 3 3 3" xfId="19569" xr:uid="{6EDAC1DB-0DB5-44A1-AAC6-71E744C48624}"/>
    <cellStyle name="Currency 3 3 3 2" xfId="19570" xr:uid="{353C27D5-985E-4663-9D55-F6EBC3234F84}"/>
    <cellStyle name="Currency 3 3 3 2 2" xfId="19571" xr:uid="{DC0EF138-E9E1-4ACC-9DBE-EE45025693AF}"/>
    <cellStyle name="Currency 3 3 3 3" xfId="19572" xr:uid="{D180C336-ECCF-488C-9608-616D3581B7DC}"/>
    <cellStyle name="Currency 3 3 3 4" xfId="19573" xr:uid="{EC0F0787-590C-4BF5-87C3-195CB77E5075}"/>
    <cellStyle name="Currency 3 3 3 5" xfId="19574" xr:uid="{51C616AC-3177-40AF-8F65-A4C5FA6F5B91}"/>
    <cellStyle name="Currency 3 3 3 6" xfId="19575" xr:uid="{6270C8D0-2D95-46D5-A605-6FB5E06AD81E}"/>
    <cellStyle name="Currency 3 3 3 7" xfId="19576" xr:uid="{2BB9024D-18C2-4C17-B9CE-7DD3CD1254B5}"/>
    <cellStyle name="Currency 3 3 4" xfId="19577" xr:uid="{3CDFBD3D-1F82-4407-84DD-3B86CC2EF792}"/>
    <cellStyle name="Currency 3 3 4 2" xfId="19578" xr:uid="{1D754C55-6FF6-4969-8DBF-1E65703FC5F6}"/>
    <cellStyle name="Currency 3 3 4 2 2" xfId="19579" xr:uid="{E5637FFA-60C6-4764-863B-3A53141C5E2D}"/>
    <cellStyle name="Currency 3 3 4 3" xfId="19580" xr:uid="{AAFD3C1A-037C-40B5-AB1E-D8DAF068710D}"/>
    <cellStyle name="Currency 3 3 4 4" xfId="19581" xr:uid="{6CC400DD-D163-463A-9E3B-AED9808DFA28}"/>
    <cellStyle name="Currency 3 3 4 5" xfId="19582" xr:uid="{9BF93880-4F50-4937-A284-DF75E930A3AE}"/>
    <cellStyle name="Currency 3 3 5" xfId="19583" xr:uid="{1498E25D-B2FC-4004-BE0F-C2E79C8B7C90}"/>
    <cellStyle name="Currency 3 3 5 2" xfId="19584" xr:uid="{375D4C7E-41AB-498E-85E8-E164921C1665}"/>
    <cellStyle name="Currency 3 3 5 2 2" xfId="19585" xr:uid="{8362D620-D238-4BEA-86D6-23BEB1C8B377}"/>
    <cellStyle name="Currency 3 3 5 3" xfId="19586" xr:uid="{8DA48DDB-804F-4B05-86A1-2B61793D9C9E}"/>
    <cellStyle name="Currency 3 3 5 4" xfId="19587" xr:uid="{2F313E9C-BE49-41B8-BF09-67FDC7BBC440}"/>
    <cellStyle name="Currency 3 3 6" xfId="19588" xr:uid="{C1B93EF8-3F6A-43EC-A839-EB40567C54B1}"/>
    <cellStyle name="Currency 3 3 6 2" xfId="19589" xr:uid="{7AD6D368-32A1-4ABC-A9AA-3CD4D5112787}"/>
    <cellStyle name="Currency 3 3 7" xfId="19590" xr:uid="{DD0CE800-09A8-405B-94F8-F08AD4DA30E7}"/>
    <cellStyle name="Currency 3 3 8" xfId="19591" xr:uid="{84551E27-DB52-4A05-B7DE-510DA99EA851}"/>
    <cellStyle name="Currency 3 3 9" xfId="19592" xr:uid="{71BE9970-0078-4CD2-8B9F-1AB0FACA9C0F}"/>
    <cellStyle name="Currency 3 4" xfId="19593" xr:uid="{D8B7D808-3B36-480B-8443-2053D24B7A15}"/>
    <cellStyle name="Currency 3 4 10" xfId="19594" xr:uid="{04D71BF7-A75E-4DA1-B44E-884D381EE4CE}"/>
    <cellStyle name="Currency 3 4 2" xfId="19595" xr:uid="{0DF4FE79-910C-4403-A582-61583E4F0B69}"/>
    <cellStyle name="Currency 3 4 2 2" xfId="19596" xr:uid="{9C1F982D-9F40-4581-B3AB-AFC8870A1D36}"/>
    <cellStyle name="Currency 3 4 2 2 2" xfId="19597" xr:uid="{B9B1CDD0-4DD3-44B9-B1C4-1098DB191A4A}"/>
    <cellStyle name="Currency 3 4 2 3" xfId="19598" xr:uid="{02C63C6B-2DD1-4127-830B-BAE893E1018B}"/>
    <cellStyle name="Currency 3 4 2 4" xfId="19599" xr:uid="{B2B22A6F-465E-470B-8916-622C0254AE3E}"/>
    <cellStyle name="Currency 3 4 2 5" xfId="19600" xr:uid="{61D32A0D-6C09-4A5F-B789-9AC5A7761C32}"/>
    <cellStyle name="Currency 3 4 3" xfId="19601" xr:uid="{2AFC60FA-C802-48DA-B2F2-27303BE2E8B7}"/>
    <cellStyle name="Currency 3 4 3 2" xfId="19602" xr:uid="{B2FC1518-87D1-4202-86CC-F170D21E376D}"/>
    <cellStyle name="Currency 3 4 3 2 2" xfId="19603" xr:uid="{7EDA032A-CDAD-4361-86DE-303BF34F392C}"/>
    <cellStyle name="Currency 3 4 3 3" xfId="19604" xr:uid="{D0B33282-0ABB-4DA2-8129-969D862C3492}"/>
    <cellStyle name="Currency 3 4 3 4" xfId="19605" xr:uid="{4F3F3442-1CE6-4DAD-8A03-FF2C836114C3}"/>
    <cellStyle name="Currency 3 4 3 5" xfId="19606" xr:uid="{F0DDAF3B-3532-46D4-8614-17E5E2F44538}"/>
    <cellStyle name="Currency 3 4 4" xfId="19607" xr:uid="{3E5AC226-E4B8-4D9E-88DF-B17C7D471230}"/>
    <cellStyle name="Currency 3 4 4 2" xfId="19608" xr:uid="{EA1764E7-9E06-4EB4-9269-2A4150929AF2}"/>
    <cellStyle name="Currency 3 4 4 2 2" xfId="19609" xr:uid="{2A1BB341-526F-4EC7-9DEC-9DCA1873BE37}"/>
    <cellStyle name="Currency 3 4 4 3" xfId="19610" xr:uid="{65E40BED-E64C-4E51-92B1-F618F0D15117}"/>
    <cellStyle name="Currency 3 4 4 4" xfId="19611" xr:uid="{F9FDEF87-A14C-4E89-BC17-9AF9B1B2D9AF}"/>
    <cellStyle name="Currency 3 4 5" xfId="19612" xr:uid="{31985BB9-538F-4B37-98C9-5B325EBE5781}"/>
    <cellStyle name="Currency 3 4 5 2" xfId="19613" xr:uid="{CF6B598A-4D95-4BE1-9C7D-BB66293B6FD6}"/>
    <cellStyle name="Currency 3 4 5 2 2" xfId="19614" xr:uid="{5F028332-10C0-44A8-8189-CE24564B106D}"/>
    <cellStyle name="Currency 3 4 5 3" xfId="19615" xr:uid="{EADD5F25-DABF-43A7-A705-B56EDB3440FD}"/>
    <cellStyle name="Currency 3 4 5 4" xfId="19616" xr:uid="{0114ADC6-99AC-41E4-B3E2-F59D35CBE435}"/>
    <cellStyle name="Currency 3 4 6" xfId="19617" xr:uid="{5A011DAF-5E42-410D-9B48-7B8E932442CF}"/>
    <cellStyle name="Currency 3 4 6 2" xfId="19618" xr:uid="{98670DE2-F87E-47AE-B37F-31D500536DC0}"/>
    <cellStyle name="Currency 3 4 7" xfId="19619" xr:uid="{2A69EF75-C3CF-494D-8A54-0349A581A265}"/>
    <cellStyle name="Currency 3 4 8" xfId="19620" xr:uid="{333C8A56-3FAA-4C73-BDFC-DDBCB8C919F9}"/>
    <cellStyle name="Currency 3 4 9" xfId="19621" xr:uid="{8407005D-24FB-47C2-BD2C-027491288FC4}"/>
    <cellStyle name="Currency 3 5" xfId="19622" xr:uid="{3B192DF7-C16A-4C69-864B-943FED4A6296}"/>
    <cellStyle name="Currency 3 5 2" xfId="19623" xr:uid="{BD4F6DAD-7ECC-4ABE-86C0-138E37A13C60}"/>
    <cellStyle name="Currency 3 5 2 2" xfId="19624" xr:uid="{D4C38B7A-485B-47B5-B262-D018354F4583}"/>
    <cellStyle name="Currency 3 5 2 2 2" xfId="19625" xr:uid="{C2EC89FE-5B1E-400D-8889-559D6A2E4F68}"/>
    <cellStyle name="Currency 3 5 2 3" xfId="19626" xr:uid="{F4BFA641-C160-4D60-881D-06828E81BC2A}"/>
    <cellStyle name="Currency 3 5 2 4" xfId="19627" xr:uid="{8888202F-A7AA-47D3-BA59-B69AA57CC203}"/>
    <cellStyle name="Currency 3 5 2 5" xfId="19628" xr:uid="{1B3E8A67-DEAF-439F-9B8E-2CE4DBE850F6}"/>
    <cellStyle name="Currency 3 5 3" xfId="19629" xr:uid="{C82C1D89-471E-415E-958B-958B227B69D8}"/>
    <cellStyle name="Currency 3 5 3 2" xfId="19630" xr:uid="{4DB65619-A6C0-49B3-8447-61F09C30AFC9}"/>
    <cellStyle name="Currency 3 5 3 2 2" xfId="19631" xr:uid="{08AA95D4-DF2E-42A4-8EB6-A010F70B118D}"/>
    <cellStyle name="Currency 3 5 3 3" xfId="19632" xr:uid="{8063C147-BBBD-4F20-835C-A5F31B68D99E}"/>
    <cellStyle name="Currency 3 5 3 4" xfId="19633" xr:uid="{04FB6485-9160-42F1-BA5A-C47E329AE6EA}"/>
    <cellStyle name="Currency 3 5 3 5" xfId="19634" xr:uid="{3031A9B0-FB2E-436F-9070-6CDFF8D96308}"/>
    <cellStyle name="Currency 3 5 4" xfId="19635" xr:uid="{F326114C-2634-4CFE-A2EE-936DAC0D7D32}"/>
    <cellStyle name="Currency 3 5 4 2" xfId="19636" xr:uid="{51DA8E05-776E-4342-81A0-602CBCA1EAD8}"/>
    <cellStyle name="Currency 3 5 4 2 2" xfId="19637" xr:uid="{C3CF80ED-EE96-4812-8409-FF1D558A422C}"/>
    <cellStyle name="Currency 3 5 4 3" xfId="19638" xr:uid="{CB6EBD04-6E30-49BC-97FC-8DA601DF37C1}"/>
    <cellStyle name="Currency 3 5 4 4" xfId="19639" xr:uid="{C45DCC5F-88B0-46EE-8E80-739279BAB1FC}"/>
    <cellStyle name="Currency 3 5 5" xfId="19640" xr:uid="{C1F6485C-9DF1-4620-8AE1-D315FCA13681}"/>
    <cellStyle name="Currency 3 5 5 2" xfId="19641" xr:uid="{D30C73E1-8BDB-4D15-B786-F09A3D24FDAD}"/>
    <cellStyle name="Currency 3 5 5 2 2" xfId="19642" xr:uid="{93CB0485-D4E8-44EB-A832-4766E11D0B84}"/>
    <cellStyle name="Currency 3 5 5 3" xfId="19643" xr:uid="{C2521277-F370-4554-AC63-4D4FF1167CC6}"/>
    <cellStyle name="Currency 3 5 5 4" xfId="19644" xr:uid="{1FB2EB66-39DC-4C92-91BA-C98F2BDB6607}"/>
    <cellStyle name="Currency 3 5 6" xfId="19645" xr:uid="{40EC480A-1E18-44E0-95E1-C5E33CB0A82C}"/>
    <cellStyle name="Currency 3 5 6 2" xfId="19646" xr:uid="{D6D91F35-774E-4A54-B248-85890CBE722E}"/>
    <cellStyle name="Currency 3 5 7" xfId="19647" xr:uid="{BC63CDA6-B093-49AB-BBB0-47974EAA3EAB}"/>
    <cellStyle name="Currency 3 5 8" xfId="19648" xr:uid="{25A0800E-4708-483E-B44B-33E0603F49B4}"/>
    <cellStyle name="Currency 3 5 9" xfId="19649" xr:uid="{24776AB9-B264-4762-B920-2E0472B50580}"/>
    <cellStyle name="Currency 3 6" xfId="19650" xr:uid="{CD4708F4-0F1F-4042-B471-08EAC7B99106}"/>
    <cellStyle name="Currency 3 6 2" xfId="19651" xr:uid="{4C1552EA-B2E4-4D37-B857-B80CF49CD696}"/>
    <cellStyle name="Currency 3 6 2 2" xfId="19652" xr:uid="{C4719F9F-5905-406E-A949-AC47E210D177}"/>
    <cellStyle name="Currency 3 6 2 2 2" xfId="19653" xr:uid="{50C5F780-0EF6-4BDE-A47A-210EC398FF5D}"/>
    <cellStyle name="Currency 3 6 2 3" xfId="19654" xr:uid="{B37C0508-BB76-4729-8012-C3BFD53484CA}"/>
    <cellStyle name="Currency 3 6 2 4" xfId="19655" xr:uid="{2F774E8B-AD28-4FFF-988C-01F1320CFC02}"/>
    <cellStyle name="Currency 3 6 3" xfId="19656" xr:uid="{70B4E224-E61F-4623-9FE4-FC1D1F782F4F}"/>
    <cellStyle name="Currency 3 6 3 2" xfId="19657" xr:uid="{036A0B63-3F55-44B1-852F-E8B1B4EFA28B}"/>
    <cellStyle name="Currency 3 6 3 2 2" xfId="19658" xr:uid="{E146EB16-29B7-4D49-9F5F-802FD87812B4}"/>
    <cellStyle name="Currency 3 6 3 3" xfId="19659" xr:uid="{DCBA57A9-E71C-43FD-8F8C-1C678742F1CA}"/>
    <cellStyle name="Currency 3 6 3 4" xfId="19660" xr:uid="{005C4B54-3E8A-474B-8768-97A8E0B1B0D0}"/>
    <cellStyle name="Currency 3 6 4" xfId="19661" xr:uid="{C4C2FD42-EFE6-4A26-844C-B564428AE953}"/>
    <cellStyle name="Currency 3 6 4 2" xfId="19662" xr:uid="{096EABE7-310F-48D5-B7A2-22AB8B7AC4BF}"/>
    <cellStyle name="Currency 3 6 4 2 2" xfId="19663" xr:uid="{3754E205-46BB-4271-BE00-B46B01EB6B80}"/>
    <cellStyle name="Currency 3 6 4 3" xfId="19664" xr:uid="{7A2F151D-81DD-48D5-9071-7EC0B787C342}"/>
    <cellStyle name="Currency 3 6 4 4" xfId="19665" xr:uid="{D359DB70-6BEE-449F-8C83-9EB19104C9A1}"/>
    <cellStyle name="Currency 3 6 5" xfId="19666" xr:uid="{FC443363-E04D-4011-AFF8-F3986703AD2D}"/>
    <cellStyle name="Currency 3 6 5 2" xfId="19667" xr:uid="{E967672B-8324-42A4-B1FA-8F21F34FA31F}"/>
    <cellStyle name="Currency 3 6 5 2 2" xfId="19668" xr:uid="{563A9BC6-52A1-4805-9017-9CD83DC80950}"/>
    <cellStyle name="Currency 3 6 5 3" xfId="19669" xr:uid="{5F69A943-F4A0-4803-B920-8D9AFF48490A}"/>
    <cellStyle name="Currency 3 6 5 4" xfId="19670" xr:uid="{A175DE13-EA0B-4DE1-B666-ABEFF23B7E4B}"/>
    <cellStyle name="Currency 3 6 6" xfId="19671" xr:uid="{5A188CE0-72F7-4E40-AE2C-ECD8E7FBD328}"/>
    <cellStyle name="Currency 3 6 6 2" xfId="19672" xr:uid="{A127A3F2-49BC-4E99-B30D-4BEDACD45B83}"/>
    <cellStyle name="Currency 3 6 7" xfId="19673" xr:uid="{BD8F06C9-1592-4825-95B5-63A460B356B1}"/>
    <cellStyle name="Currency 3 6 8" xfId="19674" xr:uid="{173E53BF-4A91-44E4-A037-EC0635C4EABA}"/>
    <cellStyle name="Currency 3 6 9" xfId="19675" xr:uid="{90D3E59C-B790-4E43-B5DE-CA233017A764}"/>
    <cellStyle name="Currency 3 7" xfId="19676" xr:uid="{1DDF2698-EC3B-4004-A2C6-F56E380ECAE7}"/>
    <cellStyle name="Currency 3 7 2" xfId="19677" xr:uid="{60561442-1975-41B0-85E5-71DA36C296AE}"/>
    <cellStyle name="Currency 3 7 2 2" xfId="19678" xr:uid="{F263A6A2-FD47-4522-ABD8-EDBF9A91274D}"/>
    <cellStyle name="Currency 3 7 2 2 2" xfId="19679" xr:uid="{0D5F1908-220D-4C34-A7C1-E5B53AABD01B}"/>
    <cellStyle name="Currency 3 7 2 3" xfId="19680" xr:uid="{D225EB78-5675-4AB9-BBB4-5ADBB2FCE46E}"/>
    <cellStyle name="Currency 3 7 2 4" xfId="19681" xr:uid="{D7FEF086-C0A6-4699-9C5A-9F9B4B60F908}"/>
    <cellStyle name="Currency 3 7 3" xfId="19682" xr:uid="{356C1164-2081-4643-AA33-9F62452BEC8F}"/>
    <cellStyle name="Currency 3 7 3 2" xfId="19683" xr:uid="{28FFCFF9-189C-4BA3-8A71-8E684DBFA9D9}"/>
    <cellStyle name="Currency 3 7 3 2 2" xfId="19684" xr:uid="{2BCCEBF6-A4C5-412E-BDC4-9C52D75D8A61}"/>
    <cellStyle name="Currency 3 7 3 3" xfId="19685" xr:uid="{547550E2-A63A-45B0-9159-25536F470F77}"/>
    <cellStyle name="Currency 3 7 3 4" xfId="19686" xr:uid="{A7555EFB-3652-4848-80E7-67AD066185BB}"/>
    <cellStyle name="Currency 3 7 4" xfId="19687" xr:uid="{E6154963-DBAE-4ACE-845B-13680B47D29D}"/>
    <cellStyle name="Currency 3 7 4 2" xfId="19688" xr:uid="{008C6184-1B18-4B9E-924E-87AE11DC1908}"/>
    <cellStyle name="Currency 3 7 4 2 2" xfId="19689" xr:uid="{45BF6622-9226-4D9A-B344-F995C404AD11}"/>
    <cellStyle name="Currency 3 7 4 3" xfId="19690" xr:uid="{6DA69BAE-B741-452D-B7C8-3C82B0EB6E3F}"/>
    <cellStyle name="Currency 3 7 4 4" xfId="19691" xr:uid="{F3F65EB1-93D8-4A02-B01E-9D21DE2C81BB}"/>
    <cellStyle name="Currency 3 7 5" xfId="19692" xr:uid="{644C372B-DA68-4018-9E8D-8F1D137E1F5E}"/>
    <cellStyle name="Currency 3 7 5 2" xfId="19693" xr:uid="{D7F34D47-F3CD-49CD-9A01-CE1D4241ADD3}"/>
    <cellStyle name="Currency 3 7 5 2 2" xfId="19694" xr:uid="{FCEABB2E-1FB2-421A-A170-2DB20D993E7B}"/>
    <cellStyle name="Currency 3 7 5 3" xfId="19695" xr:uid="{05372952-6362-4B65-AFDA-EBD41375BEDA}"/>
    <cellStyle name="Currency 3 7 5 4" xfId="19696" xr:uid="{F869FC9A-F833-46F9-9138-76579EDA8D91}"/>
    <cellStyle name="Currency 3 7 6" xfId="19697" xr:uid="{46A61C17-76B2-4CFB-A7D0-3EA06C80C618}"/>
    <cellStyle name="Currency 3 7 6 2" xfId="19698" xr:uid="{AFEB2912-1313-4C2E-A5C1-D7FD8A54E13B}"/>
    <cellStyle name="Currency 3 7 7" xfId="19699" xr:uid="{7668FE77-E30C-45A9-B05F-F3D6138EA911}"/>
    <cellStyle name="Currency 3 7 8" xfId="19700" xr:uid="{4B5E92D9-2D68-4CAE-A985-85FCD68BDF82}"/>
    <cellStyle name="Currency 3 8" xfId="19701" xr:uid="{7262D6F5-FD96-450D-B596-BDD0CB8D0BEC}"/>
    <cellStyle name="Currency 3 8 2" xfId="19702" xr:uid="{879AE9DC-0BB6-489C-8623-B8E980CB1B54}"/>
    <cellStyle name="Currency 3 8 2 2" xfId="19703" xr:uid="{6898A4B8-03C9-46F6-AFE2-C488510C2B71}"/>
    <cellStyle name="Currency 3 8 2 2 2" xfId="19704" xr:uid="{FD4DE79D-8067-48B1-B71C-56D7B06F3BD5}"/>
    <cellStyle name="Currency 3 8 2 3" xfId="19705" xr:uid="{10DE51C0-E612-4088-95DC-F7843ECC0DF1}"/>
    <cellStyle name="Currency 3 8 2 4" xfId="19706" xr:uid="{5B9F3C8E-3888-4F5B-8606-A967BA31283A}"/>
    <cellStyle name="Currency 3 8 3" xfId="19707" xr:uid="{488C33CA-F0A7-461C-ACDF-BDDB91750B08}"/>
    <cellStyle name="Currency 3 8 3 2" xfId="19708" xr:uid="{0D338198-62D5-4EFD-B608-9DE73C446A45}"/>
    <cellStyle name="Currency 3 8 3 2 2" xfId="19709" xr:uid="{594E5480-3D3F-451C-9E18-0831DC3CA462}"/>
    <cellStyle name="Currency 3 8 3 3" xfId="19710" xr:uid="{C9A066CC-E3B9-4BAF-A0BF-B2BE83EE24AE}"/>
    <cellStyle name="Currency 3 8 3 4" xfId="19711" xr:uid="{8011B7D7-3B32-4B5C-8E8C-EDD719735466}"/>
    <cellStyle name="Currency 3 8 4" xfId="19712" xr:uid="{D9EE3F95-65F1-4C5D-A71E-A844CC2B44E5}"/>
    <cellStyle name="Currency 3 8 4 2" xfId="19713" xr:uid="{1F93AD00-65D8-45A5-B093-6D5109E27909}"/>
    <cellStyle name="Currency 3 8 4 2 2" xfId="19714" xr:uid="{B073DB68-CCE0-4E92-9DDE-E3E339C6A84C}"/>
    <cellStyle name="Currency 3 8 4 3" xfId="19715" xr:uid="{569A00DD-63B0-4280-A43D-750F2BE08538}"/>
    <cellStyle name="Currency 3 8 4 4" xfId="19716" xr:uid="{D579E055-4DF6-4419-AEB4-D61754E65BDB}"/>
    <cellStyle name="Currency 3 8 5" xfId="19717" xr:uid="{88BC079F-C242-479F-A774-5D1BB1E8422D}"/>
    <cellStyle name="Currency 3 8 5 2" xfId="19718" xr:uid="{69C37C4E-F995-4DB1-B7E0-2DB5B194F546}"/>
    <cellStyle name="Currency 3 8 5 2 2" xfId="19719" xr:uid="{260B2F72-14EF-4585-ACBE-F0F2403F6C58}"/>
    <cellStyle name="Currency 3 8 5 3" xfId="19720" xr:uid="{52C8ACCA-EE62-4F79-97C0-DF606B15310F}"/>
    <cellStyle name="Currency 3 8 5 4" xfId="19721" xr:uid="{B7F791ED-D719-41C5-B9A8-19A482EFFED7}"/>
    <cellStyle name="Currency 3 8 6" xfId="19722" xr:uid="{B775555F-53B0-45AF-8735-6CBFFDB659FF}"/>
    <cellStyle name="Currency 3 8 6 2" xfId="19723" xr:uid="{1C856A53-90D2-4867-AB80-4BEB372D4A64}"/>
    <cellStyle name="Currency 3 8 7" xfId="19724" xr:uid="{3860BE16-A1E8-43AF-9E19-DA27E79B74F0}"/>
    <cellStyle name="Currency 3 8 8" xfId="19725" xr:uid="{ABD748D0-7A77-4FA5-9E55-939BA5AF9DA3}"/>
    <cellStyle name="Currency 3 9" xfId="19726" xr:uid="{A865160E-694E-447C-9577-A148A29554DA}"/>
    <cellStyle name="Currency 3 9 2" xfId="19727" xr:uid="{9BE468F8-4804-4718-9117-33D393827FFD}"/>
    <cellStyle name="Currency 3 9 2 2" xfId="19728" xr:uid="{650B72F3-FBFF-4E5C-B834-32E5ED4FC8C8}"/>
    <cellStyle name="Currency 3 9 2 2 2" xfId="19729" xr:uid="{3974F205-9715-4367-B296-A97D9FB01C1B}"/>
    <cellStyle name="Currency 3 9 2 3" xfId="19730" xr:uid="{01EBE202-6397-4B82-BC45-F1EDE45C424D}"/>
    <cellStyle name="Currency 3 9 2 4" xfId="19731" xr:uid="{25AFA406-F1D6-4661-97B0-9CBCC8EB2C07}"/>
    <cellStyle name="Currency 3 9 3" xfId="19732" xr:uid="{FAB26386-9148-43A6-94F6-77CB1FEC7B2F}"/>
    <cellStyle name="Currency 3 9 3 2" xfId="19733" xr:uid="{933DDC03-9171-4677-8AF2-7D6D3E0C9C73}"/>
    <cellStyle name="Currency 3 9 3 2 2" xfId="19734" xr:uid="{54980634-BE61-42B7-8A94-EC747369976A}"/>
    <cellStyle name="Currency 3 9 3 3" xfId="19735" xr:uid="{BA20E8EC-C7B8-4BF4-9331-7C60D177DDA2}"/>
    <cellStyle name="Currency 3 9 3 4" xfId="19736" xr:uid="{290FE5ED-5C56-493F-8F51-4C98F6421973}"/>
    <cellStyle name="Currency 3 9 4" xfId="19737" xr:uid="{523CF02F-D847-4A01-B7E1-EDAC62EC554F}"/>
    <cellStyle name="Currency 3 9 4 2" xfId="19738" xr:uid="{4AB6248D-9553-44D4-AAC2-8C8497AE0C71}"/>
    <cellStyle name="Currency 3 9 4 2 2" xfId="19739" xr:uid="{E3ECA2AB-7F0C-4315-854C-273B69E32DEC}"/>
    <cellStyle name="Currency 3 9 4 3" xfId="19740" xr:uid="{32B36E29-45A9-429F-B1D2-9106EE357C00}"/>
    <cellStyle name="Currency 3 9 4 4" xfId="19741" xr:uid="{534E40E6-FE71-4476-BE91-01E4EAA3215C}"/>
    <cellStyle name="Currency 3 9 5" xfId="19742" xr:uid="{1060A71F-7793-4408-9951-1E07FDB22669}"/>
    <cellStyle name="Currency 3 9 5 2" xfId="19743" xr:uid="{D029A931-D0F3-4B20-9805-6E09A850CD0A}"/>
    <cellStyle name="Currency 3 9 5 2 2" xfId="19744" xr:uid="{524F4D03-C389-4C3E-8C85-651F456CB1C0}"/>
    <cellStyle name="Currency 3 9 5 3" xfId="19745" xr:uid="{446A92B8-3BA5-49F0-959F-5835A2B2E345}"/>
    <cellStyle name="Currency 3 9 5 4" xfId="19746" xr:uid="{9A539D40-2C73-43C7-A67A-A3ACC51287C3}"/>
    <cellStyle name="Currency 3 9 6" xfId="19747" xr:uid="{3910F988-5C3B-43A7-B87F-D34773B13C3B}"/>
    <cellStyle name="Currency 3 9 6 2" xfId="19748" xr:uid="{1C805114-3072-4FC9-9096-DA31D21F3877}"/>
    <cellStyle name="Currency 3 9 7" xfId="19749" xr:uid="{D8246080-B708-4D5C-A95A-B147A1F2A395}"/>
    <cellStyle name="Currency 3 9 8" xfId="19750" xr:uid="{7FDDB1C1-36E9-43C1-A1DB-CB77CB686EFC}"/>
    <cellStyle name="Currency 30" xfId="19751" xr:uid="{10B1F133-31FD-4894-8F80-7D8D00201768}"/>
    <cellStyle name="Currency 31" xfId="19752" xr:uid="{5FA32272-3773-4458-B599-5BE90F93BA8E}"/>
    <cellStyle name="Currency 32" xfId="19753" xr:uid="{443DF0E5-C14A-482A-B2A6-CBE615F37AE3}"/>
    <cellStyle name="Currency 33" xfId="19754" xr:uid="{832B1ECB-4C5B-43F0-8D1B-1689255D94AE}"/>
    <cellStyle name="Currency 34" xfId="19755" xr:uid="{78DCCA95-EE69-4379-8E8A-B1676C554C8D}"/>
    <cellStyle name="Currency 35" xfId="19756" xr:uid="{8BBA38F7-80F6-4376-8BC9-24C2BED6E70C}"/>
    <cellStyle name="Currency 36" xfId="19757" xr:uid="{5FB42A0F-A7C8-4585-8B76-F2C57CA555D5}"/>
    <cellStyle name="Currency 37" xfId="19758" xr:uid="{89DCAA76-410F-43A0-A419-1F4889221E0A}"/>
    <cellStyle name="Currency 38" xfId="19759" xr:uid="{2A455191-BB84-4488-9BB0-802E0B260BEB}"/>
    <cellStyle name="Currency 39" xfId="19760" xr:uid="{6F6C0061-6A3C-4189-AA1D-704F4F44B31E}"/>
    <cellStyle name="Currency 4" xfId="19761" xr:uid="{6DFB125F-DA2B-46DF-A613-0C1FCE891A14}"/>
    <cellStyle name="Currency 4 10" xfId="32180" xr:uid="{D957A28C-6993-408C-945B-4C438CD91183}"/>
    <cellStyle name="Currency 4 2" xfId="19762" xr:uid="{0B10198C-4239-4214-A040-7F48A0EE60FA}"/>
    <cellStyle name="Currency 4 2 2" xfId="19763" xr:uid="{0C005A7C-1F80-4C8D-A247-DE6020ACED60}"/>
    <cellStyle name="Currency 4 2 2 2" xfId="19764" xr:uid="{41E39C71-09F2-402F-AE67-A51A2BC22AB3}"/>
    <cellStyle name="Currency 4 2 2 3" xfId="19765" xr:uid="{A4398A51-4C72-48FB-9D54-09445B4BCC20}"/>
    <cellStyle name="Currency 4 2 3" xfId="19766" xr:uid="{9B8C4F59-0BE6-4F91-AFCA-B5BDF02B68B7}"/>
    <cellStyle name="Currency 4 2 4" xfId="19767" xr:uid="{486B1804-3CD3-4FF0-828A-96F3FFB0306F}"/>
    <cellStyle name="Currency 4 2 5" xfId="19768" xr:uid="{358888E9-F305-48CE-A118-394B1D0B95E0}"/>
    <cellStyle name="Currency 4 3" xfId="19769" xr:uid="{D5CDA0BB-35BC-4B7E-B0A3-CFD9CACD58CB}"/>
    <cellStyle name="Currency 4 3 2" xfId="19770" xr:uid="{F3BBE9FD-0B1D-48B1-A087-AE77969F1975}"/>
    <cellStyle name="Currency 4 3 2 2" xfId="19771" xr:uid="{1A874D49-1CC0-4C67-970C-66D74338883B}"/>
    <cellStyle name="Currency 4 3 3" xfId="19772" xr:uid="{2142DEA3-DEC9-4326-948B-BBCE5887C2FF}"/>
    <cellStyle name="Currency 4 3 4" xfId="19773" xr:uid="{E66563F2-5EEA-47C3-A012-8F39187420C9}"/>
    <cellStyle name="Currency 4 4" xfId="19774" xr:uid="{E19CB5FE-75F4-476B-B694-BFF74D5F9076}"/>
    <cellStyle name="Currency 4 4 2" xfId="19775" xr:uid="{3E376FB3-B034-403A-8FAD-F0C6CD41BCD8}"/>
    <cellStyle name="Currency 4 4 3" xfId="19776" xr:uid="{9B3DB679-A8EF-43AD-BB1A-403A72F23AE7}"/>
    <cellStyle name="Currency 4 5" xfId="19777" xr:uid="{5933F3C1-316E-48C0-A8C9-11471987588F}"/>
    <cellStyle name="Currency 4 5 2" xfId="19778" xr:uid="{DAFC69D1-77AA-4206-BC1A-A42BC4C1EBB1}"/>
    <cellStyle name="Currency 4 6" xfId="19779" xr:uid="{BBA99EE8-310C-4FBE-A4CF-D24722287CF6}"/>
    <cellStyle name="Currency 4 7" xfId="19780" xr:uid="{BE16EA93-9994-4375-821F-49347ADFC651}"/>
    <cellStyle name="Currency 4 8" xfId="19781" xr:uid="{43426036-A5AA-4BFF-ACA4-A1A09744A31E}"/>
    <cellStyle name="Currency 4 9" xfId="19782" xr:uid="{202E874B-4FF5-4A5B-B36D-7FA34FBCD2EC}"/>
    <cellStyle name="Currency 40" xfId="19783" xr:uid="{C7AEC136-FB8E-403F-92E3-64FF0882040D}"/>
    <cellStyle name="Currency 41" xfId="19784" xr:uid="{8867CF62-26E4-43A1-8071-7AD588ADAD91}"/>
    <cellStyle name="Currency 42" xfId="19785" xr:uid="{D658C863-7C07-464B-BC44-6CDBC53BB38B}"/>
    <cellStyle name="Currency 43" xfId="19786" xr:uid="{1F198B77-C11A-4B25-993C-D25F88AAD711}"/>
    <cellStyle name="Currency 44" xfId="19787" xr:uid="{822DE70D-573E-4C42-A3BD-B778A7F0D295}"/>
    <cellStyle name="Currency 45" xfId="19788" xr:uid="{CEB39347-5953-44B7-A7DC-7D5BE8EE31DE}"/>
    <cellStyle name="Currency 46" xfId="19789" xr:uid="{0800AFDF-BE97-4307-ACD9-A28C5C6FBDCD}"/>
    <cellStyle name="Currency 47" xfId="19790" xr:uid="{EDF435AB-FE5E-4937-97F1-7861FCF2CA5F}"/>
    <cellStyle name="Currency 48" xfId="19791" xr:uid="{3314F0A3-A11B-4A12-BD6B-2F0DF2AAA080}"/>
    <cellStyle name="Currency 49" xfId="19792" xr:uid="{50B54313-1909-4B4F-89BE-FB471F348602}"/>
    <cellStyle name="Currency 5" xfId="19793" xr:uid="{F864BFF3-1C7B-46F5-85A5-37815F70FB2F}"/>
    <cellStyle name="Currency 5 2" xfId="19794" xr:uid="{DE3921FE-7013-4419-80BC-A5FB8C560778}"/>
    <cellStyle name="Currency 5 2 2" xfId="19795" xr:uid="{FF537870-6808-48EA-B7BF-E0F7377E251D}"/>
    <cellStyle name="Currency 5 3" xfId="19796" xr:uid="{B7FCF843-9B5F-4D19-A580-6BB4B419CC56}"/>
    <cellStyle name="Currency 5 3 2" xfId="19797" xr:uid="{8E71641E-C37B-42C4-BB28-9457C9A91525}"/>
    <cellStyle name="Currency 5 4" xfId="19798" xr:uid="{A5E52A47-33CE-4F25-82A2-7513095EBB64}"/>
    <cellStyle name="Currency 5 5" xfId="19799" xr:uid="{06C242CA-10F0-4D54-AB17-F9CAC1B38DE5}"/>
    <cellStyle name="Currency 5 6" xfId="19800" xr:uid="{BBFB6DEE-3BB1-4760-8422-BB15B23AD8E7}"/>
    <cellStyle name="Currency 50" xfId="19801" xr:uid="{32BEEE1F-D637-413F-AB9F-15A124BA62CF}"/>
    <cellStyle name="Currency 51" xfId="19802" xr:uid="{6EB78939-9DCB-47A3-9416-7585574161F7}"/>
    <cellStyle name="Currency 52" xfId="19803" xr:uid="{E4E27EA1-348E-4DEB-ADB5-5F3BED3502F7}"/>
    <cellStyle name="Currency 53" xfId="19804" xr:uid="{1106D8B0-E688-42E2-A1D7-44BD68FE602D}"/>
    <cellStyle name="Currency 54" xfId="19805" xr:uid="{9795ABDE-0314-4C86-A251-C782FCB9F673}"/>
    <cellStyle name="Currency 55" xfId="19806" xr:uid="{A2CE9A89-87FA-4F36-9651-3BF1542D836A}"/>
    <cellStyle name="Currency 56" xfId="19807" xr:uid="{412D9C5E-7464-4821-AD95-14962D93450E}"/>
    <cellStyle name="Currency 6" xfId="19808" xr:uid="{83817418-2469-42F5-8F1C-EAB8C182812D}"/>
    <cellStyle name="Currency 6 2" xfId="19809" xr:uid="{5782AA27-C7EC-4AC1-933D-D6720418D559}"/>
    <cellStyle name="Currency 6 2 2" xfId="19810" xr:uid="{C5E6008F-F571-4F18-9CB3-2E6B413D76BF}"/>
    <cellStyle name="Currency 6 2 3" xfId="19811" xr:uid="{0C32572D-70D6-4781-8621-4D2E5E4982EC}"/>
    <cellStyle name="Currency 6 3" xfId="19812" xr:uid="{7950533B-C4C0-4686-BE41-347F6DE2F493}"/>
    <cellStyle name="Currency 6 3 2" xfId="19813" xr:uid="{3BEEA34D-7995-4AF5-A904-9AC20796347B}"/>
    <cellStyle name="Currency 6 4" xfId="19814" xr:uid="{A5015DB5-CCDA-4D22-889B-E45E4910A735}"/>
    <cellStyle name="Currency 6 5" xfId="19815" xr:uid="{1B668C67-41D0-4461-A40D-0869C983C176}"/>
    <cellStyle name="Currency 7" xfId="19816" xr:uid="{F126D0F1-1296-403C-930A-D42F4802DE1B}"/>
    <cellStyle name="Currency 7 2" xfId="19817" xr:uid="{07ED68BD-E039-4740-8A57-38A327AC9E32}"/>
    <cellStyle name="Currency 7 2 2" xfId="19818" xr:uid="{3EF6CB6C-1B12-475E-9C28-F8BEB80365AA}"/>
    <cellStyle name="Currency 7 3" xfId="19819" xr:uid="{29D6F32D-7DC5-4605-BFA9-BBCA9B968805}"/>
    <cellStyle name="Currency 7 4" xfId="19820" xr:uid="{94D19398-071D-4AB7-BF10-F0737F34AB89}"/>
    <cellStyle name="Currency 8" xfId="19821" xr:uid="{1A0FFBA2-25DA-45DC-BF64-9DAACDE147BE}"/>
    <cellStyle name="Currency 8 2" xfId="19822" xr:uid="{6A849C9C-C0FD-447D-A307-76652A965157}"/>
    <cellStyle name="Currency 8 2 2" xfId="19823" xr:uid="{E170B123-E0AC-4492-B8C0-C432F93097B8}"/>
    <cellStyle name="Currency 8 3" xfId="19824" xr:uid="{28F3BDCE-D4BB-4CEE-87C2-B890713B5C58}"/>
    <cellStyle name="Currency 8 4" xfId="19825" xr:uid="{974E3FBB-D47D-4207-8715-1D4347D30504}"/>
    <cellStyle name="Currency 9" xfId="19826" xr:uid="{B3732D6D-25FF-4B2A-B4B0-3094C6C46CD3}"/>
    <cellStyle name="Currency 9 2" xfId="19827" xr:uid="{669F7403-3F14-4C10-A93F-9C20BE66BEAE}"/>
    <cellStyle name="Currency0" xfId="19828" xr:uid="{2AEABD8D-E4C3-4CF4-AE5C-780EF9803B08}"/>
    <cellStyle name="Currency0 2" xfId="19829" xr:uid="{6D6D5B87-CABA-42CE-9B5D-9045BB9DBFEB}"/>
    <cellStyle name="Currency0 2 2" xfId="19830" xr:uid="{D0710621-1BE0-4670-8451-641BEB1F6237}"/>
    <cellStyle name="Currency0 2 2 2" xfId="19831" xr:uid="{0555950E-888D-4138-B453-224CAA45CB94}"/>
    <cellStyle name="Currency0 2 3" xfId="19832" xr:uid="{34543683-4A07-4EC1-843E-919FBFC299AB}"/>
    <cellStyle name="Currency0 2 3 2" xfId="19833" xr:uid="{759D04B0-3003-4F43-866C-6E16829DE2B3}"/>
    <cellStyle name="Currency0 2 3 3" xfId="19834" xr:uid="{C7A5B10B-E744-4258-AC2A-18BE953AE7D3}"/>
    <cellStyle name="Currency0 2 4" xfId="19835" xr:uid="{297DAE6B-87F8-45B1-A98E-2819E699C29D}"/>
    <cellStyle name="Currency0 3" xfId="19836" xr:uid="{1F5C8CE8-297D-4518-8F1C-2DC459E7ACB5}"/>
    <cellStyle name="Currency0 3 2" xfId="19837" xr:uid="{ED14B68D-7A59-4442-8819-E2B4502FA896}"/>
    <cellStyle name="Currency0 3 2 2" xfId="19838" xr:uid="{386ADFDD-E857-4F43-AD5C-979F6E12E86C}"/>
    <cellStyle name="Currency0 3 2 2 2" xfId="19839" xr:uid="{54D4ADBD-29BD-425D-8039-51AF8ADF5A09}"/>
    <cellStyle name="Currency0 3 2 2 3" xfId="19840" xr:uid="{2BDE7277-BFE8-47A2-B891-82320931DF2D}"/>
    <cellStyle name="Currency0 3 2 3" xfId="19841" xr:uid="{6B0C4473-4275-4201-8CE4-2D0B2409838E}"/>
    <cellStyle name="Currency0 3 2 4" xfId="19842" xr:uid="{77E575AB-4276-4331-A35D-F75368578A8F}"/>
    <cellStyle name="Currency0 3 3" xfId="19843" xr:uid="{67A60E17-9AB7-4512-9E39-A3EC6C9FAF95}"/>
    <cellStyle name="Currency0 3 3 2" xfId="19844" xr:uid="{D4D09DBA-F1BC-4C2B-AFEE-CBB5CFF04BF7}"/>
    <cellStyle name="Currency0 3 3 2 2" xfId="19845" xr:uid="{38348325-3F3F-4979-BC1D-D786218B2BD5}"/>
    <cellStyle name="Currency0 3 3 3" xfId="19846" xr:uid="{A912FD87-ED41-4CE9-A824-67877032BA50}"/>
    <cellStyle name="Currency0 3 3 4" xfId="19847" xr:uid="{ADBB09A5-18CF-47BE-B512-8E9C33B141FF}"/>
    <cellStyle name="Currency0 3 4" xfId="19848" xr:uid="{F1AC091D-4F76-4D95-BA6A-18F3B8C96E41}"/>
    <cellStyle name="Currency0 3 4 2" xfId="19849" xr:uid="{A7D80583-97D4-4EAE-B79E-95FCC989CE2E}"/>
    <cellStyle name="Currency0 3 5" xfId="19850" xr:uid="{EE10C139-04F5-446E-8A2D-DEE212FB65C7}"/>
    <cellStyle name="Currency0 3 5 2" xfId="19851" xr:uid="{D609A789-FAB3-4DFA-AEB5-FA917DD6A458}"/>
    <cellStyle name="Currency0 4" xfId="19852" xr:uid="{610F4A7A-BCC7-4131-A560-6B94B3DD7091}"/>
    <cellStyle name="Currency0 4 2" xfId="19853" xr:uid="{EB3F12DA-7A41-44CE-A3D1-B3A4A661EA9A}"/>
    <cellStyle name="Currency0 4 2 2" xfId="19854" xr:uid="{30B3B6BA-3E7E-4E09-99A6-314EE5B96DF0}"/>
    <cellStyle name="Currency0 4 2 3" xfId="19855" xr:uid="{05049EC5-B1CA-4405-BE41-1B02BA423A47}"/>
    <cellStyle name="Currency0 4 3" xfId="19856" xr:uid="{95CBDF0F-1381-46C3-B82A-366CBEAFC64C}"/>
    <cellStyle name="Currency0 4 3 2" xfId="19857" xr:uid="{C797CBA8-6B3E-4D8E-812E-8527D89F1A00}"/>
    <cellStyle name="Currency0 4 4" xfId="19858" xr:uid="{C879F96D-BF00-4EA5-B3D6-E3AAA0A9CFB5}"/>
    <cellStyle name="Currency0 5" xfId="19859" xr:uid="{64F8F7CE-C183-47CD-A068-EA5ED07F0BE9}"/>
    <cellStyle name="Currency0 5 2" xfId="19860" xr:uid="{1F9C7982-00E3-484C-A76F-911152B0CC9A}"/>
    <cellStyle name="Currency0 5 3" xfId="19861" xr:uid="{E9A4448C-23DF-488D-89F0-F7ACE8A9380E}"/>
    <cellStyle name="Currency0 6" xfId="19862" xr:uid="{602951AA-63E5-4690-B6CA-9DBECE824307}"/>
    <cellStyle name="Currency0 7" xfId="19863" xr:uid="{34D190B5-C250-423E-988E-B2048A5AB6DA}"/>
    <cellStyle name="Currency0 8" xfId="32172" xr:uid="{69AA6A6A-C817-4739-8E2D-C02E784580FD}"/>
    <cellStyle name="Date" xfId="19864" xr:uid="{7156D774-5BC2-426D-8FBA-1204004D8113}"/>
    <cellStyle name="Date 2" xfId="19865" xr:uid="{17F717E9-A8BA-4C8F-83B9-A942ADF13CF4}"/>
    <cellStyle name="Date 2 2" xfId="19866" xr:uid="{D743D843-5CC7-4F7F-A917-E949618FA228}"/>
    <cellStyle name="Date 2 2 2" xfId="19867" xr:uid="{D5C3FA44-8844-4A7A-B8E4-C322FEE8253D}"/>
    <cellStyle name="Date 2 3" xfId="19868" xr:uid="{D58DD5F4-81D9-4351-BA36-D318184DE56D}"/>
    <cellStyle name="Date 2 3 2" xfId="19869" xr:uid="{FC790988-D2DF-4DC1-B5F8-6C6522979C65}"/>
    <cellStyle name="Date 2 3 3" xfId="19870" xr:uid="{F6C4A344-DB39-432D-9590-9A5901354317}"/>
    <cellStyle name="Date 2 4" xfId="19871" xr:uid="{00FD4572-4857-4817-B1B8-DE874FAF508F}"/>
    <cellStyle name="Date 3" xfId="19872" xr:uid="{BD3CA2CF-C0E8-4A8D-8CD7-04EA971761CC}"/>
    <cellStyle name="Date 3 2" xfId="19873" xr:uid="{CD98EFCD-04F6-4DAD-B2A2-27E8921E2568}"/>
    <cellStyle name="Date 3 2 2" xfId="19874" xr:uid="{0BC59467-C2AA-4706-B921-2B7587E4DF06}"/>
    <cellStyle name="Date 3 2 2 2" xfId="19875" xr:uid="{3C92AC12-2847-4500-967F-4DAE2973CA2C}"/>
    <cellStyle name="Date 3 2 2 3" xfId="19876" xr:uid="{1B6C0914-E982-4B35-A7ED-C239ED0DB625}"/>
    <cellStyle name="Date 3 2 3" xfId="19877" xr:uid="{0F90D012-0143-4967-85F7-5ACA171F6F33}"/>
    <cellStyle name="Date 3 2 4" xfId="19878" xr:uid="{23F58410-0298-413A-BABA-A6029804AD8E}"/>
    <cellStyle name="Date 3 3" xfId="19879" xr:uid="{00D5C4D3-B76A-441C-AEAC-58B48C9AF405}"/>
    <cellStyle name="Date 3 3 2" xfId="19880" xr:uid="{B2904CFC-5B63-44B5-8705-2D9789CAB769}"/>
    <cellStyle name="Date 3 3 2 2" xfId="19881" xr:uid="{7BE64A28-E191-4B82-985B-790070B05790}"/>
    <cellStyle name="Date 3 3 3" xfId="19882" xr:uid="{4EE20951-1FF6-4A7D-9D6F-944C37215A28}"/>
    <cellStyle name="Date 3 3 4" xfId="19883" xr:uid="{8DD736B9-84FD-4CB7-9A3B-E7D59A200B82}"/>
    <cellStyle name="Date 3 4" xfId="19884" xr:uid="{BFECC12F-AC58-4C94-A95F-D8C280B1885B}"/>
    <cellStyle name="Date 3 4 2" xfId="19885" xr:uid="{5A0BF55F-6106-4CD2-82DE-02976E43116D}"/>
    <cellStyle name="Date 3 5" xfId="19886" xr:uid="{CF5D64E0-5F03-4854-A895-2E7FA3C8E6E1}"/>
    <cellStyle name="Date 3 5 2" xfId="19887" xr:uid="{7B8F6287-8591-46E2-8129-4EF3419D2672}"/>
    <cellStyle name="Date 4" xfId="19888" xr:uid="{A266AEEE-9BBC-4538-90DF-A8B842F20DA3}"/>
    <cellStyle name="Date 4 2" xfId="19889" xr:uid="{742C5F8B-A1E4-4FA2-A534-3FCC818D9BF5}"/>
    <cellStyle name="Date 4 2 2" xfId="19890" xr:uid="{24F49751-FE01-4645-9C42-276D7CFA0B02}"/>
    <cellStyle name="Date 4 2 3" xfId="19891" xr:uid="{A6F5F65D-3CFE-4F0E-BC9B-0A709E5263AF}"/>
    <cellStyle name="Date 4 3" xfId="19892" xr:uid="{0098D3F5-513A-4DBA-81DE-C15ED1FA3BC0}"/>
    <cellStyle name="Date 4 3 2" xfId="19893" xr:uid="{74DF19D3-E3B7-4BCE-AABB-646D007733F1}"/>
    <cellStyle name="Date 4 4" xfId="19894" xr:uid="{759038DB-9880-4D73-89F6-814FB443EB24}"/>
    <cellStyle name="Date 5" xfId="19895" xr:uid="{76858AE2-2786-4F6F-9B4E-09419655AC90}"/>
    <cellStyle name="Date 5 2" xfId="19896" xr:uid="{72BE1603-A764-4D67-AE39-0704835DE215}"/>
    <cellStyle name="Date 5 3" xfId="19897" xr:uid="{6847F2E5-B7DE-4438-9043-D6DA5305AAD3}"/>
    <cellStyle name="Date 6" xfId="19898" xr:uid="{270B1E23-AB17-47B1-9C6A-BD73B675AF19}"/>
    <cellStyle name="Date 7" xfId="19899" xr:uid="{32AD6A2F-B0A2-4DB8-A30E-EEA29B2801A4}"/>
    <cellStyle name="Date 8" xfId="32173" xr:uid="{EEA9D0CD-6968-4B08-B205-9D63B2F8ACE8}"/>
    <cellStyle name="Explanatory Text" xfId="19900" builtinId="53" customBuiltin="1"/>
    <cellStyle name="Explanatory Text 2" xfId="19901" xr:uid="{035E7077-FC44-4E34-9ED0-A134289950A1}"/>
    <cellStyle name="Explanatory Text 2 2" xfId="19902" xr:uid="{35EBB2D5-27F4-4904-A852-9D69C7E31D45}"/>
    <cellStyle name="Explanatory Text 2 2 2" xfId="19903" xr:uid="{9CFA01EF-A9A2-4B24-AF27-F3C77418ED55}"/>
    <cellStyle name="Explanatory Text 2 2 2 2" xfId="19904" xr:uid="{3D7D2604-65D4-47D6-BBEC-65D9D16197B6}"/>
    <cellStyle name="Explanatory Text 2 3" xfId="19905" xr:uid="{0AD323EC-E47B-40A3-B228-02588FCE90B3}"/>
    <cellStyle name="Explanatory Text 2 3 2" xfId="19906" xr:uid="{081E3283-BEDA-405A-9CA7-26DE50C465BF}"/>
    <cellStyle name="Explanatory Text 2 4" xfId="19907" xr:uid="{7ADEF250-B019-4D53-88A8-30AA0B011564}"/>
    <cellStyle name="Explanatory Text 2 5" xfId="19908" xr:uid="{264BB549-3E1E-4B39-9C39-6526D1425C88}"/>
    <cellStyle name="Explanatory Text 2 6" xfId="19909" xr:uid="{15702F07-564A-4403-A404-0A406F8B1414}"/>
    <cellStyle name="Explanatory Text 3" xfId="19910" xr:uid="{4674EB2B-19E9-4711-B6E2-6E1A381D235E}"/>
    <cellStyle name="Explanatory Text 3 2" xfId="19911" xr:uid="{C9B5E42C-5E58-419B-8B63-94A3C6D32F03}"/>
    <cellStyle name="Explanatory Text 3 2 2" xfId="19912" xr:uid="{D6CAC8F7-7285-4677-B2AE-915625E691C3}"/>
    <cellStyle name="Explanatory Text 4" xfId="19913" xr:uid="{94B8B6BD-192F-4524-9306-432ECFC85226}"/>
    <cellStyle name="Explanatory Text 5" xfId="19914" xr:uid="{EE23EF79-2289-45E5-8778-813F3B8EF775}"/>
    <cellStyle name="Explanatory Text 6" xfId="19915" xr:uid="{535734A7-591D-4482-9682-F502118369EA}"/>
    <cellStyle name="Explanatory Text 7" xfId="19916" xr:uid="{F6C96503-89CC-485A-A26E-3C34B553F07F}"/>
    <cellStyle name="Fixed" xfId="19917" xr:uid="{8C61365D-557E-4215-A4D7-20561796AB1D}"/>
    <cellStyle name="Fixed 2" xfId="19918" xr:uid="{A4984B57-334F-4036-8BC5-CCE80AAE52EE}"/>
    <cellStyle name="Fixed 2 2" xfId="19919" xr:uid="{886A4806-7EDD-4848-BABB-1134918037C6}"/>
    <cellStyle name="Fixed 2 2 2" xfId="19920" xr:uid="{529CE9F1-E2D7-4200-AB6B-3BE1F290B96F}"/>
    <cellStyle name="Fixed 2 3" xfId="19921" xr:uid="{1F980609-30CD-4242-ADEE-16902FE1ED88}"/>
    <cellStyle name="Fixed 2 3 2" xfId="19922" xr:uid="{DF29E367-A447-4419-B225-E5F868CCC4B3}"/>
    <cellStyle name="Fixed 2 3 3" xfId="19923" xr:uid="{D464C768-D2F6-4A83-9E11-D84C721D3376}"/>
    <cellStyle name="Fixed 2 4" xfId="19924" xr:uid="{34735CD1-9FFD-4D66-8EA1-48557A755335}"/>
    <cellStyle name="Fixed 3" xfId="19925" xr:uid="{E0B5EE29-93E9-460D-B5E8-86DA4A630DD1}"/>
    <cellStyle name="Fixed 3 2" xfId="19926" xr:uid="{F447B558-FD15-430C-86C6-A43A7F5A796A}"/>
    <cellStyle name="Fixed 3 2 2" xfId="19927" xr:uid="{E1083B79-1EFC-4C60-8181-BED744911F6C}"/>
    <cellStyle name="Fixed 3 2 2 2" xfId="19928" xr:uid="{FE1AFF6D-7BFA-4E41-92B6-B6BA37BE2FA9}"/>
    <cellStyle name="Fixed 3 2 2 3" xfId="19929" xr:uid="{7856BB22-C70E-41D5-B899-7CF7240218EA}"/>
    <cellStyle name="Fixed 3 2 3" xfId="19930" xr:uid="{52F11253-2419-4386-849D-12E690E08B6D}"/>
    <cellStyle name="Fixed 3 2 4" xfId="19931" xr:uid="{A300CAF8-80D7-4CCC-B666-86B4A052FF13}"/>
    <cellStyle name="Fixed 3 3" xfId="19932" xr:uid="{10AAB07F-A422-4EB1-949C-A3167DE4AAA5}"/>
    <cellStyle name="Fixed 3 3 2" xfId="19933" xr:uid="{DC63A8E0-228B-4243-B176-C31E6496314F}"/>
    <cellStyle name="Fixed 3 3 2 2" xfId="19934" xr:uid="{9690F76D-8A9D-42EC-9635-49CC8A340E42}"/>
    <cellStyle name="Fixed 3 3 3" xfId="19935" xr:uid="{CFDFFCBB-4682-4BDD-B2BE-C43EA466CA3A}"/>
    <cellStyle name="Fixed 3 3 4" xfId="19936" xr:uid="{0ADBD521-C1DE-4927-B063-C61F7935795E}"/>
    <cellStyle name="Fixed 3 4" xfId="19937" xr:uid="{E9D679DB-E3EF-4EEA-BB78-0EE4C7DF933E}"/>
    <cellStyle name="Fixed 3 4 2" xfId="19938" xr:uid="{A57DD2BF-233B-4E00-B096-1D243FFE74BA}"/>
    <cellStyle name="Fixed 3 5" xfId="19939" xr:uid="{C16F0B26-1E19-4522-B160-09415C2146DF}"/>
    <cellStyle name="Fixed 3 5 2" xfId="19940" xr:uid="{7D0AC6BF-590D-4443-8AC7-16C531D09E62}"/>
    <cellStyle name="Fixed 4" xfId="19941" xr:uid="{7531B4E5-537E-4279-A429-9122834AEE88}"/>
    <cellStyle name="Fixed 4 2" xfId="19942" xr:uid="{8202184A-5E71-41B8-B625-6E74B2C5CEB5}"/>
    <cellStyle name="Fixed 4 2 2" xfId="19943" xr:uid="{604D6CD9-FCF5-4046-ACDE-07BD54950B05}"/>
    <cellStyle name="Fixed 4 2 3" xfId="19944" xr:uid="{15CF4E51-7436-4D4A-BF9B-C3C17C003155}"/>
    <cellStyle name="Fixed 4 3" xfId="19945" xr:uid="{26F32D20-C70A-4757-88D2-26C364E7D6AF}"/>
    <cellStyle name="Fixed 4 3 2" xfId="19946" xr:uid="{7C639B0A-4D6C-4561-B959-0F6CFC808B93}"/>
    <cellStyle name="Fixed 4 4" xfId="19947" xr:uid="{149257D2-5F13-4DB5-B73A-BFD4A9CEDE35}"/>
    <cellStyle name="Fixed 5" xfId="19948" xr:uid="{5BCF7911-5189-447E-8349-40BD1BEA5CD6}"/>
    <cellStyle name="Fixed 5 2" xfId="19949" xr:uid="{6EDFC8A5-562D-4ED9-9814-DA5A941F0896}"/>
    <cellStyle name="Fixed 5 3" xfId="19950" xr:uid="{8C24D7B7-D858-4806-A259-A7379B633EB1}"/>
    <cellStyle name="Fixed 6" xfId="19951" xr:uid="{E15D9671-19F5-4F57-9C4F-7C1D6ADA10D9}"/>
    <cellStyle name="Fixed 7" xfId="19952" xr:uid="{85571858-F0C4-4654-8BFF-1DA909F72559}"/>
    <cellStyle name="Fixed 8" xfId="32174" xr:uid="{C1D7E4B8-01E0-41BF-9CD2-9030CF4A6A11}"/>
    <cellStyle name="Formula - size 10" xfId="19953" xr:uid="{A33ED7A0-A5B6-4403-ACBA-D2D10A8FC88B}"/>
    <cellStyle name="Formula - size 10 2" xfId="19954" xr:uid="{4D2C5A79-BB0A-4069-9D21-21DAB76D9D89}"/>
    <cellStyle name="Formula - size 10 3" xfId="19955" xr:uid="{253CCD63-25DD-44DA-9C20-08AEED673ED0}"/>
    <cellStyle name="Formula - size 11" xfId="19956" xr:uid="{ED9DD1B1-8919-4C20-A7D3-7815D1EA29F1}"/>
    <cellStyle name="Formula - size 11 2" xfId="19957" xr:uid="{82AE5161-6F15-4997-BF5B-9FF9F56D9582}"/>
    <cellStyle name="Formula - size 11 3" xfId="19958" xr:uid="{395E9DB1-1F14-4892-A68E-9946A802C18D}"/>
    <cellStyle name="Formula - size 8" xfId="19959" xr:uid="{8125CBFE-4C34-4CF1-8832-5753F7BCDDB6}"/>
    <cellStyle name="Formula - size 8 2" xfId="19960" xr:uid="{21A34D01-4C0A-4EE5-8357-EA42E9427E6F}"/>
    <cellStyle name="Formula - size 8 3" xfId="19961" xr:uid="{4BA43BF2-1490-4678-B61B-39886125C06C}"/>
    <cellStyle name="Formula - size 9" xfId="19962" xr:uid="{8139596B-2FD0-4290-AAA8-53D6D02132F8}"/>
    <cellStyle name="Formula - size 9 2" xfId="19963" xr:uid="{C24F4B94-B759-497E-93B3-DFABCA4423DC}"/>
    <cellStyle name="Formula - size 9 3" xfId="19964" xr:uid="{68A109D8-2895-4B02-8EDC-623ADC25B7EA}"/>
    <cellStyle name="Good" xfId="19965" builtinId="26" customBuiltin="1"/>
    <cellStyle name="Good 2" xfId="19966" xr:uid="{256FB8B6-F606-4A9E-A0FD-5644AE3761D7}"/>
    <cellStyle name="Good 2 2" xfId="19967" xr:uid="{E1FFF849-73C3-4635-B478-EEBB0D500A42}"/>
    <cellStyle name="Good 2 2 2" xfId="19968" xr:uid="{4CFF5C02-A6D6-41D2-AEC4-2DBC61393635}"/>
    <cellStyle name="Good 2 2 2 2" xfId="19969" xr:uid="{AE182FA9-BE3B-45A6-A34D-5F141FBAE93A}"/>
    <cellStyle name="Good 2 2 3" xfId="19970" xr:uid="{121C2B22-7FD3-44A5-A85B-DAFA27978F2C}"/>
    <cellStyle name="Good 2 2 4" xfId="19971" xr:uid="{DF39241C-3358-4B95-A9A0-4618488D63FA}"/>
    <cellStyle name="Good 2 3" xfId="19972" xr:uid="{90FC0AD1-67DE-436D-9E51-E1078A2ABAD0}"/>
    <cellStyle name="Good 2 3 2" xfId="19973" xr:uid="{5F290764-A001-4BAE-9298-720F4703B859}"/>
    <cellStyle name="Good 2 3 2 2" xfId="19974" xr:uid="{EB36658D-C30E-4D58-9BB1-5550906D1426}"/>
    <cellStyle name="Good 2 3 3" xfId="19975" xr:uid="{BAB4583B-E1F1-4D3C-96D6-469A724548B9}"/>
    <cellStyle name="Good 2 3 4" xfId="19976" xr:uid="{ADDE0F1D-1704-4A8C-A3DD-872BF587556D}"/>
    <cellStyle name="Good 2 4" xfId="19977" xr:uid="{DFECCA18-3527-47E3-B6DC-A81F6B364F0E}"/>
    <cellStyle name="Good 2 5" xfId="19978" xr:uid="{0ED09E2C-5389-45AE-BECF-0317BF9E1078}"/>
    <cellStyle name="Good 2 6" xfId="19979" xr:uid="{C143F42B-6D54-4831-8902-1EE2A2438DBB}"/>
    <cellStyle name="Good 3" xfId="19980" xr:uid="{D1F34284-B3A4-47BB-93E8-B9CA6AE1AE60}"/>
    <cellStyle name="Good 3 2" xfId="19981" xr:uid="{17E0862F-B4AA-407B-BC20-7030DD87DAC7}"/>
    <cellStyle name="Good 3 2 2" xfId="19982" xr:uid="{590A63F6-CD68-4910-B0D6-9996626A659C}"/>
    <cellStyle name="Good 4" xfId="19983" xr:uid="{E80544BD-AEA9-4710-90A6-C92E47AD70A5}"/>
    <cellStyle name="Good 5" xfId="19984" xr:uid="{9AAA8C75-F74D-42A9-A05F-A2953BFC1C62}"/>
    <cellStyle name="Good 6" xfId="19985" xr:uid="{FC87C008-ED77-4666-B16E-7C88D3760A84}"/>
    <cellStyle name="Good 7" xfId="19986" xr:uid="{1C4FADAC-01CF-43B5-911C-5D00748C11FC}"/>
    <cellStyle name="Heading" xfId="19987" xr:uid="{AE905880-013C-4699-B961-E25DE7248374}"/>
    <cellStyle name="Heading 1" xfId="19988" builtinId="16" customBuiltin="1"/>
    <cellStyle name="Heading 1 2" xfId="19989" xr:uid="{FF548C95-9C5F-4017-8BB3-E5E98981B50B}"/>
    <cellStyle name="Heading 1 2 2" xfId="19990" xr:uid="{1060BF03-AF12-4503-B039-63CCCAC88732}"/>
    <cellStyle name="Heading 1 2 2 2" xfId="19991" xr:uid="{A32B6787-FEFA-4955-8A79-7373E29E75BC}"/>
    <cellStyle name="Heading 1 2 2 2 2" xfId="19992" xr:uid="{1E7F4DF3-72FB-4036-B324-223858A293BF}"/>
    <cellStyle name="Heading 1 2 2 2 3" xfId="19993" xr:uid="{1807148D-E4E4-4DC3-8313-90E1A9CD9C8E}"/>
    <cellStyle name="Heading 1 2 2 3" xfId="19994" xr:uid="{3470B1A6-095E-4DE1-9E9F-E3CCB53EB20A}"/>
    <cellStyle name="Heading 1 2 2 3 2" xfId="19995" xr:uid="{4F6556D8-FF4A-43A4-BEB6-877BC613AD5F}"/>
    <cellStyle name="Heading 1 2 2 3 3" xfId="19996" xr:uid="{52854DFB-C611-4208-B743-EE9E4DAED121}"/>
    <cellStyle name="Heading 1 2 3" xfId="19997" xr:uid="{AF9ECA79-9850-45EE-9C27-70EEFB1C5A02}"/>
    <cellStyle name="Heading 1 2 3 2" xfId="19998" xr:uid="{AD8E2A9D-2274-459C-8923-C2D6CA3952A1}"/>
    <cellStyle name="Heading 1 2 3 2 2" xfId="19999" xr:uid="{06893C97-3F7C-4FA1-B0D3-ED139738241E}"/>
    <cellStyle name="Heading 1 2 3 3" xfId="20000" xr:uid="{4E1E7681-5909-48F1-82B4-F4AD862613D0}"/>
    <cellStyle name="Heading 1 2 3 3 2" xfId="20001" xr:uid="{A027C401-7F82-47D4-9283-1C0518C6546A}"/>
    <cellStyle name="Heading 1 2 3 4" xfId="20002" xr:uid="{CC81FFAB-57BB-4A21-A71D-67E9B68F0169}"/>
    <cellStyle name="Heading 1 2 4" xfId="20003" xr:uid="{EDF4784F-0D8C-4DE6-8B1A-544518D8878F}"/>
    <cellStyle name="Heading 1 2 4 2" xfId="20004" xr:uid="{68FC6757-638B-4B73-9CA2-1D8970412839}"/>
    <cellStyle name="Heading 1 2 4 3" xfId="20005" xr:uid="{9B003B6A-C1EF-42FF-B7B3-BA281F967B4A}"/>
    <cellStyle name="Heading 1 2 4 4" xfId="20006" xr:uid="{5DD17C37-8733-4FA4-809A-D35847B19096}"/>
    <cellStyle name="Heading 1 2 5" xfId="20007" xr:uid="{49B5BBBA-9BFD-4E75-AB9B-13B66A5DB277}"/>
    <cellStyle name="Heading 1 2 5 2" xfId="20008" xr:uid="{349E434F-30AD-4CA5-B69F-E38303B17413}"/>
    <cellStyle name="Heading 1 2 5 3" xfId="20009" xr:uid="{51B72131-FD4B-4953-B38C-BB0C15AE8C5E}"/>
    <cellStyle name="Heading 1 2 5 4" xfId="20010" xr:uid="{E9E3E7DD-10F6-445E-BA03-7115D55F73E0}"/>
    <cellStyle name="Heading 1 2 6" xfId="20011" xr:uid="{C018F8C1-88C8-41B5-BEFA-ACEE2B808A10}"/>
    <cellStyle name="Heading 1 2 7" xfId="32175" xr:uid="{9DAAC291-4DCD-4D4B-914B-E75207EF7C87}"/>
    <cellStyle name="Heading 1 3" xfId="20012" xr:uid="{04F939B7-9A0E-4698-AC25-3B4677E64175}"/>
    <cellStyle name="Heading 1 3 2" xfId="20013" xr:uid="{8419DBC2-75DA-49AC-90CE-B24D27C0843C}"/>
    <cellStyle name="Heading 1 3 2 2" xfId="20014" xr:uid="{AEBC1C0A-A9BC-4E1B-AD1D-DDED5AF02379}"/>
    <cellStyle name="Heading 1 3 2 2 2" xfId="20015" xr:uid="{9F4719F7-7603-4080-B31D-D0E65492657B}"/>
    <cellStyle name="Heading 1 3 2 2 3" xfId="20016" xr:uid="{26197E70-6A7E-41AC-B821-C5728C2C38D7}"/>
    <cellStyle name="Heading 1 3 2 3" xfId="20017" xr:uid="{1A146B6E-A027-4517-8D4A-1A681ED015DF}"/>
    <cellStyle name="Heading 1 3 2 3 2" xfId="20018" xr:uid="{DD2038B4-87EC-45FE-A4F8-3CBEC4BF4853}"/>
    <cellStyle name="Heading 1 3 2 4" xfId="20019" xr:uid="{D53A4D88-84ED-49C8-ABA1-EBDD835F9171}"/>
    <cellStyle name="Heading 1 3 3" xfId="20020" xr:uid="{A834B20D-0569-4C39-AB09-6366764330FF}"/>
    <cellStyle name="Heading 1 3 3 2" xfId="20021" xr:uid="{4A9AA13D-1C8B-4B48-A59D-04F79B2BC590}"/>
    <cellStyle name="Heading 1 3 3 2 2" xfId="20022" xr:uid="{F5812F26-CA41-4B1E-AD15-E15562F00863}"/>
    <cellStyle name="Heading 1 3 3 2 3" xfId="20023" xr:uid="{A112F842-0F6F-4D93-976B-7B366118843E}"/>
    <cellStyle name="Heading 1 3 3 3" xfId="20024" xr:uid="{8160EF12-3655-4C73-9962-0F7F746E6F99}"/>
    <cellStyle name="Heading 1 3 3 4" xfId="20025" xr:uid="{A6C4924B-1A94-4087-A5C6-5B385565002A}"/>
    <cellStyle name="Heading 1 3 3 5" xfId="20026" xr:uid="{5A4B8DA2-8475-4260-9C1D-260352002831}"/>
    <cellStyle name="Heading 1 3 4" xfId="20027" xr:uid="{A53A29CA-48FA-4172-9ED0-552E53624DD8}"/>
    <cellStyle name="Heading 1 3 4 2" xfId="20028" xr:uid="{C4487019-8FAF-4FF5-8B28-558143D75EF1}"/>
    <cellStyle name="Heading 1 3 4 3" xfId="20029" xr:uid="{67B6BF71-BA1E-401B-BB86-CF1A7E0A1F4A}"/>
    <cellStyle name="Heading 1 3 5" xfId="20030" xr:uid="{370BA96F-9F73-431B-8D1C-9DBD652D519B}"/>
    <cellStyle name="Heading 1 3 6" xfId="20031" xr:uid="{C002F27F-A504-4381-8ECC-EF6A24F94216}"/>
    <cellStyle name="Heading 1 3 7" xfId="20032" xr:uid="{53C3BCA5-7469-4266-A134-BD4953EE8B0A}"/>
    <cellStyle name="Heading 1 3 8" xfId="20033" xr:uid="{AFC560B3-3052-4E41-8758-A4AB65D5B0FE}"/>
    <cellStyle name="Heading 1 4" xfId="20034" xr:uid="{C9B788DA-9053-48C6-B136-70055FFBEAAB}"/>
    <cellStyle name="Heading 1 4 2" xfId="20035" xr:uid="{1B132326-561C-4939-9FA1-273EBF7C711E}"/>
    <cellStyle name="Heading 1 5" xfId="20036" xr:uid="{FD89DA1B-82EC-4403-A66E-0DB807674A1F}"/>
    <cellStyle name="Heading 1 5 2" xfId="20037" xr:uid="{A3899E8B-100D-4216-914D-7D9A7F1F76AC}"/>
    <cellStyle name="Heading 1 6" xfId="20038" xr:uid="{56226473-0D20-4B4A-9F55-C58FEB619FB4}"/>
    <cellStyle name="Heading 1 7" xfId="20039" xr:uid="{362C4171-D73B-4E68-8B22-0FF33E34CC51}"/>
    <cellStyle name="Heading 2" xfId="20040" builtinId="17" customBuiltin="1"/>
    <cellStyle name="Heading 2 2" xfId="20041" xr:uid="{C91174F1-E698-4180-889C-E3CCB9A76711}"/>
    <cellStyle name="Heading 2 2 2" xfId="20042" xr:uid="{DF5746C3-AF03-4DFC-AAB4-090854F0F9BF}"/>
    <cellStyle name="Heading 2 2 2 2" xfId="20043" xr:uid="{EE0589F8-6D5C-4A57-AA4B-360A59CFB0ED}"/>
    <cellStyle name="Heading 2 2 2 2 2" xfId="20044" xr:uid="{C6ECB95B-D58C-475D-92C1-44A68AE3DCC1}"/>
    <cellStyle name="Heading 2 2 2 2 3" xfId="20045" xr:uid="{3CD29B19-50D8-4B1B-99B3-F6BA3800747C}"/>
    <cellStyle name="Heading 2 2 2 3" xfId="20046" xr:uid="{2982DF90-CB74-4564-8AA6-9709677B1149}"/>
    <cellStyle name="Heading 2 2 2 3 2" xfId="20047" xr:uid="{BDB3C5E9-9101-4FA0-9E9C-3FE30B5CD060}"/>
    <cellStyle name="Heading 2 2 2 3 3" xfId="20048" xr:uid="{31466589-55A4-44C1-8CC8-B34A7FF362E5}"/>
    <cellStyle name="Heading 2 2 3" xfId="20049" xr:uid="{39D1BF6A-9F81-4F09-A2F7-D76364DBBC8C}"/>
    <cellStyle name="Heading 2 2 3 2" xfId="20050" xr:uid="{25F5506E-EDE4-4FC7-8425-A37D89392A6F}"/>
    <cellStyle name="Heading 2 2 3 2 2" xfId="20051" xr:uid="{226B0F45-A9D6-4FAE-967E-9E60541B6244}"/>
    <cellStyle name="Heading 2 2 3 3" xfId="20052" xr:uid="{57C17AC5-A85F-4EE3-A81A-4379460159B1}"/>
    <cellStyle name="Heading 2 2 3 3 2" xfId="20053" xr:uid="{E3743E38-E6D1-42CE-B738-A932D225776A}"/>
    <cellStyle name="Heading 2 2 3 4" xfId="20054" xr:uid="{C0B4BD5D-E7E9-4D8F-BDEB-014837DDF07D}"/>
    <cellStyle name="Heading 2 2 4" xfId="20055" xr:uid="{5034CD19-AF88-4A1B-A778-4714A66E8F14}"/>
    <cellStyle name="Heading 2 2 4 2" xfId="20056" xr:uid="{EE6BE843-C5F3-40A8-ADA9-7269ED1D2073}"/>
    <cellStyle name="Heading 2 2 4 3" xfId="20057" xr:uid="{067D1C2D-FE60-427C-8AF7-B1B6CD57B43E}"/>
    <cellStyle name="Heading 2 2 4 4" xfId="20058" xr:uid="{53426A02-55C5-43B9-9822-B1739D3380B0}"/>
    <cellStyle name="Heading 2 2 5" xfId="20059" xr:uid="{A7332550-77F9-484A-A69A-27E12877FF5E}"/>
    <cellStyle name="Heading 2 2 5 2" xfId="20060" xr:uid="{474EBB90-D46C-40ED-B1A9-4821988F6A72}"/>
    <cellStyle name="Heading 2 2 5 3" xfId="20061" xr:uid="{93934877-AFA1-4B22-BE7E-C0921CBC89CE}"/>
    <cellStyle name="Heading 2 2 5 4" xfId="20062" xr:uid="{02244A47-E895-459D-A7F3-9D9472B0376F}"/>
    <cellStyle name="Heading 2 2 6" xfId="20063" xr:uid="{A1F3D0B7-C164-4C47-ADB5-2798BB5BD65B}"/>
    <cellStyle name="Heading 2 2 7" xfId="32176" xr:uid="{E27A505A-E531-4005-836E-DBD1A45C1E34}"/>
    <cellStyle name="Heading 2 3" xfId="20064" xr:uid="{475B61BF-642A-4B69-8F66-12BC6A3D91E5}"/>
    <cellStyle name="Heading 2 3 2" xfId="20065" xr:uid="{441AADA2-D489-4090-8CFF-011C56771A68}"/>
    <cellStyle name="Heading 2 3 2 2" xfId="20066" xr:uid="{E878CC8B-58F5-4203-88FD-E7D5C0BEF663}"/>
    <cellStyle name="Heading 2 3 2 2 2" xfId="20067" xr:uid="{43320982-B548-465D-981C-DC6178A95285}"/>
    <cellStyle name="Heading 2 3 2 2 3" xfId="20068" xr:uid="{4335D716-44E5-4E50-A027-CC0341B43C16}"/>
    <cellStyle name="Heading 2 3 2 3" xfId="20069" xr:uid="{E23C075C-CB52-4882-83BB-F956AEDDF3D8}"/>
    <cellStyle name="Heading 2 3 2 3 2" xfId="20070" xr:uid="{5D7B2622-BBC4-4270-9873-72EE3C5F676D}"/>
    <cellStyle name="Heading 2 3 2 4" xfId="20071" xr:uid="{F99DBFCE-0991-4CF3-A861-44E0C3BEF8E5}"/>
    <cellStyle name="Heading 2 3 3" xfId="20072" xr:uid="{BAC7A864-32F1-4149-9F34-465EC18A929E}"/>
    <cellStyle name="Heading 2 3 3 2" xfId="20073" xr:uid="{AB80D989-3577-4F70-A42F-CEDEF6B14384}"/>
    <cellStyle name="Heading 2 3 3 2 2" xfId="20074" xr:uid="{6BD302A9-AA08-47F8-ACEF-670CC08D3A95}"/>
    <cellStyle name="Heading 2 3 3 2 3" xfId="20075" xr:uid="{FD8EDE19-061C-49C9-805B-E2B9205843FA}"/>
    <cellStyle name="Heading 2 3 3 3" xfId="20076" xr:uid="{3F950B01-6761-4210-B3A0-01DF562F09E5}"/>
    <cellStyle name="Heading 2 3 3 4" xfId="20077" xr:uid="{82017C6D-23C4-4889-9398-1D7DDE66509E}"/>
    <cellStyle name="Heading 2 3 3 5" xfId="20078" xr:uid="{A0917A3C-323C-477B-8630-7117B6897EE9}"/>
    <cellStyle name="Heading 2 3 4" xfId="20079" xr:uid="{C3D52119-E805-4AFD-8814-5A78BC207866}"/>
    <cellStyle name="Heading 2 3 4 2" xfId="20080" xr:uid="{C36B494D-FEAC-4589-99BA-3E12035D5449}"/>
    <cellStyle name="Heading 2 3 4 3" xfId="20081" xr:uid="{5713619F-A77F-455C-83C4-FDEE76D92CB0}"/>
    <cellStyle name="Heading 2 3 5" xfId="20082" xr:uid="{C50B0408-FE19-4E86-A25C-BBDCDCF94D76}"/>
    <cellStyle name="Heading 2 3 6" xfId="20083" xr:uid="{F5174F32-37E4-4333-8556-9290AA95B8EE}"/>
    <cellStyle name="Heading 2 3 7" xfId="20084" xr:uid="{FB8E37A4-5446-4CEF-9DF5-3BCD117109F3}"/>
    <cellStyle name="Heading 2 3 8" xfId="20085" xr:uid="{A7648AEE-592B-4124-82E4-113FD4B6EBAB}"/>
    <cellStyle name="Heading 2 4" xfId="20086" xr:uid="{C31874D2-9E40-4F9B-96E0-BBD35133B15E}"/>
    <cellStyle name="Heading 2 4 2" xfId="20087" xr:uid="{69D577CE-2D99-4C32-A6AC-E1B4E6C6CBE1}"/>
    <cellStyle name="Heading 2 5" xfId="20088" xr:uid="{42C6534E-C0B4-4373-B282-3205B1C9CE0E}"/>
    <cellStyle name="Heading 2 5 2" xfId="20089" xr:uid="{4F19786D-8877-4024-BA65-A23838A496AB}"/>
    <cellStyle name="Heading 2 6" xfId="20090" xr:uid="{7E75AD67-918E-4049-8BAC-70DE0CE6B121}"/>
    <cellStyle name="Heading 2 7" xfId="20091" xr:uid="{F65AB677-75FE-4487-8390-3DAC99D9434D}"/>
    <cellStyle name="Heading 3" xfId="20092" builtinId="18" customBuiltin="1"/>
    <cellStyle name="Heading 3 2" xfId="20093" xr:uid="{7C0403C0-0BFC-4309-BA72-FFBE45D650FB}"/>
    <cellStyle name="Heading 3 2 2" xfId="20094" xr:uid="{D06BCE0C-EE66-409B-A903-868CC2B31B26}"/>
    <cellStyle name="Heading 3 2 2 2" xfId="20095" xr:uid="{14CFFAB3-A2A2-4144-A671-D2A8FCC832AC}"/>
    <cellStyle name="Heading 3 2 2 3" xfId="20096" xr:uid="{5FDD4337-D0E1-46BE-ACAB-673C025AF483}"/>
    <cellStyle name="Heading 3 2 2 4" xfId="20097" xr:uid="{F6466222-8E94-493B-AD22-AF06839581D6}"/>
    <cellStyle name="Heading 3 2 3" xfId="20098" xr:uid="{2CE55746-27EA-4ED9-B1D3-EB891D928140}"/>
    <cellStyle name="Heading 3 2 3 2" xfId="20099" xr:uid="{5AB93105-BB87-49F3-BC16-011D35865708}"/>
    <cellStyle name="Heading 3 2 4" xfId="20100" xr:uid="{C9EE3BF5-87D0-4FE7-9583-1829AD6CC134}"/>
    <cellStyle name="Heading 3 2 4 2" xfId="20101" xr:uid="{08A268E1-FCB1-41D5-ADC1-804324351D8C}"/>
    <cellStyle name="Heading 3 2 5" xfId="20102" xr:uid="{C566C13F-62AA-4773-A630-4A69D97DB465}"/>
    <cellStyle name="Heading 3 3" xfId="20103" xr:uid="{FA1A821E-1BC4-438C-8253-72862E958FBC}"/>
    <cellStyle name="Heading 3 3 2" xfId="20104" xr:uid="{CE09B00F-6C0F-4AD4-A24F-255DB8FDE06C}"/>
    <cellStyle name="Heading 3 3 2 2" xfId="20105" xr:uid="{FDC483F6-FE3F-418B-BE42-2157810CAC2A}"/>
    <cellStyle name="Heading 3 4" xfId="20106" xr:uid="{D4E5C03B-F3C8-41E5-AEFF-8961595477F8}"/>
    <cellStyle name="Heading 3 5" xfId="20107" xr:uid="{CFFF0F84-4ED4-4006-A5E2-6499F61CD53D}"/>
    <cellStyle name="Heading 3 6" xfId="20108" xr:uid="{DB8E724C-6D85-4B0A-8FAE-1BC8EBA7FFC2}"/>
    <cellStyle name="Heading 4" xfId="20109" builtinId="19" customBuiltin="1"/>
    <cellStyle name="Heading 4 2" xfId="20110" xr:uid="{BF5B81F3-98E2-4CBB-9482-AD303FC84421}"/>
    <cellStyle name="Heading 4 2 2" xfId="20111" xr:uid="{8AB965F2-6A7B-45BA-A4C6-9A3377EA7C4C}"/>
    <cellStyle name="Heading 4 2 2 2" xfId="20112" xr:uid="{A0737011-7B3B-4D43-AD8F-0C331AEE2AEE}"/>
    <cellStyle name="Heading 4 2 2 3" xfId="20113" xr:uid="{773189B6-8621-42EF-87FC-90DDA54DC22B}"/>
    <cellStyle name="Heading 4 2 2 4" xfId="20114" xr:uid="{78E4C38D-CB73-4C7F-A773-6565490E7666}"/>
    <cellStyle name="Heading 4 2 3" xfId="20115" xr:uid="{EDB54C9D-6B67-44FD-AD2C-52EC33141850}"/>
    <cellStyle name="Heading 4 2 3 2" xfId="20116" xr:uid="{1E7B0816-A3F8-4309-897D-41F081FF5622}"/>
    <cellStyle name="Heading 4 2 4" xfId="20117" xr:uid="{B77B3B1D-0334-4D85-AC4C-8646C1C53B6F}"/>
    <cellStyle name="Heading 4 2 4 2" xfId="20118" xr:uid="{5B30DEC8-2895-4A1F-854C-A74B2F106DD6}"/>
    <cellStyle name="Heading 4 2 5" xfId="20119" xr:uid="{54CAE00D-2D1C-41C2-9BC2-7A1461EB6544}"/>
    <cellStyle name="Heading 4 3" xfId="20120" xr:uid="{67DDDE1B-3ECF-4F91-A6ED-954EFEC37AF5}"/>
    <cellStyle name="Heading 4 3 2" xfId="20121" xr:uid="{2B960AF8-AEB7-4503-9CE2-EA6D8E253038}"/>
    <cellStyle name="Heading 4 3 2 2" xfId="20122" xr:uid="{1D90A96C-17FF-4F2C-9870-60D4E816B0A2}"/>
    <cellStyle name="Heading 4 4" xfId="20123" xr:uid="{C4945139-54CC-4738-B836-C4B16BA307CD}"/>
    <cellStyle name="Heading 4 5" xfId="20124" xr:uid="{BE603734-DB5F-4207-A1DD-E7875615E223}"/>
    <cellStyle name="Heading 4 6" xfId="20125" xr:uid="{91D9FAA4-53D7-4647-92F0-B4A720FC62D6}"/>
    <cellStyle name="Heading No Underline" xfId="20126" xr:uid="{F2E9FCC7-FD70-418C-9F19-00B585078B91}"/>
    <cellStyle name="Heading No Underline 2" xfId="20127" xr:uid="{38EA1AA1-ED8A-40C6-B1EC-65ED4C032D8A}"/>
    <cellStyle name="Heading No Underline 2 2" xfId="20128" xr:uid="{04382898-3ED0-4C37-B786-9FC172088EE1}"/>
    <cellStyle name="Heading No Underline 2 3" xfId="20129" xr:uid="{887CB9C1-C8E1-4DFE-9DEF-C3F1AD3E4349}"/>
    <cellStyle name="Heading No Underline 3" xfId="20130" xr:uid="{B67FF2DF-7DDC-4EAB-9290-51133E057F81}"/>
    <cellStyle name="Heading No Underline 4" xfId="20131" xr:uid="{32F11B85-7DD1-4E32-B6DE-14B7DD4151F7}"/>
    <cellStyle name="Heading With Underline" xfId="20132" xr:uid="{30CA93A3-92B8-4BF3-BF31-C2E1ABDC082C}"/>
    <cellStyle name="Heading With Underline 2" xfId="20133" xr:uid="{52D45D13-B6DA-43C9-A01C-6687736E55B5}"/>
    <cellStyle name="Heading With Underline 2 2" xfId="20134" xr:uid="{216A2FBC-B6B4-42B7-BDE5-85179D304C47}"/>
    <cellStyle name="Heading With Underline 2 3" xfId="20135" xr:uid="{F82EBE49-3A05-45E6-8DC0-C91C4A823567}"/>
    <cellStyle name="Heading With Underline 3" xfId="20136" xr:uid="{61BF94F8-F833-4818-9A4B-638190F3E10E}"/>
    <cellStyle name="Heading With Underline 4" xfId="20137" xr:uid="{275B69F6-D7D0-4598-B95D-369445F4D173}"/>
    <cellStyle name="Hyperlink" xfId="20138" builtinId="8"/>
    <cellStyle name="Hyperlink 2" xfId="20139" xr:uid="{68F45F35-CA50-48F3-9EEE-73F550CA7BE4}"/>
    <cellStyle name="Hyperlink 2 2" xfId="20140" xr:uid="{233BC8BD-71AB-4007-9ED3-BA4ADB428426}"/>
    <cellStyle name="Hyperlink 2 2 2" xfId="20141" xr:uid="{F51CBE24-852B-4667-8DFB-655D0861D1FD}"/>
    <cellStyle name="Hyperlink 2 2 2 2" xfId="20142" xr:uid="{27A448CF-FC35-40AE-A3ED-58E694B5A550}"/>
    <cellStyle name="Hyperlink 2 2 3" xfId="20143" xr:uid="{3CE4A4B5-8EC0-4E63-AD23-1415BD4895A0}"/>
    <cellStyle name="Hyperlink 2 2 4" xfId="20144" xr:uid="{9003534E-0396-42C7-9C1E-033B80244A08}"/>
    <cellStyle name="Hyperlink 2 2 5" xfId="20145" xr:uid="{CBDE25C5-4148-4837-9B3B-01D3A62EA96D}"/>
    <cellStyle name="Hyperlink 2 3" xfId="20146" xr:uid="{35585E8C-F09B-4D09-BFC5-90498B17586E}"/>
    <cellStyle name="Hyperlink 2 3 2" xfId="20147" xr:uid="{C6E042EC-E034-44FA-AE75-CA4946C127D1}"/>
    <cellStyle name="Hyperlink 2 3 3" xfId="20148" xr:uid="{EE83FD6D-DB3A-4952-8A8C-40E1BBC619D9}"/>
    <cellStyle name="Hyperlink 2 4" xfId="20149" xr:uid="{2A44C1CD-2DEF-4F46-A689-ED417760FBC9}"/>
    <cellStyle name="Hyperlink 2 4 2" xfId="20150" xr:uid="{BABCB0A9-4FD8-44D5-AC69-D7EC53602709}"/>
    <cellStyle name="Hyperlink 2 4 2 2" xfId="20151" xr:uid="{2F45A5EB-D6EC-45F4-AAF2-FEF136F9086A}"/>
    <cellStyle name="Hyperlink 2 4 3" xfId="20152" xr:uid="{157A0188-7884-4F87-8C4E-31A7B0FDE2AA}"/>
    <cellStyle name="Hyperlink 2 5" xfId="20153" xr:uid="{95520AAB-025C-4386-AFCD-C957EDBFE8FA}"/>
    <cellStyle name="Hyperlink 2 5 2" xfId="20154" xr:uid="{2D4218E5-27A6-4F20-A8A6-BB8C98BB61B2}"/>
    <cellStyle name="Hyperlink 2 6" xfId="20155" xr:uid="{BF56FFA6-790F-4333-9C6E-FCB2551C37C2}"/>
    <cellStyle name="Hyperlink 2 6 2" xfId="20156" xr:uid="{CE0110B7-2AE4-4899-B2CF-CD41B1B60355}"/>
    <cellStyle name="Hyperlink 2 7" xfId="20157" xr:uid="{06C5EB64-2EE8-4C28-8C38-06C2376BB445}"/>
    <cellStyle name="Hyperlink 2 8" xfId="32166" xr:uid="{E9F0FC33-AC9A-40BE-AEAD-A369E84FD1CC}"/>
    <cellStyle name="Hyperlink 3" xfId="20158" xr:uid="{9DB644C4-8E6E-4869-A801-6074C57571F2}"/>
    <cellStyle name="Hyperlink 3 2" xfId="20159" xr:uid="{14E58A6D-8228-4EA3-8469-6480E0712D6D}"/>
    <cellStyle name="Hyperlink 3 2 2" xfId="20160" xr:uid="{593A1127-35DA-4A25-A6F6-5E079D316700}"/>
    <cellStyle name="Hyperlink 3 2 3" xfId="20161" xr:uid="{E41E07D0-1523-4043-B0F3-C17F12BDFFCE}"/>
    <cellStyle name="Hyperlink 3 3" xfId="20162" xr:uid="{0C9250E2-B556-4ECC-B14F-F856B13460CB}"/>
    <cellStyle name="Hyperlink 3 4" xfId="20163" xr:uid="{C702BCDA-B10A-4FF2-9712-7494B4D113AD}"/>
    <cellStyle name="Hyperlink 3 5" xfId="20164" xr:uid="{D507FE68-B6D9-454A-B5A9-D30D030CC49E}"/>
    <cellStyle name="Hyperlink 4" xfId="20165" xr:uid="{BECD880C-3596-4A4B-A05F-DC1B57EEDCB1}"/>
    <cellStyle name="Hyperlink 4 2" xfId="20166" xr:uid="{B4AF72DE-9C13-4F07-990A-B457AD566746}"/>
    <cellStyle name="Hyperlink 5" xfId="20167" xr:uid="{F93A07F9-5640-445E-AF25-8A1BF679B556}"/>
    <cellStyle name="Hyperlink 6" xfId="20168" xr:uid="{E8BD7409-0D0D-4D54-99B6-EC9CE59418E0}"/>
    <cellStyle name="Hyperlink 7" xfId="20169" xr:uid="{1FB0D7C4-3A0F-41E1-8438-93AF6A6BC417}"/>
    <cellStyle name="Hyperlink 8" xfId="32160" xr:uid="{72A4E616-D706-446B-8CCA-41FEFE5C784E}"/>
    <cellStyle name="Input" xfId="20170" builtinId="20" customBuiltin="1"/>
    <cellStyle name="Input 2" xfId="20171" xr:uid="{A1C5A4B5-DBEA-4FE7-94B4-66C4D586CF59}"/>
    <cellStyle name="Input 2 2" xfId="20172" xr:uid="{4D68124E-C9A8-459A-A47B-9C9E690C0D90}"/>
    <cellStyle name="Input 2 2 2" xfId="20173" xr:uid="{6EEADD08-6FA9-4228-84A1-4A79E337FA05}"/>
    <cellStyle name="Input 2 2 2 2" xfId="20174" xr:uid="{5C9ED6C4-FFA9-4FE1-87C5-B76DF82C9A6F}"/>
    <cellStyle name="Input 2 2 3" xfId="20175" xr:uid="{8199889D-1F09-4A2D-9905-72BEE1B0A3E9}"/>
    <cellStyle name="Input 2 2 4" xfId="20176" xr:uid="{A2415438-50D2-4E5D-9B56-59FD40018E75}"/>
    <cellStyle name="Input 2 3" xfId="20177" xr:uid="{B163AF0C-E5F8-422D-9579-6DBD3108DA44}"/>
    <cellStyle name="Input 2 3 2" xfId="20178" xr:uid="{46C74ABF-B06E-422A-B906-9E67903DB753}"/>
    <cellStyle name="Input 2 3 2 2" xfId="20179" xr:uid="{0CBA05C7-076F-44D4-AD65-7712B598CD5F}"/>
    <cellStyle name="Input 2 3 3" xfId="20180" xr:uid="{C836899F-E4C4-40EA-B6A2-744FD180A67C}"/>
    <cellStyle name="Input 2 3 4" xfId="20181" xr:uid="{BCD5E188-A1AA-43FE-81FD-2E2B4B48BF8B}"/>
    <cellStyle name="Input 2 4" xfId="20182" xr:uid="{AEBA4A7E-4158-47D8-9987-1FB10D8CD32A}"/>
    <cellStyle name="Input 2 5" xfId="20183" xr:uid="{BFBE5EF0-A603-449B-9E1E-41880B540CAD}"/>
    <cellStyle name="Input 2 6" xfId="20184" xr:uid="{A2DC8992-A6D9-4880-84E2-AFA93F5C6A5C}"/>
    <cellStyle name="Input 3" xfId="20185" xr:uid="{C5E9EC0D-352A-4742-B6C0-40EFDB70A915}"/>
    <cellStyle name="Input 3 2" xfId="20186" xr:uid="{150B70C7-E3AD-43BD-BCAB-20A3F4062B9B}"/>
    <cellStyle name="Input 3 2 2" xfId="20187" xr:uid="{6F76CCE9-D7EE-4A6E-8652-F6F7E1794914}"/>
    <cellStyle name="Input 4" xfId="20188" xr:uid="{273CA94C-6A7D-4FEF-AA6C-EC0E1D8EE953}"/>
    <cellStyle name="Input 5" xfId="20189" xr:uid="{83CAF8B4-DD1A-4672-88A6-D362B0A9516A}"/>
    <cellStyle name="Input 6" xfId="20190" xr:uid="{8C8DF2A2-27B1-4DF1-8E2A-04B686B43271}"/>
    <cellStyle name="Input 7" xfId="20191" xr:uid="{3BA25F63-FC63-447C-B0AF-8D28216C4DD9}"/>
    <cellStyle name="Linked Cell" xfId="20192" builtinId="24" customBuiltin="1"/>
    <cellStyle name="Linked Cell 2" xfId="20193" xr:uid="{40EDC68D-FFAD-4489-9728-C5B434DCF25A}"/>
    <cellStyle name="Linked Cell 2 2" xfId="20194" xr:uid="{4F4651BC-EEA6-4428-8897-78D9B7F6538E}"/>
    <cellStyle name="Linked Cell 2 2 2" xfId="20195" xr:uid="{A61F5AD1-45E8-48D2-B4B1-C4A81E0C74DC}"/>
    <cellStyle name="Linked Cell 2 2 2 2" xfId="20196" xr:uid="{5DEC2F01-E8DA-4C96-A3CD-13701714B355}"/>
    <cellStyle name="Linked Cell 2 2 3" xfId="20197" xr:uid="{BD908BBA-517E-480B-AB8B-4DD1118C61A5}"/>
    <cellStyle name="Linked Cell 2 2 4" xfId="20198" xr:uid="{F33412D4-0AF5-4AB0-8617-6F2A69D04A52}"/>
    <cellStyle name="Linked Cell 2 3" xfId="20199" xr:uid="{08C663CC-2671-4E37-B7FB-EAE33582BCB8}"/>
    <cellStyle name="Linked Cell 2 3 2" xfId="20200" xr:uid="{C0D38499-6E96-4291-BDB6-C6A14161F0F6}"/>
    <cellStyle name="Linked Cell 2 4" xfId="20201" xr:uid="{0D280468-6A00-474E-B67B-7445B78DB21E}"/>
    <cellStyle name="Linked Cell 2 5" xfId="20202" xr:uid="{113C029B-32ED-4AF8-861B-A36609F7F0EB}"/>
    <cellStyle name="Linked Cell 3" xfId="20203" xr:uid="{A3AEC31D-A568-4DF9-AC0D-F2580B555EB3}"/>
    <cellStyle name="Linked Cell 3 2" xfId="20204" xr:uid="{C7B77E53-3F38-40C7-BB13-5E804586366B}"/>
    <cellStyle name="Linked Cell 3 2 2" xfId="20205" xr:uid="{3785AE5A-24AE-4C40-8928-8E46101E11B9}"/>
    <cellStyle name="Linked Cell 4" xfId="20206" xr:uid="{69131837-2CD4-453D-A081-DD49BBA33E73}"/>
    <cellStyle name="Linked Cell 5" xfId="20207" xr:uid="{CBCE982E-7B4F-42F7-96A0-62AFE705D123}"/>
    <cellStyle name="Linked Cell 6" xfId="20208" xr:uid="{1FE48054-6241-4A22-A73B-13A5903100F8}"/>
    <cellStyle name="Linked Cell 7" xfId="20209" xr:uid="{F65490EB-1022-4519-9075-0F3111FA3F50}"/>
    <cellStyle name="Neutral 10" xfId="20210" xr:uid="{B0C3384A-182A-47FA-99EF-BF958E4A502D}"/>
    <cellStyle name="Neutral 2" xfId="20211" xr:uid="{4EAA1F4F-868F-48C4-A28C-A2F1765526F0}"/>
    <cellStyle name="Neutral 2 2" xfId="20212" xr:uid="{62AE800A-0858-46CB-BFEA-323C6598E5A4}"/>
    <cellStyle name="Neutral 2 2 2" xfId="20213" xr:uid="{130FC751-75C9-4621-9370-51E0EDE2C46A}"/>
    <cellStyle name="Neutral 2 2 2 2" xfId="20214" xr:uid="{52DE4702-C70D-40BC-ABF9-3FAD0E77C2CC}"/>
    <cellStyle name="Neutral 2 2 2 3" xfId="20215" xr:uid="{0AA57EE7-A013-46F3-8EFE-F9C7BCEA0D63}"/>
    <cellStyle name="Neutral 2 2 3" xfId="20216" xr:uid="{F1472A81-F00B-4040-B17B-F094D7D4A235}"/>
    <cellStyle name="Neutral 2 2 4" xfId="20217" xr:uid="{A5C23C68-D144-45AF-9D09-6282D20C8D09}"/>
    <cellStyle name="Neutral 2 2 5" xfId="20218" xr:uid="{136ECB2C-A4D5-44EF-B792-E96F410172D1}"/>
    <cellStyle name="Neutral 2 3" xfId="20219" xr:uid="{BD14F217-F7C8-4772-8326-7BFC56E6B07E}"/>
    <cellStyle name="Neutral 2 3 2" xfId="20220" xr:uid="{69658601-E49A-4A89-AC86-860C23FAF819}"/>
    <cellStyle name="Neutral 2 3 2 2" xfId="20221" xr:uid="{94E249EB-8D60-44CF-BFAB-5F14ECC2E491}"/>
    <cellStyle name="Neutral 2 3 2 3" xfId="20222" xr:uid="{2FE9B717-FC71-494A-84D2-38F8A6B3BB39}"/>
    <cellStyle name="Neutral 2 3 3" xfId="20223" xr:uid="{2B2A7604-F51D-4F36-8F83-C4E8C052DD79}"/>
    <cellStyle name="Neutral 2 3 4" xfId="20224" xr:uid="{DBA83065-7DCC-49EF-91E1-668E27F7BA0E}"/>
    <cellStyle name="Neutral 2 4" xfId="20225" xr:uid="{B4A9207B-FA10-4F60-80F3-BE868E699AAD}"/>
    <cellStyle name="Neutral 2 4 2" xfId="20226" xr:uid="{8C150C76-80B9-41DC-B5BB-81D869D43735}"/>
    <cellStyle name="Neutral 2 4 2 2" xfId="20227" xr:uid="{9D242B84-3E8A-49FE-8BA2-66D1DBBB8B63}"/>
    <cellStyle name="Neutral 2 5" xfId="20228" xr:uid="{210F5A29-C268-46A9-9566-6D61F7488F7B}"/>
    <cellStyle name="Neutral 2 5 2" xfId="20229" xr:uid="{D67048B1-0F1B-4F5F-A945-FD1B6E0CB2E4}"/>
    <cellStyle name="Neutral 2 6" xfId="20230" xr:uid="{D0661218-D260-41EC-979E-26224E5A0C49}"/>
    <cellStyle name="Neutral 2 7" xfId="20231" xr:uid="{F3BA9041-0B75-4461-AC06-A3E4554CC3E6}"/>
    <cellStyle name="Neutral 3" xfId="20232" xr:uid="{D8255D69-D8F0-4268-BC8B-94809B8B1EBC}"/>
    <cellStyle name="Neutral 3 2" xfId="20233" xr:uid="{84554DDD-91A6-4D92-8575-31EC6DD92F33}"/>
    <cellStyle name="Neutral 3 2 2" xfId="20234" xr:uid="{C13BE19F-F907-4167-99C6-D479837FB27E}"/>
    <cellStyle name="Neutral 3 3" xfId="20235" xr:uid="{F83D40D8-6EB2-4E0C-99C9-BFF1528DDFCC}"/>
    <cellStyle name="Neutral 3 4" xfId="20236" xr:uid="{7BF1E6BE-CB54-4A84-BC37-665A99FDCDA5}"/>
    <cellStyle name="Neutral 4" xfId="20237" xr:uid="{F7C981D2-1B9F-45AE-BCB2-EEF889D07B0D}"/>
    <cellStyle name="Neutral 4 2" xfId="20238" xr:uid="{76E5E4C8-8948-43CA-9C9F-82994E6E1E89}"/>
    <cellStyle name="Neutral 4 3" xfId="20239" xr:uid="{25C4D36D-9799-43E3-BEA9-524A7FB8E912}"/>
    <cellStyle name="Neutral 4 4" xfId="20240" xr:uid="{05853A79-5ED9-44DC-B7BF-FC9C3C142B10}"/>
    <cellStyle name="Neutral 5" xfId="20241" xr:uid="{33C870B0-6EC7-4CE6-8C53-B9216DEB1F78}"/>
    <cellStyle name="Neutral 5 2" xfId="20242" xr:uid="{E26DB697-A993-4A36-AE29-35B9A1851A1B}"/>
    <cellStyle name="Neutral 5 3" xfId="20243" xr:uid="{1727E821-1A08-48E5-9F31-3EE46F864F65}"/>
    <cellStyle name="Neutral 6" xfId="20244" xr:uid="{4421D815-8CC7-4051-BAA3-BB5A1EB76CC1}"/>
    <cellStyle name="Neutral 7" xfId="20245" xr:uid="{7480F443-4B76-476D-B716-F5C7F4DCAAAD}"/>
    <cellStyle name="Neutral 8" xfId="20246" xr:uid="{15D88615-3760-4473-A43E-57864CBDF507}"/>
    <cellStyle name="Neutral 9" xfId="20247" xr:uid="{098CAD49-381C-4B3F-BA69-3A6AC8030BBE}"/>
    <cellStyle name="Normal" xfId="0" builtinId="0"/>
    <cellStyle name="Normal - size 10" xfId="20248" xr:uid="{A33E0827-7339-4F19-AFAA-7AE103B23701}"/>
    <cellStyle name="Normal - size 10 2" xfId="20249" xr:uid="{6D3C283E-3B1A-4D1D-B6EE-649CE878D979}"/>
    <cellStyle name="Normal - size 10 3" xfId="20250" xr:uid="{03170AF8-6A55-45DA-BACA-F2F5B434C9FD}"/>
    <cellStyle name="Normal - size 11" xfId="20251" xr:uid="{8AA8A914-D941-4E62-9526-50F574FCF3D4}"/>
    <cellStyle name="Normal - size 11 2" xfId="20252" xr:uid="{C54C9911-2506-4757-BF7B-DB7024158306}"/>
    <cellStyle name="Normal - size 11 2 2" xfId="20253" xr:uid="{0B5BA7E6-6D2F-4C14-B558-F7B70BA3E98B}"/>
    <cellStyle name="Normal - size 11 2 2 2" xfId="20254" xr:uid="{97765563-A34B-4832-8094-3FFCE4DCC2D3}"/>
    <cellStyle name="Normal - size 11 2 3" xfId="20255" xr:uid="{E2E95088-EA46-40B2-B50A-C3C6B8A7C1C9}"/>
    <cellStyle name="Normal - size 11 2 4" xfId="20256" xr:uid="{7F30F7C6-6564-4BB4-A762-1E0AEBB1716C}"/>
    <cellStyle name="Normal - size 11 2 5" xfId="20257" xr:uid="{1DF94678-42BB-41F0-B797-B2D3B2C89C25}"/>
    <cellStyle name="Normal - size 11 3" xfId="20258" xr:uid="{09185915-96B0-4B31-A3BB-CCBAE6FD398B}"/>
    <cellStyle name="Normal - size 11 3 2" xfId="20259" xr:uid="{0193904A-5F9E-40E9-BA29-FD6E3EBE0457}"/>
    <cellStyle name="Normal - size 11 4" xfId="20260" xr:uid="{DC09DC2B-1176-4A27-B428-52B7C201551D}"/>
    <cellStyle name="Normal - size 8" xfId="20261" xr:uid="{A0C9A48E-D121-4550-B389-D8AB17CCF051}"/>
    <cellStyle name="Normal - size 8 2" xfId="20262" xr:uid="{44AB3CB7-184D-4F54-9692-F58BC8BF44A5}"/>
    <cellStyle name="Normal - size 8 3" xfId="20263" xr:uid="{D44948CE-C8AE-43AC-B6D1-F585ACE32F34}"/>
    <cellStyle name="Normal - size 9" xfId="20264" xr:uid="{907F46D9-B983-470F-82DC-66B3240AEF38}"/>
    <cellStyle name="Normal - size 9 2" xfId="20265" xr:uid="{D01BC735-8A4B-4783-8BDD-1A180B8C9AF1}"/>
    <cellStyle name="Normal - size 9 3" xfId="20266" xr:uid="{3AF8ECFA-5BF6-47FB-89A0-4E85F7F603C2}"/>
    <cellStyle name="Normal - Style1" xfId="20267" xr:uid="{AC9FD2E4-4306-43F7-B61D-ECCC45E285B6}"/>
    <cellStyle name="Normal - Style1 2" xfId="20268" xr:uid="{0A5B1861-9DF3-4944-9EBF-BB84ACD8B0D5}"/>
    <cellStyle name="Normal - Style2" xfId="20269" xr:uid="{D406FD1A-48E2-4DCA-8CCF-A87CA7C89846}"/>
    <cellStyle name="Normal - Style3" xfId="20270" xr:uid="{86144A50-3B87-40FA-A08F-36AC43D1BB91}"/>
    <cellStyle name="Normal - Style4" xfId="20271" xr:uid="{8A8819E5-15EE-4546-A1BD-A0E7CAEFF5F8}"/>
    <cellStyle name="Normal - Style5" xfId="20272" xr:uid="{7D5C4F29-CE70-404F-8A19-FC68CCA2631C}"/>
    <cellStyle name="Normal 10" xfId="20273" xr:uid="{52EA217F-A896-43C2-9AC4-B7869662782F}"/>
    <cellStyle name="Normal 10 2" xfId="20274" xr:uid="{699D5407-5F82-4F6F-A255-D7B555F377D8}"/>
    <cellStyle name="Normal 10 2 10" xfId="20275" xr:uid="{6373EE0E-B32B-4A49-9CDA-F39B88350312}"/>
    <cellStyle name="Normal 10 2 2" xfId="20276" xr:uid="{246CB90A-997C-4E63-9B49-5A00DB64D7C2}"/>
    <cellStyle name="Normal 10 2 2 10" xfId="20277" xr:uid="{E626C6EE-2F80-47FD-A43D-4F1E35F22AD1}"/>
    <cellStyle name="Normal 10 2 2 11" xfId="20278" xr:uid="{5268A11A-087F-4906-B0EE-F4FAB9F61DA3}"/>
    <cellStyle name="Normal 10 2 2 2" xfId="20279" xr:uid="{3EC57079-278E-469C-9B2B-47AEEDD9397D}"/>
    <cellStyle name="Normal 10 2 2 2 2" xfId="20280" xr:uid="{E491835C-86B7-4AAE-840A-46AAAD8FA257}"/>
    <cellStyle name="Normal 10 2 2 2 2 2" xfId="20281" xr:uid="{1C80F5FA-ACDE-446B-B0CE-849ABCAEB069}"/>
    <cellStyle name="Normal 10 2 2 2 3" xfId="20282" xr:uid="{648618E1-01B7-4F20-86AE-1A7BD736C3E2}"/>
    <cellStyle name="Normal 10 2 2 2 4" xfId="20283" xr:uid="{BFF2AFDF-93B2-4AC9-921C-74AFFB62AD8A}"/>
    <cellStyle name="Normal 10 2 2 2 5" xfId="20284" xr:uid="{C5CFD25B-1B0B-4A0E-BBE0-4D23E7D2A73C}"/>
    <cellStyle name="Normal 10 2 2 3" xfId="20285" xr:uid="{0E04C4BB-3D0C-4940-B398-F537A730D126}"/>
    <cellStyle name="Normal 10 2 2 3 2" xfId="20286" xr:uid="{AAEE2F3B-1F50-4799-A0B7-AE05C6CFA3F1}"/>
    <cellStyle name="Normal 10 2 2 3 2 2" xfId="20287" xr:uid="{036FD30B-9233-4B08-A72F-443C317E0A15}"/>
    <cellStyle name="Normal 10 2 2 3 3" xfId="20288" xr:uid="{C4077DE7-C8C9-4934-8910-2C2454005418}"/>
    <cellStyle name="Normal 10 2 2 3 4" xfId="20289" xr:uid="{E7FA5E68-1E34-4AE3-A405-65104DE95A3D}"/>
    <cellStyle name="Normal 10 2 2 3 5" xfId="20290" xr:uid="{6124CCCA-0E79-4F3F-A1A5-C54B66D2EB5B}"/>
    <cellStyle name="Normal 10 2 2 4" xfId="20291" xr:uid="{2B242438-3CB8-419E-9C3F-CFA833E4C701}"/>
    <cellStyle name="Normal 10 2 2 4 2" xfId="20292" xr:uid="{5CF475D6-51C2-4E87-BF6B-B26E64BBC5AC}"/>
    <cellStyle name="Normal 10 2 2 4 2 2" xfId="20293" xr:uid="{DB39AB7C-7A05-488D-B471-2FABE35EAF91}"/>
    <cellStyle name="Normal 10 2 2 4 3" xfId="20294" xr:uid="{1E63BF0C-C51E-4A0B-A0D5-66768EA88FB7}"/>
    <cellStyle name="Normal 10 2 2 4 4" xfId="20295" xr:uid="{5607421C-1FE8-4472-ABAF-DA4DEA998CDB}"/>
    <cellStyle name="Normal 10 2 2 4 5" xfId="20296" xr:uid="{5707954F-CFE4-487F-9507-F540B7778C60}"/>
    <cellStyle name="Normal 10 2 2 5" xfId="20297" xr:uid="{D6620675-A8D4-4BA0-B4D3-DCD14B65453D}"/>
    <cellStyle name="Normal 10 2 2 5 2" xfId="20298" xr:uid="{4D414DFA-DB75-427B-BB24-34FB7754C285}"/>
    <cellStyle name="Normal 10 2 2 5 2 2" xfId="20299" xr:uid="{DAB67992-5A73-4D29-A42E-B35BBD84AAF5}"/>
    <cellStyle name="Normal 10 2 2 5 3" xfId="20300" xr:uid="{5073F3DA-B5D4-4E4E-8196-8D1B49AA831F}"/>
    <cellStyle name="Normal 10 2 2 5 4" xfId="20301" xr:uid="{A2A7F043-94F9-4814-9DE9-0A1474BC2C80}"/>
    <cellStyle name="Normal 10 2 2 6" xfId="20302" xr:uid="{749CE69E-FFEE-4F21-9FF1-16C5A52F5B70}"/>
    <cellStyle name="Normal 10 2 2 6 2" xfId="20303" xr:uid="{C5A4C03D-586E-41BC-A8E6-240BB5D5DB15}"/>
    <cellStyle name="Normal 10 2 2 7" xfId="20304" xr:uid="{ED308F97-05A2-4B96-B26A-407B41E87C9A}"/>
    <cellStyle name="Normal 10 2 2 8" xfId="20305" xr:uid="{2754F8A0-6903-461C-B103-09DDBE8736B5}"/>
    <cellStyle name="Normal 10 2 2 9" xfId="20306" xr:uid="{9AC11597-1089-4206-A013-03442FA2CAFA}"/>
    <cellStyle name="Normal 10 2 3" xfId="20307" xr:uid="{7B3EA02F-5324-4D80-9B8D-0642C3C5AB4F}"/>
    <cellStyle name="Normal 10 2 3 2" xfId="20308" xr:uid="{D4550D88-2B4E-4CC6-8CF8-E638286BC01C}"/>
    <cellStyle name="Normal 10 2 3 2 2" xfId="20309" xr:uid="{4EC6E77D-005C-482B-8523-6790B962F0EE}"/>
    <cellStyle name="Normal 10 2 3 2 3" xfId="20310" xr:uid="{67DFD4D8-13AA-4F18-B40E-DAFF9D0364A0}"/>
    <cellStyle name="Normal 10 2 3 3" xfId="20311" xr:uid="{6FB901E6-A2AE-4A26-822F-F80BAF37E6C2}"/>
    <cellStyle name="Normal 10 2 3 4" xfId="20312" xr:uid="{BFEB00EE-2F67-46E6-BA1C-CC2F05BE2589}"/>
    <cellStyle name="Normal 10 2 3 5" xfId="20313" xr:uid="{26635EEE-3D5B-4BC2-845F-34F98B881736}"/>
    <cellStyle name="Normal 10 2 3 6" xfId="20314" xr:uid="{06A94D9D-D9E8-4CA1-AA16-A8B7B2B7F9EA}"/>
    <cellStyle name="Normal 10 2 4" xfId="20315" xr:uid="{366335B3-5E9A-4A85-ADC1-7D5B04D710CC}"/>
    <cellStyle name="Normal 10 2 4 2" xfId="20316" xr:uid="{1F4E7DE6-4DE7-4206-AA1D-96816ED7D180}"/>
    <cellStyle name="Normal 10 2 4 2 2" xfId="20317" xr:uid="{14BCAB27-E3B3-4438-B072-2FF23AF1BFA0}"/>
    <cellStyle name="Normal 10 2 4 3" xfId="20318" xr:uid="{AC419A5B-87FB-43CD-AF83-DEE80BDF0792}"/>
    <cellStyle name="Normal 10 2 4 4" xfId="20319" xr:uid="{CBEF7E37-B664-4957-AD34-9C3C623434C6}"/>
    <cellStyle name="Normal 10 2 4 5" xfId="20320" xr:uid="{7909269E-1A63-4E6B-85F3-A0418962E16F}"/>
    <cellStyle name="Normal 10 2 4 6" xfId="20321" xr:uid="{A3C6F823-684D-4C4E-94C1-3ECFC1497CC7}"/>
    <cellStyle name="Normal 10 2 5" xfId="20322" xr:uid="{56B00083-D2D4-480B-BF29-B10BB4D07466}"/>
    <cellStyle name="Normal 10 2 5 2" xfId="20323" xr:uid="{A7EB87D1-028C-4D1D-B4A5-EA46FA6B1BCA}"/>
    <cellStyle name="Normal 10 2 5 2 2" xfId="20324" xr:uid="{1750EFFA-57E9-4625-828A-087D7DFD1F43}"/>
    <cellStyle name="Normal 10 2 5 3" xfId="20325" xr:uid="{725FBB91-3830-4669-9905-70EE1097DB67}"/>
    <cellStyle name="Normal 10 2 5 4" xfId="20326" xr:uid="{4775573E-B7F6-406F-8819-E7110B1A8F7E}"/>
    <cellStyle name="Normal 10 2 5 5" xfId="20327" xr:uid="{7D88C631-A7F9-431C-A79F-9C22CA40F256}"/>
    <cellStyle name="Normal 10 2 6" xfId="20328" xr:uid="{925DBB79-D768-4A9D-A0F0-D6740E74C193}"/>
    <cellStyle name="Normal 10 2 6 2" xfId="20329" xr:uid="{99AAA19E-12E5-47A2-BEBD-F4C1FD327FEF}"/>
    <cellStyle name="Normal 10 2 6 2 2" xfId="20330" xr:uid="{7D0F843C-D167-4684-B570-23482D0EAA68}"/>
    <cellStyle name="Normal 10 2 6 3" xfId="20331" xr:uid="{A8EB3A80-B280-47BC-B9CC-5A0DBDDE4371}"/>
    <cellStyle name="Normal 10 2 6 4" xfId="20332" xr:uid="{AE8C7C63-64D7-4BD4-8A81-A29C10CA2A35}"/>
    <cellStyle name="Normal 10 2 7" xfId="20333" xr:uid="{3D3305EE-0BFE-405D-9F26-2432CF63ABB8}"/>
    <cellStyle name="Normal 10 2 7 2" xfId="20334" xr:uid="{B2F3AF1E-C28F-4A28-924E-07BDDE129851}"/>
    <cellStyle name="Normal 10 2 8" xfId="20335" xr:uid="{F9932849-BF83-4E9B-81CC-35972F39086E}"/>
    <cellStyle name="Normal 10 2 9" xfId="20336" xr:uid="{B9330F1D-BEEE-415E-A46E-03EA7E2B53B8}"/>
    <cellStyle name="Normal 10 3" xfId="20337" xr:uid="{FAFBC0A0-47C4-4DF0-BDCD-70F9CC9DBA11}"/>
    <cellStyle name="Normal 10 3 2" xfId="20338" xr:uid="{5102F79E-DAED-49CD-A31C-EF447EF7FF58}"/>
    <cellStyle name="Normal 10 3 2 2" xfId="20339" xr:uid="{F3B3EE90-5C1A-402B-A0DF-5E2448BB2B08}"/>
    <cellStyle name="Normal 10 3 2 3" xfId="20340" xr:uid="{106C9C01-3B22-4EE4-93AD-177315C393F4}"/>
    <cellStyle name="Normal 10 3 2 4" xfId="20341" xr:uid="{A476FBEC-C68D-4546-8C64-D8BB01FC23F4}"/>
    <cellStyle name="Normal 10 3 3" xfId="20342" xr:uid="{EC92F438-BA90-4088-8DAD-23B38CC04738}"/>
    <cellStyle name="Normal 10 3 3 2" xfId="20343" xr:uid="{75F12264-65E2-4A13-8B55-479A2B8240FB}"/>
    <cellStyle name="Normal 10 3 3 3" xfId="20344" xr:uid="{5A352DB3-509C-4FDA-8497-B65FDD15FD00}"/>
    <cellStyle name="Normal 10 3 4" xfId="20345" xr:uid="{67878C95-A3B9-4112-B3A0-713807F4DD16}"/>
    <cellStyle name="Normal 10 3 4 2" xfId="20346" xr:uid="{72B73F75-E664-4DB9-AC0A-F399D0EDCF7C}"/>
    <cellStyle name="Normal 10 3 5" xfId="20347" xr:uid="{7A5D9425-8112-4AFD-A2D8-ACFD07CAAAEF}"/>
    <cellStyle name="Normal 10 3 6" xfId="20348" xr:uid="{FEA122A2-67E9-4C71-936C-59E71EAC56A1}"/>
    <cellStyle name="Normal 10 4" xfId="20349" xr:uid="{3A5E180B-4158-4ABB-8515-E1330188D919}"/>
    <cellStyle name="Normal 10 4 2" xfId="20350" xr:uid="{6A26EFEB-5E9E-4C87-A484-2C1874127986}"/>
    <cellStyle name="Normal 10 4 3" xfId="20351" xr:uid="{65DAD3DC-98C6-45CE-92CC-D549DA5BB381}"/>
    <cellStyle name="Normal 10 4 4" xfId="20352" xr:uid="{1DA6A7E7-7554-4951-9B60-D3A07E9B1BE6}"/>
    <cellStyle name="Normal 10 5" xfId="20353" xr:uid="{B910A0F8-6ED4-4059-A87B-73E5F9BDBA53}"/>
    <cellStyle name="Normal 10 6" xfId="20354" xr:uid="{0C014E29-D1BB-4C91-999C-A72FC5F7D7A4}"/>
    <cellStyle name="Normal 10 6 2" xfId="20355" xr:uid="{82BB2615-68DC-4254-959E-091597B688BF}"/>
    <cellStyle name="Normal 10 7" xfId="20356" xr:uid="{93D31FF2-477A-4CEA-B8DC-5D199EBC2819}"/>
    <cellStyle name="Normal 10 8" xfId="20357" xr:uid="{45446EEC-5FD1-4655-A856-211A2154455A}"/>
    <cellStyle name="Normal 100" xfId="20358" xr:uid="{C3816AF8-9FC6-4D20-B0FE-4BFDB4713AF7}"/>
    <cellStyle name="Normal 101" xfId="20359" xr:uid="{EF656BF3-19DA-4318-B685-B3D6100797FA}"/>
    <cellStyle name="Normal 101 2" xfId="20360" xr:uid="{D78390F7-68C3-4173-8AB9-03990100294C}"/>
    <cellStyle name="Normal 101 2 2" xfId="20361" xr:uid="{6061345E-0D51-41AD-9881-5390D9456181}"/>
    <cellStyle name="Normal 101 3" xfId="20362" xr:uid="{03115772-ADF2-49DF-A3EE-DCA61D0C32F8}"/>
    <cellStyle name="Normal 101 4" xfId="20363" xr:uid="{C2AC0F4D-B37F-4DFE-9441-78858DF03A3B}"/>
    <cellStyle name="Normal 101 5" xfId="20364" xr:uid="{A0A61BEC-CF77-4DD3-AC55-033E3202B317}"/>
    <cellStyle name="Normal 102" xfId="20365" xr:uid="{7FBBF0BE-2FF3-4F1F-BA53-CA1A204997F5}"/>
    <cellStyle name="Normal 102 2" xfId="20366" xr:uid="{9EDBAC63-2221-4A93-B3F4-B160330D1217}"/>
    <cellStyle name="Normal 102 2 2" xfId="20367" xr:uid="{D0332958-8D21-4626-8905-87C6B2753D65}"/>
    <cellStyle name="Normal 102 3" xfId="20368" xr:uid="{EF0888B8-8631-48DA-A58F-D72E76F2D900}"/>
    <cellStyle name="Normal 102 4" xfId="20369" xr:uid="{1FC4B328-7142-4F8D-976E-35405DDB6F7A}"/>
    <cellStyle name="Normal 102 5" xfId="20370" xr:uid="{C5536F94-1DBF-431E-B83D-7D5B02FC1957}"/>
    <cellStyle name="Normal 103" xfId="20371" xr:uid="{B2097C15-BEBD-456E-9C94-CCFB614852BC}"/>
    <cellStyle name="Normal 103 2" xfId="20372" xr:uid="{0118C52A-6AD1-449B-8A19-8CF726F6A853}"/>
    <cellStyle name="Normal 103 2 2" xfId="20373" xr:uid="{A3CEE36A-C330-4D77-8DF2-8A68D11B49A6}"/>
    <cellStyle name="Normal 103 3" xfId="20374" xr:uid="{D7283628-9299-432E-A61A-E6304EA4C101}"/>
    <cellStyle name="Normal 103 4" xfId="20375" xr:uid="{11D1B38F-39D6-4ACA-938E-8335EF010CC6}"/>
    <cellStyle name="Normal 103 5" xfId="20376" xr:uid="{316287DA-C414-4561-B069-2C5C3BF66836}"/>
    <cellStyle name="Normal 104" xfId="20377" xr:uid="{CB7EC9F7-2B93-4AF2-AE2B-F2889740A862}"/>
    <cellStyle name="Normal 104 2" xfId="20378" xr:uid="{FDD02412-B94C-409D-86C8-3ABC2636E145}"/>
    <cellStyle name="Normal 104 2 2" xfId="20379" xr:uid="{F997CFB5-5AB8-425D-BEAD-A4E8F3365A67}"/>
    <cellStyle name="Normal 104 3" xfId="20380" xr:uid="{1B57F3CB-13B2-42F1-AE14-F8309ED7AB6B}"/>
    <cellStyle name="Normal 104 4" xfId="20381" xr:uid="{6A9B6DB4-B410-40E5-8A1D-242F4031942C}"/>
    <cellStyle name="Normal 104 5" xfId="20382" xr:uid="{FFCC5F74-E451-466F-939B-DC60DAC03BBF}"/>
    <cellStyle name="Normal 105" xfId="20383" xr:uid="{4F81C49A-9A33-4B16-B81E-E24014A6C99C}"/>
    <cellStyle name="Normal 105 2" xfId="20384" xr:uid="{8316B988-CBD5-4224-8AB7-B7916BA67596}"/>
    <cellStyle name="Normal 105 2 2" xfId="20385" xr:uid="{9F4677C5-D683-413D-BEEF-18F035A35A80}"/>
    <cellStyle name="Normal 105 3" xfId="20386" xr:uid="{BB09457B-EA03-4FC4-8DFD-6239D1AC25CC}"/>
    <cellStyle name="Normal 105 4" xfId="20387" xr:uid="{9AEB989A-B789-489D-A92E-DC33B54EBC1D}"/>
    <cellStyle name="Normal 105 5" xfId="20388" xr:uid="{1B194766-9425-40C5-B8AF-A373321A959B}"/>
    <cellStyle name="Normal 106" xfId="20389" xr:uid="{3B5C4FD9-AAD8-4DCE-B94C-505FE344376F}"/>
    <cellStyle name="Normal 106 2" xfId="20390" xr:uid="{4C1E1D6C-BFE0-4665-90AE-8C4E770A328F}"/>
    <cellStyle name="Normal 106 2 2" xfId="20391" xr:uid="{D7182C5E-9D4E-4060-B44F-F66C4F241BA3}"/>
    <cellStyle name="Normal 106 3" xfId="20392" xr:uid="{AC3F9FE7-E364-490F-B0D0-F3A2F8498108}"/>
    <cellStyle name="Normal 106 4" xfId="20393" xr:uid="{54393B73-7F40-4CCA-99CA-FD84F0A5C261}"/>
    <cellStyle name="Normal 106 5" xfId="20394" xr:uid="{B4D95E20-2C78-46A1-B07C-42F1928F38B2}"/>
    <cellStyle name="Normal 107" xfId="20395" xr:uid="{C8FE3FDE-6916-4188-826F-6FD85F69CB1D}"/>
    <cellStyle name="Normal 107 2" xfId="20396" xr:uid="{1F605F35-1F21-4368-893E-27E2E5606A5B}"/>
    <cellStyle name="Normal 107 2 2" xfId="20397" xr:uid="{9EB961E4-C89C-4AFF-A332-79233FFF137E}"/>
    <cellStyle name="Normal 107 3" xfId="20398" xr:uid="{33D39789-85D4-4859-A275-34743C67CD3D}"/>
    <cellStyle name="Normal 107 4" xfId="20399" xr:uid="{2EF905B6-92AC-454F-826F-07A3250EA734}"/>
    <cellStyle name="Normal 107 5" xfId="20400" xr:uid="{9A23FAC1-FB2A-4EAA-B2F0-B115A6B3EAA6}"/>
    <cellStyle name="Normal 108" xfId="20401" xr:uid="{4706A9B8-FD74-45A3-AC6F-02B463F4D107}"/>
    <cellStyle name="Normal 108 2" xfId="20402" xr:uid="{D0E98A7E-09F4-4A54-852F-F5CAEE3E10AC}"/>
    <cellStyle name="Normal 108 2 2" xfId="20403" xr:uid="{25389D35-7A32-420C-80B3-41E0D5606115}"/>
    <cellStyle name="Normal 108 3" xfId="20404" xr:uid="{63BF37EA-0DA9-49DA-A79F-351402484BCA}"/>
    <cellStyle name="Normal 108 4" xfId="20405" xr:uid="{F1F6562D-C86C-47D4-875C-4CB00897B013}"/>
    <cellStyle name="Normal 108 5" xfId="20406" xr:uid="{6A958323-4551-40D3-ADFC-EF0E2907FA89}"/>
    <cellStyle name="Normal 108 6" xfId="20407" xr:uid="{9553C80A-E99A-40A2-9EC4-7D74F59B46C9}"/>
    <cellStyle name="Normal 108 7" xfId="20408" xr:uid="{0479CABC-2A21-4C21-A0F7-AB6A5CCFFA58}"/>
    <cellStyle name="Normal 109" xfId="20409" xr:uid="{A767D7BE-C647-4340-8F4C-E2BAD2B690A7}"/>
    <cellStyle name="Normal 109 2" xfId="20410" xr:uid="{240B4C79-1E66-4D10-8F86-5D424266E23F}"/>
    <cellStyle name="Normal 109 2 2" xfId="20411" xr:uid="{96FA9D4E-E70D-43D3-82D2-DA9476564119}"/>
    <cellStyle name="Normal 109 3" xfId="20412" xr:uid="{0ECB3657-C665-492D-9396-891170C3F673}"/>
    <cellStyle name="Normal 109 4" xfId="20413" xr:uid="{A11427E9-EAE1-4CBA-9C29-EB4FEC28CF7F}"/>
    <cellStyle name="Normal 109 5" xfId="20414" xr:uid="{8BC53927-6C9E-458E-A6F6-E9D9C8C975CA}"/>
    <cellStyle name="Normal 109 6" xfId="20415" xr:uid="{28A0B819-0EAA-4E7C-AB38-DCCB468FEBDE}"/>
    <cellStyle name="Normal 109 7" xfId="20416" xr:uid="{99205C65-906C-4F25-BEB5-612FCBE34C40}"/>
    <cellStyle name="Normal 11" xfId="20417" xr:uid="{B46BA66A-A384-43CE-B53F-0939ECD5AAAB}"/>
    <cellStyle name="Normal 11 2" xfId="20418" xr:uid="{C81116B3-1DF9-4175-9B4E-D0F5CCA9106D}"/>
    <cellStyle name="Normal 11 2 10" xfId="20419" xr:uid="{2B47D63A-4A92-4970-8985-40771EADEC41}"/>
    <cellStyle name="Normal 11 2 2" xfId="20420" xr:uid="{34540F14-7163-4FF5-89D7-8FC2A227E8B2}"/>
    <cellStyle name="Normal 11 2 2 10" xfId="20421" xr:uid="{41ECADD9-EA24-4383-9C57-8BFDF858FF4F}"/>
    <cellStyle name="Normal 11 2 2 2" xfId="20422" xr:uid="{358E8BB3-994D-40A3-BF95-722A46C3134F}"/>
    <cellStyle name="Normal 11 2 2 2 2" xfId="20423" xr:uid="{E2B1D654-5C9C-4259-9B46-20703430FB19}"/>
    <cellStyle name="Normal 11 2 2 2 2 2" xfId="20424" xr:uid="{14A5CBE7-E51B-406E-8B1A-954E5E3106B9}"/>
    <cellStyle name="Normal 11 2 2 2 3" xfId="20425" xr:uid="{F3099514-E788-432B-A55B-9C07BB3D2E72}"/>
    <cellStyle name="Normal 11 2 2 2 4" xfId="20426" xr:uid="{096503AC-A956-4A22-A0CD-D9C90EA4DA5D}"/>
    <cellStyle name="Normal 11 2 2 2 5" xfId="20427" xr:uid="{6F022153-2479-4491-9061-FC150EBEC521}"/>
    <cellStyle name="Normal 11 2 2 3" xfId="20428" xr:uid="{A2616070-15B2-4CC6-B593-AC4F432BB59C}"/>
    <cellStyle name="Normal 11 2 2 3 2" xfId="20429" xr:uid="{19031BBC-E817-4208-9FB0-29CBC54437A0}"/>
    <cellStyle name="Normal 11 2 2 3 2 2" xfId="20430" xr:uid="{8AAA836D-5F4D-4ACA-89E8-9334B605FE90}"/>
    <cellStyle name="Normal 11 2 2 3 3" xfId="20431" xr:uid="{287F11A4-8830-4923-9B67-0AC0AA712485}"/>
    <cellStyle name="Normal 11 2 2 3 4" xfId="20432" xr:uid="{C3644370-F472-4715-A887-C9BBF1E99EDD}"/>
    <cellStyle name="Normal 11 2 2 3 5" xfId="20433" xr:uid="{4D5CBFF3-2A72-426D-8731-80A2CA5A5B96}"/>
    <cellStyle name="Normal 11 2 2 4" xfId="20434" xr:uid="{E7560101-FA9B-455A-A45F-F074D5C8AD15}"/>
    <cellStyle name="Normal 11 2 2 4 2" xfId="20435" xr:uid="{4476AF24-A5AE-4B64-8869-71F0F75DE095}"/>
    <cellStyle name="Normal 11 2 2 4 2 2" xfId="20436" xr:uid="{1451715B-DFCE-4928-ABA7-AF128462262A}"/>
    <cellStyle name="Normal 11 2 2 4 3" xfId="20437" xr:uid="{5C8F39EA-6930-419E-BB09-5E119DA0323F}"/>
    <cellStyle name="Normal 11 2 2 4 4" xfId="20438" xr:uid="{16D1C191-55CC-4C0E-9884-55CABE4E8C0A}"/>
    <cellStyle name="Normal 11 2 2 5" xfId="20439" xr:uid="{6AC498DF-C561-4B92-9757-07845D88A607}"/>
    <cellStyle name="Normal 11 2 2 5 2" xfId="20440" xr:uid="{30C1AAC9-BE53-43B7-B828-76EEADC40B00}"/>
    <cellStyle name="Normal 11 2 2 5 2 2" xfId="20441" xr:uid="{71BD1B1E-B771-4739-9A26-8010B7AA8292}"/>
    <cellStyle name="Normal 11 2 2 5 3" xfId="20442" xr:uid="{5006D994-58DB-4807-9E96-A0D6F53A5553}"/>
    <cellStyle name="Normal 11 2 2 5 4" xfId="20443" xr:uid="{6EB65A49-893E-4B73-80D3-DD647092CA15}"/>
    <cellStyle name="Normal 11 2 2 6" xfId="20444" xr:uid="{16321BBB-94AE-44EE-8F2B-B964FFF515C6}"/>
    <cellStyle name="Normal 11 2 2 6 2" xfId="20445" xr:uid="{216C9C65-3327-41FA-A2D3-CF874CCCF4F8}"/>
    <cellStyle name="Normal 11 2 2 7" xfId="20446" xr:uid="{847873CC-0582-4719-BD97-1251F7BCFFE1}"/>
    <cellStyle name="Normal 11 2 2 8" xfId="20447" xr:uid="{C51FC163-063D-494B-AB39-3FCDBD02FBD0}"/>
    <cellStyle name="Normal 11 2 2 9" xfId="20448" xr:uid="{3CAC466E-A89B-4515-BBCE-787224630FCF}"/>
    <cellStyle name="Normal 11 2 3" xfId="20449" xr:uid="{8636F40C-FED5-415A-978F-ABFBB38CA5FA}"/>
    <cellStyle name="Normal 11 2 3 2" xfId="20450" xr:uid="{5AC4FC49-394C-44E7-9575-964B874BB97B}"/>
    <cellStyle name="Normal 11 2 3 2 2" xfId="20451" xr:uid="{F3E8F592-9E1A-4BF4-BEBF-31003D5E75AD}"/>
    <cellStyle name="Normal 11 2 3 2 3" xfId="20452" xr:uid="{11753C44-A662-4488-9F49-FA8EFB607B47}"/>
    <cellStyle name="Normal 11 2 3 3" xfId="20453" xr:uid="{DDA60899-36FC-49D9-B7B5-EB3595CD8526}"/>
    <cellStyle name="Normal 11 2 3 4" xfId="20454" xr:uid="{5B17CE23-5EC9-411E-84CB-85DF0DA3DE89}"/>
    <cellStyle name="Normal 11 2 3 5" xfId="20455" xr:uid="{2A467E59-A020-4F11-8DEA-8EBF07034D2D}"/>
    <cellStyle name="Normal 11 2 3 6" xfId="20456" xr:uid="{9E827E84-21BF-4D26-BC8D-638D5FC3B63D}"/>
    <cellStyle name="Normal 11 2 4" xfId="20457" xr:uid="{DA94438A-BB79-4A8F-AFF4-B3D986619EA5}"/>
    <cellStyle name="Normal 11 2 4 2" xfId="20458" xr:uid="{6CE9CCFA-0CE5-403E-8ED6-C229395CEB92}"/>
    <cellStyle name="Normal 11 2 4 2 2" xfId="20459" xr:uid="{2638547C-FA7F-444C-92C2-EA70695E3922}"/>
    <cellStyle name="Normal 11 2 4 3" xfId="20460" xr:uid="{C124705F-48CB-4EB0-8424-2DF42C4098B8}"/>
    <cellStyle name="Normal 11 2 4 4" xfId="20461" xr:uid="{E2785EE4-06F0-4311-8298-82F41F0C7172}"/>
    <cellStyle name="Normal 11 2 4 5" xfId="20462" xr:uid="{F80BE13E-3960-46E0-82EA-711CA6572859}"/>
    <cellStyle name="Normal 11 2 5" xfId="20463" xr:uid="{EBC031A9-6948-4586-8E22-31C93FB9A7EB}"/>
    <cellStyle name="Normal 11 2 5 2" xfId="20464" xr:uid="{AA6735E2-6D48-4875-9BB8-8A79A1CFD16E}"/>
    <cellStyle name="Normal 11 2 5 2 2" xfId="20465" xr:uid="{90505B76-BD99-44AE-A0BE-5C4AC035D11E}"/>
    <cellStyle name="Normal 11 2 5 3" xfId="20466" xr:uid="{1A4135CF-1292-405C-8C52-38C4F5A737C1}"/>
    <cellStyle name="Normal 11 2 5 4" xfId="20467" xr:uid="{F1703BDB-29E3-4B49-BB78-59ED81DBB469}"/>
    <cellStyle name="Normal 11 2 5 5" xfId="20468" xr:uid="{253BEABD-DB0E-430E-9676-010D31823B1F}"/>
    <cellStyle name="Normal 11 2 6" xfId="20469" xr:uid="{C7E16C8A-E5C3-490E-A2AB-232118B0771E}"/>
    <cellStyle name="Normal 11 2 6 2" xfId="20470" xr:uid="{0DF39B4C-AC21-4DFD-895F-E16B30CA966E}"/>
    <cellStyle name="Normal 11 2 6 2 2" xfId="20471" xr:uid="{12FEF2F9-400F-4311-9FB0-E7332E3F7A2B}"/>
    <cellStyle name="Normal 11 2 6 3" xfId="20472" xr:uid="{7F79AF31-FE91-405F-84EC-69999F773B3E}"/>
    <cellStyle name="Normal 11 2 6 4" xfId="20473" xr:uid="{91370F14-3AE8-4FE7-B09A-BCE0405F42AB}"/>
    <cellStyle name="Normal 11 2 7" xfId="20474" xr:uid="{0F1FFA07-A617-4551-A76E-1D6BAA66A0EF}"/>
    <cellStyle name="Normal 11 2 7 2" xfId="20475" xr:uid="{6F112CA0-F4E9-4FCD-88BD-2B12D7372B21}"/>
    <cellStyle name="Normal 11 2 8" xfId="20476" xr:uid="{17B2553D-37AB-4285-BEE6-02B82E6EF1FD}"/>
    <cellStyle name="Normal 11 2 9" xfId="20477" xr:uid="{7DB4C784-A4A7-4F11-B4A9-F5C2E759B8AD}"/>
    <cellStyle name="Normal 11 3" xfId="20478" xr:uid="{F4D91A10-019A-449B-BF63-C78C28555A05}"/>
    <cellStyle name="Normal 11 3 2" xfId="20479" xr:uid="{911D731A-5971-4E9D-8440-7D233DF81D98}"/>
    <cellStyle name="Normal 11 3 2 2" xfId="20480" xr:uid="{73673757-9784-4726-91DC-5654DB36AA6F}"/>
    <cellStyle name="Normal 11 3 2 3" xfId="20481" xr:uid="{9F6C72DD-9FB0-4347-958D-48686A840BFD}"/>
    <cellStyle name="Normal 11 3 2 4" xfId="20482" xr:uid="{8CA80312-25BB-46A1-8280-D789986E4DF0}"/>
    <cellStyle name="Normal 11 3 3" xfId="20483" xr:uid="{29C40CB8-25EC-4672-A5E7-759E04BE0D2C}"/>
    <cellStyle name="Normal 11 3 3 2" xfId="20484" xr:uid="{6F900707-59E2-4812-AD2A-ED4F58D33DC8}"/>
    <cellStyle name="Normal 11 3 3 3" xfId="20485" xr:uid="{59B0E66D-AE1E-4C23-8233-0496DABC0A6B}"/>
    <cellStyle name="Normal 11 3 4" xfId="20486" xr:uid="{DE005F8B-6717-4DA0-A228-299A78CF3942}"/>
    <cellStyle name="Normal 11 3 4 2" xfId="20487" xr:uid="{2B09F877-1278-42B8-AE1C-CAA0E72EC87C}"/>
    <cellStyle name="Normal 11 3 5" xfId="20488" xr:uid="{47725B70-37B5-4968-A20D-FCD71257B689}"/>
    <cellStyle name="Normal 11 4" xfId="20489" xr:uid="{0CD05B25-4AE3-4E88-9279-E0A2791DCAF7}"/>
    <cellStyle name="Normal 11 4 2" xfId="20490" xr:uid="{026DCEDF-EFDC-43FA-A119-3C488C72919F}"/>
    <cellStyle name="Normal 11 4 2 2" xfId="20491" xr:uid="{E3B5E149-6F57-4242-9EA7-A7AFBA257634}"/>
    <cellStyle name="Normal 11 4 2 3" xfId="20492" xr:uid="{7E17C05F-DFB7-4152-8FA7-856215EBCF70}"/>
    <cellStyle name="Normal 11 4 3" xfId="20493" xr:uid="{AD352B1A-0B14-43D0-836C-A87D4B6F2358}"/>
    <cellStyle name="Normal 11 4 4" xfId="20494" xr:uid="{97D33FFD-45DB-4107-A672-BB634F3CE4B3}"/>
    <cellStyle name="Normal 11 4 5" xfId="20495" xr:uid="{C48E5500-FEB5-468D-B668-279CC9704FF0}"/>
    <cellStyle name="Normal 11 5" xfId="20496" xr:uid="{C6AD0D33-F78B-4C78-B383-57E308389D12}"/>
    <cellStyle name="Normal 11 5 2" xfId="20497" xr:uid="{7F7FE36E-AFBF-418E-AE2F-A31487AC576A}"/>
    <cellStyle name="Normal 11 6" xfId="20498" xr:uid="{28C861C8-4F83-41A0-9E7D-D3B43B5E3414}"/>
    <cellStyle name="Normal 11 7" xfId="20499" xr:uid="{33B76EE3-284D-4103-99D4-ACF9C315FA0B}"/>
    <cellStyle name="Normal 110" xfId="20500" xr:uid="{059CD2F8-72A8-438B-9E17-DEE94FFB5FF7}"/>
    <cellStyle name="Normal 110 2" xfId="20501" xr:uid="{6E17E24E-2046-469D-B01D-2A261643231C}"/>
    <cellStyle name="Normal 110 2 2" xfId="20502" xr:uid="{1ABD1991-4487-4D16-830F-93B019B229F3}"/>
    <cellStyle name="Normal 110 3" xfId="20503" xr:uid="{BD2488B3-F6D9-4F83-A050-42D47D9112ED}"/>
    <cellStyle name="Normal 110 4" xfId="20504" xr:uid="{552663E9-CE15-4EF8-BD48-D1454DD181DB}"/>
    <cellStyle name="Normal 110 5" xfId="20505" xr:uid="{3A6655F8-8594-468D-9251-2DAE26234CC2}"/>
    <cellStyle name="Normal 111" xfId="20506" xr:uid="{9E4A85EA-1DDE-453C-8C3C-6A9503B5DDB3}"/>
    <cellStyle name="Normal 111 2" xfId="20507" xr:uid="{F50C1965-1F0F-43CE-A6F3-DC89A34E8639}"/>
    <cellStyle name="Normal 111 2 2" xfId="20508" xr:uid="{24029315-8E20-4788-B939-56815AC40287}"/>
    <cellStyle name="Normal 111 3" xfId="20509" xr:uid="{495B1E2B-2D0D-46FC-8B70-31684FC0BE6D}"/>
    <cellStyle name="Normal 111 4" xfId="20510" xr:uid="{E7C51367-6A94-4E43-8E30-A964F39E4F5D}"/>
    <cellStyle name="Normal 111 5" xfId="20511" xr:uid="{03D0FC39-93D6-45BC-A515-275BA5BB5170}"/>
    <cellStyle name="Normal 112" xfId="20512" xr:uid="{CD72DD89-3BB6-47E0-8036-302FF67F3E10}"/>
    <cellStyle name="Normal 113" xfId="20513" xr:uid="{1F55DD1E-B62D-465B-9EE8-CF71B6804FBD}"/>
    <cellStyle name="Normal 114" xfId="20514" xr:uid="{0BAAE68E-D51F-4822-919A-96D0E619DE9A}"/>
    <cellStyle name="Normal 114 2" xfId="20515" xr:uid="{088E6E7A-AD7D-4D98-84F9-8D4C5D6BB724}"/>
    <cellStyle name="Normal 114 3" xfId="20516" xr:uid="{5E60A7E2-4134-4BD5-8F54-289DD2D5384F}"/>
    <cellStyle name="Normal 115" xfId="20517" xr:uid="{5B514AEC-D360-481B-A794-F1D9971A77C0}"/>
    <cellStyle name="Normal 115 2" xfId="20518" xr:uid="{1AE3F82A-5AAF-4C5D-8A36-80A1D0B05676}"/>
    <cellStyle name="Normal 115 3" xfId="20519" xr:uid="{98C6F463-831B-4DFA-B965-90D8152849B8}"/>
    <cellStyle name="Normal 116" xfId="20520" xr:uid="{37D9C4CB-97A9-418F-ADB3-64C696FD0AC4}"/>
    <cellStyle name="Normal 116 2" xfId="20521" xr:uid="{3E8575B6-6663-4DF2-8986-CF03B1755E5D}"/>
    <cellStyle name="Normal 116 3" xfId="20522" xr:uid="{9B0A8B2A-29B3-4096-88CD-3B749BB37D8F}"/>
    <cellStyle name="Normal 117" xfId="20523" xr:uid="{A5D3081D-CA10-4EE4-AAAD-E93736AC8887}"/>
    <cellStyle name="Normal 118" xfId="20524" xr:uid="{0BC30C7D-142E-40E5-B919-97D14D452BF1}"/>
    <cellStyle name="Normal 119" xfId="20525" xr:uid="{135A6839-A263-47FF-8BA2-1654514E040D}"/>
    <cellStyle name="Normal 12" xfId="20526" xr:uid="{A3A9FF2B-009C-4B95-9C0C-0F073E1E9CDC}"/>
    <cellStyle name="Normal 12 10" xfId="20527" xr:uid="{A0276AE2-20FE-46EB-9BF0-5123528B8F57}"/>
    <cellStyle name="Normal 12 11" xfId="20528" xr:uid="{1D94A90A-8868-4B99-AAA6-5999EF76F7E7}"/>
    <cellStyle name="Normal 12 12" xfId="20529" xr:uid="{768715EC-CB23-449E-AFF6-05B46284BA15}"/>
    <cellStyle name="Normal 12 13" xfId="20530" xr:uid="{F5DF9321-4556-4BC0-AC41-A15FDD9529A8}"/>
    <cellStyle name="Normal 12 13 2" xfId="20531" xr:uid="{8E3766D8-2B4C-4055-8624-816B9BA2274A}"/>
    <cellStyle name="Normal 12 14" xfId="20532" xr:uid="{ECA5CB6C-FE47-4C0F-A0AF-1BAE59C1D618}"/>
    <cellStyle name="Normal 12 15" xfId="20533" xr:uid="{BE0A8E1E-4E98-4C24-BDF8-8B84E7347BA2}"/>
    <cellStyle name="Normal 12 2" xfId="20534" xr:uid="{ABB15788-B192-49B9-9D08-4DFE2DB63229}"/>
    <cellStyle name="Normal 12 2 10" xfId="20535" xr:uid="{C8FDAB24-2261-4692-82B7-AEDDDBE12643}"/>
    <cellStyle name="Normal 12 2 2" xfId="20536" xr:uid="{7769FB65-639E-4B6F-AD9D-26D53EE3CCE9}"/>
    <cellStyle name="Normal 12 2 2 2" xfId="20537" xr:uid="{B34DFA92-5A68-4893-94C9-6A22B58F275F}"/>
    <cellStyle name="Normal 12 2 2 2 2" xfId="20538" xr:uid="{F49F8558-EA47-4006-864F-A4AB79E82F30}"/>
    <cellStyle name="Normal 12 2 2 2 2 2" xfId="20539" xr:uid="{EC3A82B2-A5D3-46E1-BF8C-D1303B086622}"/>
    <cellStyle name="Normal 12 2 2 2 2 3" xfId="20540" xr:uid="{B7B449A7-A179-4C77-914F-F7C688E3B559}"/>
    <cellStyle name="Normal 12 2 2 2 3" xfId="20541" xr:uid="{BBD964A2-23E7-4833-BDAC-B682F3593F92}"/>
    <cellStyle name="Normal 12 2 2 2 3 2" xfId="20542" xr:uid="{D3C62BCC-6B9E-4B2C-BF9A-86EF75B48931}"/>
    <cellStyle name="Normal 12 2 2 2 4" xfId="20543" xr:uid="{34F4ED9B-B71E-46DD-8C9A-2C099E3E4135}"/>
    <cellStyle name="Normal 12 2 2 2 5" xfId="20544" xr:uid="{7E20CDAB-36D4-4CDB-9BB2-2F8236E79CA5}"/>
    <cellStyle name="Normal 12 2 2 3" xfId="20545" xr:uid="{5DB26EE1-9950-4270-A91F-79E121EC0407}"/>
    <cellStyle name="Normal 12 2 2 3 2" xfId="20546" xr:uid="{AF0FE9E3-AB05-4AA4-88D9-D8FE34F9110F}"/>
    <cellStyle name="Normal 12 2 2 3 2 2" xfId="20547" xr:uid="{210D1AAE-E0E0-4F20-822F-06BC2B472BAC}"/>
    <cellStyle name="Normal 12 2 2 3 3" xfId="20548" xr:uid="{FDF84888-6AF6-41B3-BE49-B2DB5ED2C7B2}"/>
    <cellStyle name="Normal 12 2 2 3 4" xfId="20549" xr:uid="{859626EB-FA42-424D-A1B2-791D84BB8F3E}"/>
    <cellStyle name="Normal 12 2 2 3 5" xfId="20550" xr:uid="{7FB7440B-8717-44F7-BBB5-16E84F8199FF}"/>
    <cellStyle name="Normal 12 2 2 4" xfId="20551" xr:uid="{8F3BFDC0-6D3A-4F05-8467-7C482E7E58DE}"/>
    <cellStyle name="Normal 12 2 2 4 2" xfId="20552" xr:uid="{D6292196-57C8-4AB6-946F-5387A040BCEC}"/>
    <cellStyle name="Normal 12 2 2 4 2 2" xfId="20553" xr:uid="{61E6B52F-E278-4493-BD21-B54D48D67E4B}"/>
    <cellStyle name="Normal 12 2 2 4 3" xfId="20554" xr:uid="{9D117B71-27BF-48BC-AD86-56DBD5298C7F}"/>
    <cellStyle name="Normal 12 2 2 4 4" xfId="20555" xr:uid="{BE468AD4-7EA1-4B23-8035-4462E0C1B009}"/>
    <cellStyle name="Normal 12 2 2 4 5" xfId="20556" xr:uid="{DCE5E1F9-2FB3-4ABC-88D3-D24F0F2A56FD}"/>
    <cellStyle name="Normal 12 2 2 5" xfId="20557" xr:uid="{2D519E06-52D3-44C1-A6F5-E9A1434FED4B}"/>
    <cellStyle name="Normal 12 2 2 5 2" xfId="20558" xr:uid="{32D121F7-A07C-4F7C-ACF6-2BB3C993A891}"/>
    <cellStyle name="Normal 12 2 2 5 2 2" xfId="20559" xr:uid="{FA7B3E2D-FCDB-4749-B783-3A69299CDEF4}"/>
    <cellStyle name="Normal 12 2 2 5 3" xfId="20560" xr:uid="{05C62549-93AA-48EB-8DFC-A1D7303AB400}"/>
    <cellStyle name="Normal 12 2 2 5 4" xfId="20561" xr:uid="{0E337047-0790-4A11-8F7A-5EBD2CC88940}"/>
    <cellStyle name="Normal 12 2 2 5 5" xfId="20562" xr:uid="{78ADFFA1-B2CE-4D20-BBE9-A6973959C8AB}"/>
    <cellStyle name="Normal 12 2 2 6" xfId="20563" xr:uid="{4077D95E-8BB2-4F1E-9390-1279FF3182FA}"/>
    <cellStyle name="Normal 12 2 2 6 2" xfId="20564" xr:uid="{C007D03D-FA08-4E79-9991-DFB856A9EFFA}"/>
    <cellStyle name="Normal 12 2 2 6 3" xfId="20565" xr:uid="{B4F1276D-F62D-407B-AECE-C2BD04D87EE9}"/>
    <cellStyle name="Normal 12 2 2 7" xfId="20566" xr:uid="{98788C2F-496F-4B1F-A32B-1F03B31A8345}"/>
    <cellStyle name="Normal 12 2 2 7 2" xfId="20567" xr:uid="{15075A1C-6C19-4ADD-8000-24A4305C0837}"/>
    <cellStyle name="Normal 12 2 2 8" xfId="20568" xr:uid="{B1CFA8E4-EA6C-42DE-97BC-38A1AEBB37AE}"/>
    <cellStyle name="Normal 12 2 2 9" xfId="20569" xr:uid="{5733C0FB-BF28-4EA4-84EB-062EEC5220DE}"/>
    <cellStyle name="Normal 12 2 3" xfId="20570" xr:uid="{E1BE714F-A1E0-4ED1-8E06-65BE81AFD3A4}"/>
    <cellStyle name="Normal 12 2 3 2" xfId="20571" xr:uid="{DBB2BEBB-0283-43CD-8C56-099711749E1A}"/>
    <cellStyle name="Normal 12 2 3 2 2" xfId="20572" xr:uid="{6F843036-BE66-4513-9960-EB1F6D1CC14B}"/>
    <cellStyle name="Normal 12 2 3 2 2 2" xfId="20573" xr:uid="{BBE1C873-0445-4658-A170-DDE9A8772E2B}"/>
    <cellStyle name="Normal 12 2 3 2 3" xfId="20574" xr:uid="{4D47F091-35FD-48FA-A1D1-5D9317E7134A}"/>
    <cellStyle name="Normal 12 2 3 2 4" xfId="20575" xr:uid="{0869B15B-7825-482A-9DB8-ED40D82DFD7A}"/>
    <cellStyle name="Normal 12 2 3 3" xfId="20576" xr:uid="{FDB27D54-C3AE-4DD7-9110-A74F5F62C71F}"/>
    <cellStyle name="Normal 12 2 3 3 2" xfId="20577" xr:uid="{F074B3C3-DC10-4845-BF9C-65BA5E9902DE}"/>
    <cellStyle name="Normal 12 2 3 4" xfId="20578" xr:uid="{35D2D313-899C-4951-A106-B1F0099EADD8}"/>
    <cellStyle name="Normal 12 2 3 4 2" xfId="20579" xr:uid="{030BC4B8-10DC-48EF-9E59-81751FDE5B00}"/>
    <cellStyle name="Normal 12 2 3 5" xfId="20580" xr:uid="{EE1D49DB-9B3B-4C1C-8FF3-1BD5E545CAC6}"/>
    <cellStyle name="Normal 12 2 3 6" xfId="20581" xr:uid="{4A617124-20FC-491E-B4A2-DC2C35856418}"/>
    <cellStyle name="Normal 12 2 3 7" xfId="20582" xr:uid="{AC1E1487-83F7-4DC2-B693-FC2DB323D627}"/>
    <cellStyle name="Normal 12 2 3 8" xfId="20583" xr:uid="{27DBE695-714B-418A-96D7-9458C4277FCE}"/>
    <cellStyle name="Normal 12 2 4" xfId="20584" xr:uid="{20C0EC92-64BF-460E-8D27-D2ED90B332EA}"/>
    <cellStyle name="Normal 12 2 4 2" xfId="20585" xr:uid="{190AA9CA-7157-4BBA-A0CE-12AAD1F40BBD}"/>
    <cellStyle name="Normal 12 2 4 2 2" xfId="20586" xr:uid="{6B1FA7A2-A2DE-4D18-9EC9-A0FED281A2B2}"/>
    <cellStyle name="Normal 12 2 4 2 3" xfId="20587" xr:uid="{3076275D-81B3-48BF-9201-0DA6435FC588}"/>
    <cellStyle name="Normal 12 2 4 3" xfId="20588" xr:uid="{37471BE3-47E6-47D0-A5FF-D9AB2603705A}"/>
    <cellStyle name="Normal 12 2 4 3 2" xfId="20589" xr:uid="{F08E02C8-079A-44F8-9D99-707F475CE505}"/>
    <cellStyle name="Normal 12 2 4 4" xfId="20590" xr:uid="{4687CAB5-86F3-4DFB-BA9F-913E247C5BF0}"/>
    <cellStyle name="Normal 12 2 4 5" xfId="20591" xr:uid="{EE36D8D4-D071-4430-B391-F0AE3744BBFF}"/>
    <cellStyle name="Normal 12 2 5" xfId="20592" xr:uid="{9FBBFCB6-0D78-4BD8-9222-33EAF6150837}"/>
    <cellStyle name="Normal 12 2 5 2" xfId="20593" xr:uid="{12DCE9F4-0C66-4021-9873-F75F2F5FF95D}"/>
    <cellStyle name="Normal 12 2 5 2 2" xfId="20594" xr:uid="{3E1A98A7-E503-4AA7-A945-B1FFD06A43BF}"/>
    <cellStyle name="Normal 12 2 5 3" xfId="20595" xr:uid="{C3A0EC0F-FAFD-4EF9-9C84-740401B8BAD7}"/>
    <cellStyle name="Normal 12 2 5 4" xfId="20596" xr:uid="{B8208CCA-1EDD-425F-BADC-C157ED5CA773}"/>
    <cellStyle name="Normal 12 2 5 5" xfId="20597" xr:uid="{7B891B66-612F-49AD-89A8-FC9DB067415A}"/>
    <cellStyle name="Normal 12 2 6" xfId="20598" xr:uid="{2429D921-E9C8-4974-BCF7-253883379023}"/>
    <cellStyle name="Normal 12 2 6 2" xfId="20599" xr:uid="{0B45E5E2-D97A-43F9-9965-ABC9CDCCAD13}"/>
    <cellStyle name="Normal 12 2 6 2 2" xfId="20600" xr:uid="{942B3BFB-5380-4B62-8A73-C6E5F661BCFE}"/>
    <cellStyle name="Normal 12 2 6 3" xfId="20601" xr:uid="{53F2481B-E6CB-4545-87EE-9FC0A3C4CE68}"/>
    <cellStyle name="Normal 12 2 6 4" xfId="20602" xr:uid="{06E1C0F2-B121-4051-84A3-E1221A78DF42}"/>
    <cellStyle name="Normal 12 2 6 5" xfId="20603" xr:uid="{2CBD90C3-ACDF-414E-9B69-27F231157D91}"/>
    <cellStyle name="Normal 12 2 7" xfId="20604" xr:uid="{D25C8D89-BEB5-4512-8529-09CBF1E7DF23}"/>
    <cellStyle name="Normal 12 2 7 2" xfId="20605" xr:uid="{52E383BE-9C13-49B4-A746-A3A30FF8B513}"/>
    <cellStyle name="Normal 12 2 7 3" xfId="20606" xr:uid="{8988A9B2-240E-4A23-8BF8-A00FAD5264CD}"/>
    <cellStyle name="Normal 12 2 8" xfId="20607" xr:uid="{1388DFEE-590B-4C29-B0AF-CF9916FD6D51}"/>
    <cellStyle name="Normal 12 2 8 2" xfId="20608" xr:uid="{90AD96CD-0F27-40B4-B35C-AD58E7A2E0AE}"/>
    <cellStyle name="Normal 12 2 9" xfId="20609" xr:uid="{7F98DC63-8CE4-4635-8E81-0BF1D2E4C362}"/>
    <cellStyle name="Normal 12 2 9 2" xfId="20610" xr:uid="{CEE8A502-A9DC-4678-B698-9C8D8F2EEEA6}"/>
    <cellStyle name="Normal 12 3" xfId="20611" xr:uid="{F3DE2C4C-5D59-4369-866F-61D4BE96722B}"/>
    <cellStyle name="Normal 12 3 10" xfId="20612" xr:uid="{C59064F5-51BA-40D8-9AA7-4F9CDDD24A59}"/>
    <cellStyle name="Normal 12 3 2" xfId="20613" xr:uid="{A152D5C0-1B0C-4867-9B14-62E325708788}"/>
    <cellStyle name="Normal 12 3 2 2" xfId="20614" xr:uid="{27AD78F0-1567-491A-9415-B854C7881B75}"/>
    <cellStyle name="Normal 12 3 2 2 2" xfId="20615" xr:uid="{258B3BE8-6998-4EC8-85B8-F5E7E21A9906}"/>
    <cellStyle name="Normal 12 3 2 2 3" xfId="20616" xr:uid="{99ADE3E4-887A-447C-81C2-22B59D567C61}"/>
    <cellStyle name="Normal 12 3 2 3" xfId="20617" xr:uid="{C96C4173-A166-4463-B63E-EB73C1D9327E}"/>
    <cellStyle name="Normal 12 3 2 4" xfId="20618" xr:uid="{B015FEED-3A7F-4676-9C80-EAA7C1B346E7}"/>
    <cellStyle name="Normal 12 3 2 5" xfId="20619" xr:uid="{25F1BFEA-56A6-4B35-91C0-8F2AD3522921}"/>
    <cellStyle name="Normal 12 3 2 6" xfId="20620" xr:uid="{09FE2F58-F61C-4ACB-82E6-74FF05D007DF}"/>
    <cellStyle name="Normal 12 3 2 7" xfId="20621" xr:uid="{91603F52-E9B6-4BBB-9DC0-365A8ECA53E3}"/>
    <cellStyle name="Normal 12 3 2 8" xfId="20622" xr:uid="{AF60B743-A7CE-42BA-9B9A-87458A45662A}"/>
    <cellStyle name="Normal 12 3 2 9" xfId="20623" xr:uid="{52BB959D-C4BB-4556-8799-331F2E82CDDA}"/>
    <cellStyle name="Normal 12 3 3" xfId="20624" xr:uid="{0D5E74C0-DB6F-4C8D-B7A0-BC7DE8BE367F}"/>
    <cellStyle name="Normal 12 3 3 2" xfId="20625" xr:uid="{78845D1F-E29B-4B7C-BFDE-B963C00F782D}"/>
    <cellStyle name="Normal 12 3 3 2 2" xfId="20626" xr:uid="{7D39FFC4-8381-4234-842E-B43273F6AE1C}"/>
    <cellStyle name="Normal 12 3 3 2 3" xfId="20627" xr:uid="{E60FEC3C-EE42-48A5-A71E-309A4DAC25C5}"/>
    <cellStyle name="Normal 12 3 3 3" xfId="20628" xr:uid="{D8B4CE0F-BDE9-4631-80D6-20B50E6AA95D}"/>
    <cellStyle name="Normal 12 3 3 4" xfId="20629" xr:uid="{0CC26F61-AC8F-4A0E-9FEA-336B3B21A2F8}"/>
    <cellStyle name="Normal 12 3 3 5" xfId="20630" xr:uid="{46062D2F-CF9C-4BE4-9938-4BFCE8E11BAA}"/>
    <cellStyle name="Normal 12 3 3 6" xfId="20631" xr:uid="{E7C03070-DEAD-49ED-8345-488C661422EB}"/>
    <cellStyle name="Normal 12 3 3 7" xfId="20632" xr:uid="{AA1C7190-BDE2-4D28-BFD9-F9BADC732D4B}"/>
    <cellStyle name="Normal 12 3 4" xfId="20633" xr:uid="{1BC50AF8-52F5-4A18-895C-1DEE5641A375}"/>
    <cellStyle name="Normal 12 3 4 2" xfId="20634" xr:uid="{744B5952-1827-4355-BFEF-4AD52363E168}"/>
    <cellStyle name="Normal 12 3 4 3" xfId="20635" xr:uid="{0B35CBEE-C439-441C-A3CE-F17F37C2F65E}"/>
    <cellStyle name="Normal 12 3 4 4" xfId="20636" xr:uid="{3AB916DA-4383-4098-AA65-A5EAC479D8E7}"/>
    <cellStyle name="Normal 12 3 5" xfId="20637" xr:uid="{6B5CEC14-1AFF-4A58-B94F-FFAC792B2725}"/>
    <cellStyle name="Normal 12 3 6" xfId="20638" xr:uid="{6255DA12-0440-41BB-92E1-4584E79185AC}"/>
    <cellStyle name="Normal 12 3 7" xfId="20639" xr:uid="{5949A1AD-993D-40F3-9C42-BFC57B9DB4C6}"/>
    <cellStyle name="Normal 12 3 8" xfId="20640" xr:uid="{F2DA3E77-EC78-495B-80E1-1E932420404B}"/>
    <cellStyle name="Normal 12 3 9" xfId="20641" xr:uid="{CB9F133A-85DE-4A75-8F39-7FEF8A39B564}"/>
    <cellStyle name="Normal 12 4" xfId="20642" xr:uid="{395FA3E3-2F04-46C4-BDA3-E1A66F168E21}"/>
    <cellStyle name="Normal 12 4 10" xfId="20643" xr:uid="{370ABB08-810F-404B-95DF-F65FE7C81B62}"/>
    <cellStyle name="Normal 12 4 2" xfId="20644" xr:uid="{D87E754D-2004-4C05-A6A5-B2BD5BC3C337}"/>
    <cellStyle name="Normal 12 4 2 2" xfId="20645" xr:uid="{7AA599CE-28E2-46BF-9F7F-1884536F823B}"/>
    <cellStyle name="Normal 12 4 2 2 2" xfId="20646" xr:uid="{D647C054-2EA9-48EA-BF5D-C26A62DE2069}"/>
    <cellStyle name="Normal 12 4 2 2 3" xfId="20647" xr:uid="{B8DE517F-C4D0-4828-89F6-EB051388C140}"/>
    <cellStyle name="Normal 12 4 2 3" xfId="20648" xr:uid="{98FD01AA-1908-400B-B0B9-D8984E6F342B}"/>
    <cellStyle name="Normal 12 4 2 4" xfId="20649" xr:uid="{1BDB389D-9560-4A9A-812F-CB06BF2A63ED}"/>
    <cellStyle name="Normal 12 4 2 5" xfId="20650" xr:uid="{61EE6D6F-EBDD-40A4-9535-C90F73A92150}"/>
    <cellStyle name="Normal 12 4 3" xfId="20651" xr:uid="{44730CD4-AB89-48A4-905A-C9D3AFE3C0BD}"/>
    <cellStyle name="Normal 12 4 3 2" xfId="20652" xr:uid="{AA7AEA42-6B2E-4C81-A521-EACE9F425E02}"/>
    <cellStyle name="Normal 12 4 3 2 2" xfId="20653" xr:uid="{B32B6C35-DE09-4190-ABA3-CD08D629CC9E}"/>
    <cellStyle name="Normal 12 4 3 2 3" xfId="20654" xr:uid="{6874AAB7-81CA-416F-BD0E-0FF713876C9F}"/>
    <cellStyle name="Normal 12 4 3 3" xfId="20655" xr:uid="{0E40CE03-FA44-4731-AA02-DA36AF553970}"/>
    <cellStyle name="Normal 12 4 3 4" xfId="20656" xr:uid="{93D28BFB-8952-45E2-9C25-A08AFC26A5BC}"/>
    <cellStyle name="Normal 12 4 3 5" xfId="20657" xr:uid="{6DE7307E-AB02-4791-BC64-79352C56551A}"/>
    <cellStyle name="Normal 12 4 4" xfId="20658" xr:uid="{F710F981-90B6-4B2D-91E9-11E453A97501}"/>
    <cellStyle name="Normal 12 4 4 2" xfId="20659" xr:uid="{F8D6E584-5163-44F1-9C02-9805B196E56A}"/>
    <cellStyle name="Normal 12 4 4 3" xfId="20660" xr:uid="{C050461A-35F6-443F-8393-E99283EEF8E3}"/>
    <cellStyle name="Normal 12 4 5" xfId="20661" xr:uid="{9EE9E750-30BD-426B-921A-1B3D2E0EBE23}"/>
    <cellStyle name="Normal 12 4 6" xfId="20662" xr:uid="{CEC34808-3096-4468-9842-C77C26070EC9}"/>
    <cellStyle name="Normal 12 4 7" xfId="20663" xr:uid="{92FE289A-1EB0-477B-8C9A-D2B0F707F322}"/>
    <cellStyle name="Normal 12 4 8" xfId="20664" xr:uid="{FF1A8AF2-AD83-4E21-8F10-FF7204411C8B}"/>
    <cellStyle name="Normal 12 4 9" xfId="20665" xr:uid="{1EED5275-A3DE-4347-B668-7339613B40FD}"/>
    <cellStyle name="Normal 12 5" xfId="20666" xr:uid="{773F0C69-1DA2-4D85-9ABF-E628E2D2E1DD}"/>
    <cellStyle name="Normal 12 5 2" xfId="20667" xr:uid="{FE9D2B18-214C-4E86-9D06-16BB44B7E471}"/>
    <cellStyle name="Normal 12 5 2 2" xfId="20668" xr:uid="{E8C9B0F0-760B-43BC-9B02-3408DA90166A}"/>
    <cellStyle name="Normal 12 5 2 3" xfId="20669" xr:uid="{95935E5A-7134-4C8A-8996-C09200D049C5}"/>
    <cellStyle name="Normal 12 5 3" xfId="20670" xr:uid="{7C3972D1-77F1-4EEF-9D3A-669CF19F1520}"/>
    <cellStyle name="Normal 12 5 4" xfId="20671" xr:uid="{54946CF1-84F7-4026-8C43-340048B15580}"/>
    <cellStyle name="Normal 12 5 5" xfId="20672" xr:uid="{6298312A-DB1B-432B-978B-E972C087F370}"/>
    <cellStyle name="Normal 12 5 6" xfId="20673" xr:uid="{448381C1-8D9D-44F4-BEB8-220A2ABDE3AA}"/>
    <cellStyle name="Normal 12 6" xfId="20674" xr:uid="{02B497FB-B338-4AD0-BDD6-57455F8C3826}"/>
    <cellStyle name="Normal 12 6 2" xfId="20675" xr:uid="{2A488758-B8E0-48DA-A872-9ED3FD62ED63}"/>
    <cellStyle name="Normal 12 6 2 2" xfId="20676" xr:uid="{57EBFD1C-68C0-47FF-930F-D24C5105074C}"/>
    <cellStyle name="Normal 12 6 2 3" xfId="20677" xr:uid="{A4C94A6E-57D1-49A1-B7D8-5697F9B7FC18}"/>
    <cellStyle name="Normal 12 6 3" xfId="20678" xr:uid="{1AE8FF3A-DD72-4FCF-809A-1469C8492F42}"/>
    <cellStyle name="Normal 12 6 4" xfId="20679" xr:uid="{F50F5425-A435-4083-8C97-7E6756681E2D}"/>
    <cellStyle name="Normal 12 6 5" xfId="20680" xr:uid="{53925547-59EC-419D-9C35-48B8FD8A13A8}"/>
    <cellStyle name="Normal 12 7" xfId="20681" xr:uid="{AFA0A820-86B2-405C-ACF2-B8C93AFC06EA}"/>
    <cellStyle name="Normal 12 7 2" xfId="20682" xr:uid="{6901030B-B8A2-4F44-BDE0-9C39F2263785}"/>
    <cellStyle name="Normal 12 7 3" xfId="20683" xr:uid="{0C160CF5-460F-4CD3-AD1A-F6C05D2F8D25}"/>
    <cellStyle name="Normal 12 8" xfId="20684" xr:uid="{AF423612-7A39-4E0D-A590-5190C51651DC}"/>
    <cellStyle name="Normal 12 9" xfId="20685" xr:uid="{6D0DD6C5-916A-4796-AF7E-2104B05ADA34}"/>
    <cellStyle name="Normal 120" xfId="20686" xr:uid="{6B7444C5-7D1B-455B-A139-D1F7E9229166}"/>
    <cellStyle name="Normal 120 2" xfId="20687" xr:uid="{A904A4EB-7472-4F2D-9DE0-ED9B4F4F4C5C}"/>
    <cellStyle name="Normal 121" xfId="20688" xr:uid="{44295CBC-44BC-4A75-B359-A6435A873658}"/>
    <cellStyle name="Normal 122" xfId="20689" xr:uid="{CCB31601-EEC4-4AF3-97D5-DAEBBF8650A1}"/>
    <cellStyle name="Normal 123" xfId="20690" xr:uid="{1E695F87-A9EB-4380-B8F1-869BE3B39B29}"/>
    <cellStyle name="Normal 123 2" xfId="20691" xr:uid="{8CECFF34-E075-4F6A-8B44-607324B3616A}"/>
    <cellStyle name="Normal 124" xfId="20692" xr:uid="{18EAEDB1-6693-4F67-BB90-8046B550E13A}"/>
    <cellStyle name="Normal 124 2" xfId="20693" xr:uid="{E9BA3738-6264-4C10-8C59-0389AE009CBA}"/>
    <cellStyle name="Normal 125" xfId="20694" xr:uid="{2F33645B-582F-4DF1-AEDD-A2AFF97B6B6B}"/>
    <cellStyle name="Normal 125 2" xfId="20695" xr:uid="{1B9CFFFE-F971-4B4B-96B3-D444B9326723}"/>
    <cellStyle name="Normal 126" xfId="20696" xr:uid="{957D27CB-A29F-4573-86F7-A83667AE7B9F}"/>
    <cellStyle name="Normal 127" xfId="20697" xr:uid="{B8DED856-D611-44D0-8287-568DE4B8C8F2}"/>
    <cellStyle name="Normal 128" xfId="20698" xr:uid="{20B283D9-8C24-4363-82A9-D65D0C4493B6}"/>
    <cellStyle name="Normal 129" xfId="20699" xr:uid="{2EBB231B-FD53-40D7-82F8-D61A8E5F572B}"/>
    <cellStyle name="Normal 13" xfId="20700" xr:uid="{E2E9E727-06C6-4B99-B88F-54CA47D55DDA}"/>
    <cellStyle name="Normal 13 10" xfId="20701" xr:uid="{390841DB-E481-4232-8A58-B7AD1D967670}"/>
    <cellStyle name="Normal 13 10 2" xfId="20702" xr:uid="{6780A47E-0E70-486B-8E18-AAB6748179B3}"/>
    <cellStyle name="Normal 13 11" xfId="20703" xr:uid="{4F818EEE-F390-4B32-A4CB-FA4A237D768E}"/>
    <cellStyle name="Normal 13 2" xfId="20704" xr:uid="{6D5C29DA-8CE9-466B-BFFE-B3AA721B2967}"/>
    <cellStyle name="Normal 13 2 10" xfId="20705" xr:uid="{CFE775B7-536E-4EF3-B4E8-9E2DDBE4F885}"/>
    <cellStyle name="Normal 13 2 2" xfId="20706" xr:uid="{D7B80F8B-74D3-429E-B34B-B0E248386415}"/>
    <cellStyle name="Normal 13 2 2 10" xfId="20707" xr:uid="{8DF46ED6-956F-45A6-85CA-EF9A28FB2A2B}"/>
    <cellStyle name="Normal 13 2 2 2" xfId="20708" xr:uid="{4BF12B90-1F4B-46FD-BBA0-C86D72358494}"/>
    <cellStyle name="Normal 13 2 2 2 2" xfId="20709" xr:uid="{CB5C4E79-96D2-4103-920F-253976351527}"/>
    <cellStyle name="Normal 13 2 2 2 2 2" xfId="20710" xr:uid="{76182320-89A0-4496-A6C2-037286A10EAE}"/>
    <cellStyle name="Normal 13 2 2 2 3" xfId="20711" xr:uid="{347B0C5B-847C-4290-9D28-9862A4DB8439}"/>
    <cellStyle name="Normal 13 2 2 2 4" xfId="20712" xr:uid="{8CB836F5-BBD2-4C4B-A2AC-A7EEEDA1F12D}"/>
    <cellStyle name="Normal 13 2 2 2 5" xfId="20713" xr:uid="{5B3C42D3-C05A-4D7E-8D77-EBE7A231F482}"/>
    <cellStyle name="Normal 13 2 2 3" xfId="20714" xr:uid="{91B36B98-5A55-4CA1-94A2-E67B48A73C56}"/>
    <cellStyle name="Normal 13 2 2 3 2" xfId="20715" xr:uid="{46F9C521-1B55-4EFF-B29F-AE4B67902980}"/>
    <cellStyle name="Normal 13 2 2 3 2 2" xfId="20716" xr:uid="{741A0835-03A4-4063-AB26-6B0C06B279D3}"/>
    <cellStyle name="Normal 13 2 2 3 3" xfId="20717" xr:uid="{F17A5DEA-FF0C-42EB-AC8D-4DB09A522340}"/>
    <cellStyle name="Normal 13 2 2 3 4" xfId="20718" xr:uid="{3D3FB2A4-834A-42C9-BFB8-FAA172323BA8}"/>
    <cellStyle name="Normal 13 2 2 3 5" xfId="20719" xr:uid="{B6320B53-BCB2-42FE-9BB0-66C48D2B343B}"/>
    <cellStyle name="Normal 13 2 2 4" xfId="20720" xr:uid="{C6D4F2C2-8F94-465D-B520-E3AC7E3DED30}"/>
    <cellStyle name="Normal 13 2 2 4 2" xfId="20721" xr:uid="{0517DF91-ACDB-4D9B-8849-640B27ADD96D}"/>
    <cellStyle name="Normal 13 2 2 4 2 2" xfId="20722" xr:uid="{3C16791B-7983-4081-B56B-EA079116040D}"/>
    <cellStyle name="Normal 13 2 2 4 3" xfId="20723" xr:uid="{242B6E82-A254-4136-95CE-F887EC4FFEA9}"/>
    <cellStyle name="Normal 13 2 2 4 4" xfId="20724" xr:uid="{285C58E5-52E9-49AB-A99A-F50ED99A5A4B}"/>
    <cellStyle name="Normal 13 2 2 4 5" xfId="20725" xr:uid="{8555EDBA-7621-4F0E-90D9-D0BD10281EDC}"/>
    <cellStyle name="Normal 13 2 2 5" xfId="20726" xr:uid="{2EE3B399-B594-4654-9632-7357BCC177BB}"/>
    <cellStyle name="Normal 13 2 2 5 2" xfId="20727" xr:uid="{C4BDA6FA-D53B-42A6-8171-551BE0890950}"/>
    <cellStyle name="Normal 13 2 2 5 2 2" xfId="20728" xr:uid="{A0C6F364-4084-4F88-867C-8F5029434ABB}"/>
    <cellStyle name="Normal 13 2 2 5 3" xfId="20729" xr:uid="{BCB5FBB2-CFAE-4374-AC02-B3576DA6F818}"/>
    <cellStyle name="Normal 13 2 2 5 4" xfId="20730" xr:uid="{8F3E750E-C825-47E9-96FB-5E752E7CDEC0}"/>
    <cellStyle name="Normal 13 2 2 5 5" xfId="20731" xr:uid="{FBA9BBF0-140D-48F1-98A2-5C0E3407142C}"/>
    <cellStyle name="Normal 13 2 2 6" xfId="20732" xr:uid="{998BAB41-0F26-477A-A45B-AE13E241A17A}"/>
    <cellStyle name="Normal 13 2 2 6 2" xfId="20733" xr:uid="{D0E371A2-AE95-4028-ABA7-9678E35D2777}"/>
    <cellStyle name="Normal 13 2 2 7" xfId="20734" xr:uid="{27E9CAC4-F19C-4636-ABF6-3400BE8F9473}"/>
    <cellStyle name="Normal 13 2 2 8" xfId="20735" xr:uid="{1C0213F0-B6D2-4C86-98CF-16E923C734E4}"/>
    <cellStyle name="Normal 13 2 2 9" xfId="20736" xr:uid="{5EA76CA0-A616-46E5-B220-C2E984DF66E3}"/>
    <cellStyle name="Normal 13 2 3" xfId="20737" xr:uid="{143A8732-70A5-40FA-BDA0-65162DF0B74C}"/>
    <cellStyle name="Normal 13 2 3 2" xfId="20738" xr:uid="{84C9E5F1-6018-4B21-AF26-6E644D837935}"/>
    <cellStyle name="Normal 13 2 3 2 2" xfId="20739" xr:uid="{4DFB9EE5-EDD6-494A-8D64-2E60C64BA76B}"/>
    <cellStyle name="Normal 13 2 3 2 3" xfId="20740" xr:uid="{53052013-7201-49CF-9D44-E27DF525CC73}"/>
    <cellStyle name="Normal 13 2 3 3" xfId="20741" xr:uid="{614C4AD8-EB78-47C9-A2FE-4F5745F91962}"/>
    <cellStyle name="Normal 13 2 3 3 2" xfId="20742" xr:uid="{9A6CF267-A33E-4179-A49D-DB53B463671B}"/>
    <cellStyle name="Normal 13 2 3 4" xfId="20743" xr:uid="{70AF076E-5BE8-4454-8E2D-F74995E53FB0}"/>
    <cellStyle name="Normal 13 2 3 5" xfId="20744" xr:uid="{792F56D5-43B5-418D-89C5-A121D6EBE970}"/>
    <cellStyle name="Normal 13 2 3 6" xfId="20745" xr:uid="{4E86454E-7089-4E85-808B-B781F3539D8F}"/>
    <cellStyle name="Normal 13 2 4" xfId="20746" xr:uid="{8017EC30-85F9-495B-907C-056D1033B431}"/>
    <cellStyle name="Normal 13 2 4 2" xfId="20747" xr:uid="{C2FDCDEE-85B9-41D1-933B-14E598D85A17}"/>
    <cellStyle name="Normal 13 2 4 2 2" xfId="20748" xr:uid="{58168888-199D-4F5D-8DC1-37B81F5F78D3}"/>
    <cellStyle name="Normal 13 2 4 3" xfId="20749" xr:uid="{024952B9-9195-4565-AFC8-6AFEED0AB34B}"/>
    <cellStyle name="Normal 13 2 4 4" xfId="20750" xr:uid="{A4B686F9-C149-4602-A0E9-82DE2D14862E}"/>
    <cellStyle name="Normal 13 2 4 5" xfId="20751" xr:uid="{07034D81-FB65-455A-AC72-F91829DB0A91}"/>
    <cellStyle name="Normal 13 2 5" xfId="20752" xr:uid="{D3EF35C4-FFF1-428D-B215-DF8A4AD43E53}"/>
    <cellStyle name="Normal 13 2 5 2" xfId="20753" xr:uid="{7E0D711B-C537-42BD-8435-815E9167E405}"/>
    <cellStyle name="Normal 13 2 5 2 2" xfId="20754" xr:uid="{9697E1F5-B0CC-427D-A8EA-75B783D898A6}"/>
    <cellStyle name="Normal 13 2 5 3" xfId="20755" xr:uid="{F31116DE-8A8E-4CB1-83E6-7A66804CAE87}"/>
    <cellStyle name="Normal 13 2 5 4" xfId="20756" xr:uid="{B8DA821F-EB3B-445A-AFDE-2017087D74A6}"/>
    <cellStyle name="Normal 13 2 5 5" xfId="20757" xr:uid="{B17E4CCC-3861-42A5-9EA3-3B5F2DC62864}"/>
    <cellStyle name="Normal 13 2 6" xfId="20758" xr:uid="{BC32E4AE-6DBB-4B24-B20C-D371C5BC60A4}"/>
    <cellStyle name="Normal 13 2 6 2" xfId="20759" xr:uid="{57EE0444-3DA1-45B2-A3A2-742D57C47DA8}"/>
    <cellStyle name="Normal 13 2 6 2 2" xfId="20760" xr:uid="{29D62ED7-08C1-4D42-9066-6B5244BD24DF}"/>
    <cellStyle name="Normal 13 2 6 3" xfId="20761" xr:uid="{F29A3ABD-DFD1-405B-8061-90C04EA6C38C}"/>
    <cellStyle name="Normal 13 2 6 4" xfId="20762" xr:uid="{D54AFEA9-2F38-47E3-9875-2DD7F59004AC}"/>
    <cellStyle name="Normal 13 2 6 5" xfId="20763" xr:uid="{74C70BF6-62A3-4561-A41C-2DC98BF8E6DD}"/>
    <cellStyle name="Normal 13 2 7" xfId="20764" xr:uid="{2D99098B-22BF-4190-90AA-5C6BDF7F9D7E}"/>
    <cellStyle name="Normal 13 2 7 2" xfId="20765" xr:uid="{7731D2E0-81F8-4B2A-B921-544E8895A7B8}"/>
    <cellStyle name="Normal 13 2 7 3" xfId="20766" xr:uid="{61D82B30-0EF6-4F8A-BA4A-0EA72F271C28}"/>
    <cellStyle name="Normal 13 2 8" xfId="20767" xr:uid="{52C6F20B-A836-47D5-804F-19EBF9E38B55}"/>
    <cellStyle name="Normal 13 2 8 2" xfId="20768" xr:uid="{E6A2FC5D-B930-4D51-86F9-B83B9BF78C0D}"/>
    <cellStyle name="Normal 13 2 9" xfId="20769" xr:uid="{41CF9D46-7F91-43A0-8E54-EB2DF118EE6A}"/>
    <cellStyle name="Normal 13 3" xfId="20770" xr:uid="{2A5D35F4-1A7B-4891-B1E9-99DFD8B1E81E}"/>
    <cellStyle name="Normal 13 3 2" xfId="20771" xr:uid="{C82FAC17-8D7D-40D4-AEA8-7C9E6D8BC56B}"/>
    <cellStyle name="Normal 13 3 2 2" xfId="20772" xr:uid="{3A82B16C-0B9F-4050-B2EA-8DA5B7EECD09}"/>
    <cellStyle name="Normal 13 3 2 3" xfId="20773" xr:uid="{08340222-2CF7-4061-9D3D-4BD786CE00A1}"/>
    <cellStyle name="Normal 13 3 2 4" xfId="20774" xr:uid="{2FD31D8E-9318-4122-9D72-165AC6C0E1DA}"/>
    <cellStyle name="Normal 13 3 2 5" xfId="20775" xr:uid="{06435447-EFE0-4B57-A15D-94E70E976824}"/>
    <cellStyle name="Normal 13 3 2 6" xfId="20776" xr:uid="{8F6DA645-D696-4F3C-850F-C03AACA6991C}"/>
    <cellStyle name="Normal 13 3 2 7" xfId="20777" xr:uid="{D73E7817-875D-4E5B-AD69-7E6B9C0F84AC}"/>
    <cellStyle name="Normal 13 3 3" xfId="20778" xr:uid="{C65C603B-580D-431E-8AEC-7C479E7E59F0}"/>
    <cellStyle name="Normal 13 3 3 2" xfId="20779" xr:uid="{79EF145B-0B09-4C2D-A3DF-DA52C74D55CE}"/>
    <cellStyle name="Normal 13 3 3 3" xfId="20780" xr:uid="{1A5105CF-CF79-4F11-931B-CFE1723B0BC0}"/>
    <cellStyle name="Normal 13 3 4" xfId="20781" xr:uid="{4322687B-E650-4EE3-B3FB-991D8493C2C7}"/>
    <cellStyle name="Normal 13 3 4 2" xfId="20782" xr:uid="{1F0036A8-8A64-46E6-B2C0-CA18E62BA7D0}"/>
    <cellStyle name="Normal 13 3 5" xfId="20783" xr:uid="{1608A7D9-70F3-46A6-B107-DD9754FD2B3F}"/>
    <cellStyle name="Normal 13 3 6" xfId="20784" xr:uid="{1612FCBD-9BA2-433D-B664-65BD6D18830B}"/>
    <cellStyle name="Normal 13 3 7" xfId="20785" xr:uid="{171AA7BE-ECB9-4E40-9A01-1368FCF9AAC5}"/>
    <cellStyle name="Normal 13 3 8" xfId="20786" xr:uid="{808CAA3C-7B4C-4913-84FF-1CA1AA4FFB9C}"/>
    <cellStyle name="Normal 13 4" xfId="20787" xr:uid="{3FA2CFD8-1AA0-4F62-A155-2D770A49541A}"/>
    <cellStyle name="Normal 13 4 2" xfId="20788" xr:uid="{C428BC66-E549-49BA-87C9-FFE92ED069E5}"/>
    <cellStyle name="Normal 13 4 2 2" xfId="20789" xr:uid="{020FC565-87FA-4A04-88D0-84CD228E8676}"/>
    <cellStyle name="Normal 13 4 2 3" xfId="20790" xr:uid="{73C3E600-F7A2-4DC4-83D3-5471FD770542}"/>
    <cellStyle name="Normal 13 4 2 4" xfId="20791" xr:uid="{EE1DE49E-0865-425B-8333-2BCEADEE279C}"/>
    <cellStyle name="Normal 13 4 3" xfId="20792" xr:uid="{7789D518-67C4-4C12-BD28-F871C8DB1B86}"/>
    <cellStyle name="Normal 13 4 3 2" xfId="20793" xr:uid="{897FBA4D-2472-43BD-BD2F-A6E68DE785F5}"/>
    <cellStyle name="Normal 13 4 4" xfId="20794" xr:uid="{C211CB40-406D-4374-8894-00509B18F586}"/>
    <cellStyle name="Normal 13 4 4 2" xfId="20795" xr:uid="{26C0D3E6-D491-4AD3-9593-72B647CFAF3C}"/>
    <cellStyle name="Normal 13 4 5" xfId="20796" xr:uid="{862FEE08-ECE7-49D8-861C-4BE584287393}"/>
    <cellStyle name="Normal 13 4 6" xfId="20797" xr:uid="{C1FF0CA1-4EEA-41A0-BA21-EA653D3162AB}"/>
    <cellStyle name="Normal 13 4 7" xfId="20798" xr:uid="{616B55D9-734B-4A39-8CC5-4370C13293BA}"/>
    <cellStyle name="Normal 13 5" xfId="20799" xr:uid="{94EB5122-2259-425F-90D8-2DB102D59DC8}"/>
    <cellStyle name="Normal 13 5 2" xfId="20800" xr:uid="{7E9B03BC-7B31-4AC5-9CFB-905F0CDD6AAA}"/>
    <cellStyle name="Normal 13 5 2 2" xfId="20801" xr:uid="{60465730-9953-424A-A26B-6C6B15F2224D}"/>
    <cellStyle name="Normal 13 5 3" xfId="20802" xr:uid="{FA95D3EB-DD8F-4FBE-8365-BC51F8DD2600}"/>
    <cellStyle name="Normal 13 5 4" xfId="20803" xr:uid="{04ED28D9-3AD5-4E93-A5C2-324D96CD1529}"/>
    <cellStyle name="Normal 13 5 5" xfId="20804" xr:uid="{BBF2B40B-647E-40E0-B902-13CE2E9B35E0}"/>
    <cellStyle name="Normal 13 5 6" xfId="20805" xr:uid="{F834A980-2714-4C10-97D9-9287957A8305}"/>
    <cellStyle name="Normal 13 6" xfId="20806" xr:uid="{2F059C32-87DA-4AF1-9E4F-BA8D07385B53}"/>
    <cellStyle name="Normal 13 6 2" xfId="20807" xr:uid="{EBD83638-E287-4961-9AE1-B61FFBBA0F93}"/>
    <cellStyle name="Normal 13 6 2 2" xfId="20808" xr:uid="{34569C2A-76B6-4FA2-A385-3B091D68A1E4}"/>
    <cellStyle name="Normal 13 6 3" xfId="20809" xr:uid="{3B4943C1-9159-41F8-8FFE-E82EC85B450B}"/>
    <cellStyle name="Normal 13 6 4" xfId="20810" xr:uid="{B5B1216A-F721-4404-B6EE-7A30FE943AED}"/>
    <cellStyle name="Normal 13 6 5" xfId="20811" xr:uid="{6B08D42C-A3EB-4EDD-9EC4-4BD135F94AB7}"/>
    <cellStyle name="Normal 13 7" xfId="20812" xr:uid="{610CE9F2-DE27-4823-94ED-5FFFE545010A}"/>
    <cellStyle name="Normal 13 7 2" xfId="20813" xr:uid="{41B49B93-6072-46F6-8E2A-3DBF67D34878}"/>
    <cellStyle name="Normal 13 7 2 2" xfId="20814" xr:uid="{EB688CB1-3460-4C7B-A21A-C34654BE2CC3}"/>
    <cellStyle name="Normal 13 7 3" xfId="20815" xr:uid="{D7F08863-4B25-43DD-8F5A-3C4A7A684F96}"/>
    <cellStyle name="Normal 13 7 4" xfId="20816" xr:uid="{C285F541-5D87-4125-997E-BE30FD6F2867}"/>
    <cellStyle name="Normal 13 7 5" xfId="20817" xr:uid="{5711BE77-7AF6-45C5-831C-88950D9A787B}"/>
    <cellStyle name="Normal 13 8" xfId="20818" xr:uid="{C3215771-A89C-4884-9F90-52254D26B2A8}"/>
    <cellStyle name="Normal 13 8 2" xfId="20819" xr:uid="{D3CDCB01-5801-4541-9F5D-626CB0F28011}"/>
    <cellStyle name="Normal 13 8 3" xfId="20820" xr:uid="{AE18DD69-11E0-4902-BC49-982465AC0B42}"/>
    <cellStyle name="Normal 13 9" xfId="20821" xr:uid="{1C5A269B-E7E1-4F1F-915C-F109F6FF6CE0}"/>
    <cellStyle name="Normal 13 9 2" xfId="20822" xr:uid="{1813F494-F8E6-4B10-991B-141F8B8A7F55}"/>
    <cellStyle name="Normal 130" xfId="20823" xr:uid="{2A7306AA-A48E-445C-8FB8-CA1D7753ACF9}"/>
    <cellStyle name="Normal 131" xfId="20824" xr:uid="{F2C3435F-AE57-4C55-A640-4E6A180AA3D9}"/>
    <cellStyle name="Normal 132" xfId="20825" xr:uid="{9D7DB75F-E146-4F27-9AF7-D04924F973D0}"/>
    <cellStyle name="Normal 133" xfId="20826" xr:uid="{D739951B-4545-4CBD-9C19-56E18B47B1F5}"/>
    <cellStyle name="Normal 134" xfId="20827" xr:uid="{08D0C8B2-6713-4467-A77D-D5A7736C7D1C}"/>
    <cellStyle name="Normal 135" xfId="20828" xr:uid="{D359F3AF-49BD-4564-8647-A186A57E0B36}"/>
    <cellStyle name="Normal 136" xfId="20829" xr:uid="{23824A19-37C0-45A4-9F59-6E37F3564328}"/>
    <cellStyle name="Normal 137" xfId="20830" xr:uid="{8BD8C81C-4393-4E56-86E3-8E4D566775EF}"/>
    <cellStyle name="Normal 138" xfId="20831" xr:uid="{2AD459FF-A9AF-4B0D-8534-46878115FAA1}"/>
    <cellStyle name="Normal 139" xfId="20832" xr:uid="{00BB8CC9-6657-4C8E-B3FC-C55E691F93A4}"/>
    <cellStyle name="Normal 14" xfId="20833" xr:uid="{620B4536-9D0A-4106-B9E5-3DAFFBECF940}"/>
    <cellStyle name="Normal 14 10" xfId="20834" xr:uid="{F1E2578C-C231-46DA-9713-018267CEDD72}"/>
    <cellStyle name="Normal 14 10 2" xfId="20835" xr:uid="{EF5E24D1-D8AC-4A19-A263-18F7967E9389}"/>
    <cellStyle name="Normal 14 11" xfId="20836" xr:uid="{6E024F15-96FD-49EB-BD20-DA3428CE9F64}"/>
    <cellStyle name="Normal 14 2" xfId="20837" xr:uid="{969C387D-AC26-481F-9B95-8FE287DB1C9E}"/>
    <cellStyle name="Normal 14 2 10" xfId="20838" xr:uid="{D38DF16C-AEA1-4431-BF4B-1668492E9C8C}"/>
    <cellStyle name="Normal 14 2 2" xfId="20839" xr:uid="{4A63471F-B076-41D6-8593-1AA416D94C48}"/>
    <cellStyle name="Normal 14 2 2 2" xfId="20840" xr:uid="{D1276EB3-FC0E-41F3-8AFC-1F498481DEEC}"/>
    <cellStyle name="Normal 14 2 2 2 2" xfId="20841" xr:uid="{7D483FEC-559E-489B-833C-5348C53774AF}"/>
    <cellStyle name="Normal 14 2 2 2 2 2" xfId="20842" xr:uid="{52EA9A13-0574-4F36-AE14-96DC68667F19}"/>
    <cellStyle name="Normal 14 2 2 2 3" xfId="20843" xr:uid="{FB1ACB5C-378E-416A-80CC-EDE37EC902CE}"/>
    <cellStyle name="Normal 14 2 2 2 4" xfId="20844" xr:uid="{0EB73920-944D-432D-B544-574A25564E62}"/>
    <cellStyle name="Normal 14 2 2 2 5" xfId="20845" xr:uid="{F551CDE5-852F-47CF-939E-77C6ECAF161C}"/>
    <cellStyle name="Normal 14 2 2 3" xfId="20846" xr:uid="{E77A27B6-F38D-465B-B013-E548BD8EA493}"/>
    <cellStyle name="Normal 14 2 2 3 2" xfId="20847" xr:uid="{768823B5-AB18-4073-AB82-9ECC6ED45DDE}"/>
    <cellStyle name="Normal 14 2 2 3 2 2" xfId="20848" xr:uid="{C12F6F64-2B52-440A-B025-1556F77A8DAB}"/>
    <cellStyle name="Normal 14 2 2 3 3" xfId="20849" xr:uid="{720F2CAF-3539-46FC-8528-9E506338CEC8}"/>
    <cellStyle name="Normal 14 2 2 3 4" xfId="20850" xr:uid="{E48985C9-91A4-4DA6-9ACD-3D0200A387C4}"/>
    <cellStyle name="Normal 14 2 2 3 5" xfId="20851" xr:uid="{3107725F-C31B-4A94-9E14-3889DE4166E1}"/>
    <cellStyle name="Normal 14 2 2 4" xfId="20852" xr:uid="{E2B1BD99-0097-4186-93ED-97675AD33F8E}"/>
    <cellStyle name="Normal 14 2 2 4 2" xfId="20853" xr:uid="{7DF13177-7D32-42AC-9138-C68DC9D9A150}"/>
    <cellStyle name="Normal 14 2 2 4 2 2" xfId="20854" xr:uid="{0F3E0018-E148-42EA-8612-5A333C56F882}"/>
    <cellStyle name="Normal 14 2 2 4 3" xfId="20855" xr:uid="{76E04DF9-DA81-43FE-97C6-3F5324A9B364}"/>
    <cellStyle name="Normal 14 2 2 4 4" xfId="20856" xr:uid="{68EA9D21-5764-46FF-A443-D14727F6D39C}"/>
    <cellStyle name="Normal 14 2 2 4 5" xfId="20857" xr:uid="{9BF1F92B-2D44-432C-8828-8E46DF26A0B4}"/>
    <cellStyle name="Normal 14 2 2 5" xfId="20858" xr:uid="{5FA4FCE8-6B50-47A0-885A-9681FFC833AA}"/>
    <cellStyle name="Normal 14 2 2 5 2" xfId="20859" xr:uid="{FED24FB1-C9E9-4831-A121-343F624C80E8}"/>
    <cellStyle name="Normal 14 2 2 5 2 2" xfId="20860" xr:uid="{AEDABDE4-B51C-43B9-AA1A-926D2AF73497}"/>
    <cellStyle name="Normal 14 2 2 5 3" xfId="20861" xr:uid="{DF5BFCC5-4A3A-43A1-A3D8-B341581F78B7}"/>
    <cellStyle name="Normal 14 2 2 5 4" xfId="20862" xr:uid="{26D37840-A5FD-43CA-AFA1-9FF216297EB6}"/>
    <cellStyle name="Normal 14 2 2 5 5" xfId="20863" xr:uid="{706A4958-B6B6-41F7-9B52-2B7403E0B03C}"/>
    <cellStyle name="Normal 14 2 2 6" xfId="20864" xr:uid="{6C861601-659B-46B8-A0B6-94C7BD422678}"/>
    <cellStyle name="Normal 14 2 2 6 2" xfId="20865" xr:uid="{EA057FFE-A2F3-4A3A-9B64-AA45E22B4E09}"/>
    <cellStyle name="Normal 14 2 2 7" xfId="20866" xr:uid="{53741A3B-CE68-44E5-BD5C-75EDEDF5A9B5}"/>
    <cellStyle name="Normal 14 2 2 8" xfId="20867" xr:uid="{CCDA9149-78F3-4EF0-A9A7-D4246738518D}"/>
    <cellStyle name="Normal 14 2 2 9" xfId="20868" xr:uid="{0E070C3F-C6A5-4B3E-87FC-DAFF8467ED90}"/>
    <cellStyle name="Normal 14 2 3" xfId="20869" xr:uid="{E2B8564E-288F-4FD7-A62E-AA9705C0640C}"/>
    <cellStyle name="Normal 14 2 3 2" xfId="20870" xr:uid="{785496AE-A0EF-4704-8CE7-982E4F6361CA}"/>
    <cellStyle name="Normal 14 2 3 2 2" xfId="20871" xr:uid="{A978973A-E0BD-4BB6-8F5A-2BC8CC44448E}"/>
    <cellStyle name="Normal 14 2 3 2 3" xfId="20872" xr:uid="{31262785-F044-46C2-8079-0E0BFB05AE63}"/>
    <cellStyle name="Normal 14 2 3 3" xfId="20873" xr:uid="{385A8699-2B85-4834-9089-746BBEE668F5}"/>
    <cellStyle name="Normal 14 2 3 3 2" xfId="20874" xr:uid="{A4C5233C-8FDD-4018-BEA1-0D340C740634}"/>
    <cellStyle name="Normal 14 2 3 4" xfId="20875" xr:uid="{30A85526-6A02-407F-AFDE-FEC54E062895}"/>
    <cellStyle name="Normal 14 2 3 5" xfId="20876" xr:uid="{FC984FF5-D5DC-4562-BDED-97121463E370}"/>
    <cellStyle name="Normal 14 2 4" xfId="20877" xr:uid="{F64F7DCA-5E24-4333-92B1-B2489962EE16}"/>
    <cellStyle name="Normal 14 2 4 2" xfId="20878" xr:uid="{B8E74E73-5819-4340-B6CF-91D121429D6F}"/>
    <cellStyle name="Normal 14 2 4 2 2" xfId="20879" xr:uid="{F6DA32AB-5F61-4686-96BB-FAF35F4D77CD}"/>
    <cellStyle name="Normal 14 2 4 3" xfId="20880" xr:uid="{1E47FE0F-9A2D-4F94-9338-AE1B75B31ACD}"/>
    <cellStyle name="Normal 14 2 4 4" xfId="20881" xr:uid="{09C81C62-BB46-47C1-BE3C-6A559B2C23ED}"/>
    <cellStyle name="Normal 14 2 4 5" xfId="20882" xr:uid="{44D248BE-33F2-4002-8159-F5996AFCBB7F}"/>
    <cellStyle name="Normal 14 2 5" xfId="20883" xr:uid="{8AD6606A-6061-4D85-AB83-E05AA4746A00}"/>
    <cellStyle name="Normal 14 2 5 2" xfId="20884" xr:uid="{E1D23A6B-02EB-43CF-B4E1-50675F335FF4}"/>
    <cellStyle name="Normal 14 2 5 2 2" xfId="20885" xr:uid="{80ECEF5B-A3C2-4DE7-A8DB-EA800B40FF2E}"/>
    <cellStyle name="Normal 14 2 5 3" xfId="20886" xr:uid="{F2B41367-FD91-466A-849F-08B013F42F96}"/>
    <cellStyle name="Normal 14 2 5 4" xfId="20887" xr:uid="{45042D6E-2441-4FDD-A369-D060B78A657F}"/>
    <cellStyle name="Normal 14 2 5 5" xfId="20888" xr:uid="{8CE8E2DD-15CF-479F-B456-FB389CADCEE7}"/>
    <cellStyle name="Normal 14 2 6" xfId="20889" xr:uid="{692B95C4-E0FC-467E-BDED-F934F206E7E1}"/>
    <cellStyle name="Normal 14 2 6 2" xfId="20890" xr:uid="{899FB954-ADE8-409A-87DA-79443A239A91}"/>
    <cellStyle name="Normal 14 2 6 2 2" xfId="20891" xr:uid="{6230773A-E5FC-4CB5-85AF-13127E7FDFEF}"/>
    <cellStyle name="Normal 14 2 6 3" xfId="20892" xr:uid="{69410F36-2AF5-4A6A-BC96-DDE979B91DD3}"/>
    <cellStyle name="Normal 14 2 6 4" xfId="20893" xr:uid="{6AD8195F-1EAC-4C67-91F9-E7354A1B855F}"/>
    <cellStyle name="Normal 14 2 6 5" xfId="20894" xr:uid="{A1EE1C0D-11F7-4101-A2E8-C781AA03BF2C}"/>
    <cellStyle name="Normal 14 2 7" xfId="20895" xr:uid="{B9967B44-E63B-4147-BEB0-323C45C30010}"/>
    <cellStyle name="Normal 14 2 7 2" xfId="20896" xr:uid="{3CC14F51-1371-4608-B2DB-74B739133532}"/>
    <cellStyle name="Normal 14 2 7 3" xfId="20897" xr:uid="{8E35A478-A52C-401F-A530-8A916D4E2EF7}"/>
    <cellStyle name="Normal 14 2 8" xfId="20898" xr:uid="{1B04B12D-C27B-4ED0-9EDD-9131C19A4F55}"/>
    <cellStyle name="Normal 14 2 8 2" xfId="20899" xr:uid="{39BD34DD-AF2B-4A58-A21B-B13260B033ED}"/>
    <cellStyle name="Normal 14 2 9" xfId="20900" xr:uid="{E5F8B2AF-C679-4CC4-8545-F5A200ED56C7}"/>
    <cellStyle name="Normal 14 3" xfId="20901" xr:uid="{BCEBAB95-DA04-4EFB-9F91-D94B37680F1D}"/>
    <cellStyle name="Normal 14 3 2" xfId="20902" xr:uid="{593C0382-C1C2-423C-B575-A932906AF2EA}"/>
    <cellStyle name="Normal 14 3 2 2" xfId="20903" xr:uid="{DCA78226-AD61-49E6-A10A-7272C78A2254}"/>
    <cellStyle name="Normal 14 3 2 3" xfId="20904" xr:uid="{4DDF256C-07AA-410C-9488-37D5F334F79B}"/>
    <cellStyle name="Normal 14 3 2 4" xfId="20905" xr:uid="{D5BDD384-1E14-4CF7-A451-0498FCB442F2}"/>
    <cellStyle name="Normal 14 3 2 5" xfId="20906" xr:uid="{A0CAA930-7988-43D7-804E-6CE200C35BA6}"/>
    <cellStyle name="Normal 14 3 2 6" xfId="20907" xr:uid="{0EF56076-536C-4291-8E5F-B7E02CD918D8}"/>
    <cellStyle name="Normal 14 3 2 7" xfId="20908" xr:uid="{D354812D-9F30-499D-BCCF-097988ACCD0E}"/>
    <cellStyle name="Normal 14 3 3" xfId="20909" xr:uid="{4F9E1BE8-AF8F-43E0-B1EF-0201C99EE19D}"/>
    <cellStyle name="Normal 14 3 3 2" xfId="20910" xr:uid="{82A06E91-860B-4648-9EC7-047FD47F51C5}"/>
    <cellStyle name="Normal 14 3 3 3" xfId="20911" xr:uid="{C8E57382-1A86-4741-951E-36C3DE235C46}"/>
    <cellStyle name="Normal 14 3 4" xfId="20912" xr:uid="{D31718B5-8279-44FD-B740-C0D5709DB4EE}"/>
    <cellStyle name="Normal 14 3 4 2" xfId="20913" xr:uid="{46DAA2D5-62FE-4F76-8531-A52F192E6E09}"/>
    <cellStyle name="Normal 14 3 5" xfId="20914" xr:uid="{A30D2E2D-2CAD-450B-A4B2-D215E3C596A2}"/>
    <cellStyle name="Normal 14 3 6" xfId="20915" xr:uid="{1CFAA304-6845-4689-AB45-27C60D8484EB}"/>
    <cellStyle name="Normal 14 3 7" xfId="20916" xr:uid="{12815944-8348-4F5B-B40C-AE2CB1C2965E}"/>
    <cellStyle name="Normal 14 3 8" xfId="20917" xr:uid="{309A7135-B76E-4BD0-9D41-FA2A3D00FF8C}"/>
    <cellStyle name="Normal 14 4" xfId="20918" xr:uid="{7B21C2F4-9574-4C9E-B818-6562AB04598D}"/>
    <cellStyle name="Normal 14 4 2" xfId="20919" xr:uid="{2D57B41C-34AF-4C61-9BD7-CAB1AD4FA1FF}"/>
    <cellStyle name="Normal 14 4 2 2" xfId="20920" xr:uid="{42D04575-9231-49D0-B81E-65A88ABBD63A}"/>
    <cellStyle name="Normal 14 4 2 3" xfId="20921" xr:uid="{EEE2C0FE-82B2-40D6-BB7C-926AC5B6B09B}"/>
    <cellStyle name="Normal 14 4 3" xfId="20922" xr:uid="{A42DB59B-FD69-4D4A-AF11-8AB9B9E0E59F}"/>
    <cellStyle name="Normal 14 4 3 2" xfId="20923" xr:uid="{2FDB05EB-031F-4317-894B-A5E473418661}"/>
    <cellStyle name="Normal 14 4 4" xfId="20924" xr:uid="{2E00CA5C-1BAA-472D-AFB9-6A11B95AB385}"/>
    <cellStyle name="Normal 14 4 4 2" xfId="20925" xr:uid="{B406DA45-6336-4082-91B7-6BAADE9D16AB}"/>
    <cellStyle name="Normal 14 4 5" xfId="20926" xr:uid="{44BF4771-A21D-4358-AE8E-9359C3766363}"/>
    <cellStyle name="Normal 14 4 6" xfId="20927" xr:uid="{1B050D02-A027-4F11-B0D7-FE794037017C}"/>
    <cellStyle name="Normal 14 5" xfId="20928" xr:uid="{12859C1C-292D-42FF-9E73-258EF20BA316}"/>
    <cellStyle name="Normal 14 5 2" xfId="20929" xr:uid="{369A533A-36FD-4880-A71C-772037703E4F}"/>
    <cellStyle name="Normal 14 5 2 2" xfId="20930" xr:uid="{8E46F8B9-8B3E-49E9-98D2-F9741F373DD4}"/>
    <cellStyle name="Normal 14 5 3" xfId="20931" xr:uid="{318994A8-82C0-457A-9AAF-5E50F9F9220E}"/>
    <cellStyle name="Normal 14 5 4" xfId="20932" xr:uid="{8EF597CF-4B11-4965-A582-ACA10968BC1C}"/>
    <cellStyle name="Normal 14 5 5" xfId="20933" xr:uid="{CEDDED95-E508-4C13-BC46-5D80992972A1}"/>
    <cellStyle name="Normal 14 6" xfId="20934" xr:uid="{6B88B156-2291-4346-A1DC-918EC2F19912}"/>
    <cellStyle name="Normal 14 6 2" xfId="20935" xr:uid="{38C4ED26-1A1E-4DCD-8E7D-E524FFA3E3E2}"/>
    <cellStyle name="Normal 14 6 2 2" xfId="20936" xr:uid="{5D2275AE-B860-4D3A-8EBA-58F29D4937EA}"/>
    <cellStyle name="Normal 14 6 3" xfId="20937" xr:uid="{69AE8845-6E69-4806-93DB-070334755AF0}"/>
    <cellStyle name="Normal 14 6 4" xfId="20938" xr:uid="{FF4539B0-CCCA-478D-B6E6-BE32A5BE55D0}"/>
    <cellStyle name="Normal 14 6 5" xfId="20939" xr:uid="{F60D5C60-FDE1-4777-921B-2F4C9C0CBCC6}"/>
    <cellStyle name="Normal 14 7" xfId="20940" xr:uid="{A89424CD-1A4D-4A02-A6AE-21A0FADCE1ED}"/>
    <cellStyle name="Normal 14 7 2" xfId="20941" xr:uid="{9478BF3B-0E68-4D80-91D6-69DA4CE9A18A}"/>
    <cellStyle name="Normal 14 7 2 2" xfId="20942" xr:uid="{A2D9F978-049B-469D-9A51-F834F6C784E4}"/>
    <cellStyle name="Normal 14 7 3" xfId="20943" xr:uid="{9CF22A23-0FBB-4AAB-A52A-CF47881EF773}"/>
    <cellStyle name="Normal 14 7 4" xfId="20944" xr:uid="{1710B53F-3002-420F-A7EC-5043EED2F5A8}"/>
    <cellStyle name="Normal 14 7 5" xfId="20945" xr:uid="{0FFEC268-4B92-4A8F-9EB6-6C73CC89FD08}"/>
    <cellStyle name="Normal 14 8" xfId="20946" xr:uid="{CBA6C6B0-82DF-4DCA-8DBF-679A422B9534}"/>
    <cellStyle name="Normal 14 8 2" xfId="20947" xr:uid="{E3E6E0CF-598B-40FD-95A7-B28B7824E911}"/>
    <cellStyle name="Normal 14 8 3" xfId="20948" xr:uid="{649B426D-107B-4A67-BBE2-EED26C5DAAD9}"/>
    <cellStyle name="Normal 14 9" xfId="20949" xr:uid="{282BF020-15A2-4755-8900-8304B9F3328A}"/>
    <cellStyle name="Normal 14 9 2" xfId="20950" xr:uid="{9EF2F5E1-CC32-407D-9915-320F7CD97FA0}"/>
    <cellStyle name="Normal 140" xfId="20951" xr:uid="{34188150-BBFD-4261-80D8-6253A854E025}"/>
    <cellStyle name="Normal 141" xfId="20952" xr:uid="{444F2070-07B6-445B-AF0D-51B6D7584C69}"/>
    <cellStyle name="Normal 142" xfId="20953" xr:uid="{2226C8D5-FBB5-403C-A0E8-B08FD2469FA5}"/>
    <cellStyle name="Normal 143" xfId="20954" xr:uid="{D2B32A35-6B81-494C-A576-7A87BAC17453}"/>
    <cellStyle name="Normal 144" xfId="20955" xr:uid="{5CC98C98-0615-46FE-848C-85A1A2B84522}"/>
    <cellStyle name="Normal 145" xfId="20956" xr:uid="{E29F7F4D-921D-4A76-A08F-B9178B8C4300}"/>
    <cellStyle name="Normal 146" xfId="20957" xr:uid="{97326327-BDC3-4BC5-BEFD-463A0269D96F}"/>
    <cellStyle name="Normal 147" xfId="20958" xr:uid="{4B8C522D-5295-458A-8C80-55974F341CF6}"/>
    <cellStyle name="Normal 148" xfId="20959" xr:uid="{920FBA33-26FB-4B20-8330-FC61788ECCBE}"/>
    <cellStyle name="Normal 149" xfId="20960" xr:uid="{7F9C6032-767B-4CC0-B24C-6CB0E2A43EDC}"/>
    <cellStyle name="Normal 15" xfId="20961" xr:uid="{6E05FA24-8DCC-456A-96B5-2621F8C8A89F}"/>
    <cellStyle name="Normal 15 10" xfId="20962" xr:uid="{134460A7-90EA-4E38-8F45-7F9A4F67D565}"/>
    <cellStyle name="Normal 15 10 2" xfId="20963" xr:uid="{B54BA333-59B8-4AFF-B0B6-8ACD2671ED73}"/>
    <cellStyle name="Normal 15 11" xfId="20964" xr:uid="{68DAA091-49AB-44EA-89EE-841E7A6EF5FA}"/>
    <cellStyle name="Normal 15 2" xfId="20965" xr:uid="{DFAE31FC-94B3-430A-B622-25DD50E97DD3}"/>
    <cellStyle name="Normal 15 2 10" xfId="20966" xr:uid="{A2D63ED2-06BA-4F27-A9F1-A78FD053FA73}"/>
    <cellStyle name="Normal 15 2 2" xfId="20967" xr:uid="{DEB0AAE5-DBAF-4EDA-9210-683A43D2DEA3}"/>
    <cellStyle name="Normal 15 2 2 2" xfId="20968" xr:uid="{EB2E2C5A-BA16-4013-90E2-16E58B2BE19C}"/>
    <cellStyle name="Normal 15 2 2 2 2" xfId="20969" xr:uid="{6350B546-3079-432B-9AF1-DCBB27EF44E9}"/>
    <cellStyle name="Normal 15 2 2 2 2 2" xfId="20970" xr:uid="{3892B253-0EC7-415F-B6F6-50F09EA73617}"/>
    <cellStyle name="Normal 15 2 2 2 3" xfId="20971" xr:uid="{050650E1-DA42-4F81-8B18-84FA0404E8DD}"/>
    <cellStyle name="Normal 15 2 2 2 4" xfId="20972" xr:uid="{2597FE1A-1FF5-4499-B9BE-DC17CA056FAE}"/>
    <cellStyle name="Normal 15 2 2 2 5" xfId="20973" xr:uid="{61A3033E-596E-4B7C-92CF-2088CC3D6B2A}"/>
    <cellStyle name="Normal 15 2 2 3" xfId="20974" xr:uid="{C6FCC4A3-B3F8-4FD7-B21D-9CA3F3AC21F0}"/>
    <cellStyle name="Normal 15 2 2 3 2" xfId="20975" xr:uid="{A1AF15CE-9D3A-4272-989F-ACB2405DBAB0}"/>
    <cellStyle name="Normal 15 2 2 3 2 2" xfId="20976" xr:uid="{667112FD-58BA-49D7-8CE3-3549519336A7}"/>
    <cellStyle name="Normal 15 2 2 3 3" xfId="20977" xr:uid="{121BED9E-75A8-46CD-980F-FD435D347778}"/>
    <cellStyle name="Normal 15 2 2 3 4" xfId="20978" xr:uid="{6AC2FBD6-10B6-493F-95A7-1E633D1951B5}"/>
    <cellStyle name="Normal 15 2 2 3 5" xfId="20979" xr:uid="{C4F366D5-6663-4621-A1AF-953E3182F5BE}"/>
    <cellStyle name="Normal 15 2 2 4" xfId="20980" xr:uid="{059935BA-97EF-40A8-8DE0-39B03102C0DF}"/>
    <cellStyle name="Normal 15 2 2 4 2" xfId="20981" xr:uid="{2E922262-1752-4FA8-BFD5-5C513205B7F0}"/>
    <cellStyle name="Normal 15 2 2 4 2 2" xfId="20982" xr:uid="{24DEDB74-567C-4A04-A3A6-C5D8FFF688F1}"/>
    <cellStyle name="Normal 15 2 2 4 3" xfId="20983" xr:uid="{EDB19B4A-055B-4B9F-A5E2-42D948642417}"/>
    <cellStyle name="Normal 15 2 2 4 4" xfId="20984" xr:uid="{2F075C58-E585-43AF-A454-5BFB50DCC04E}"/>
    <cellStyle name="Normal 15 2 2 4 5" xfId="20985" xr:uid="{6DEBD6E8-FA05-4B37-B832-6EBD090991B1}"/>
    <cellStyle name="Normal 15 2 2 5" xfId="20986" xr:uid="{42016667-33AA-4691-A44B-1AFA9D5D02A1}"/>
    <cellStyle name="Normal 15 2 2 5 2" xfId="20987" xr:uid="{4FAA78BC-C931-463E-9AEC-4F0BB3CB60A2}"/>
    <cellStyle name="Normal 15 2 2 5 2 2" xfId="20988" xr:uid="{3B337974-FEBD-4C15-97F9-74B48CD70ABD}"/>
    <cellStyle name="Normal 15 2 2 5 3" xfId="20989" xr:uid="{035E6ABB-B3FD-4234-83FC-89A1E4B7C79C}"/>
    <cellStyle name="Normal 15 2 2 5 4" xfId="20990" xr:uid="{8ABC6D95-A5DC-41CC-AD01-D8FD3AC27FD7}"/>
    <cellStyle name="Normal 15 2 2 5 5" xfId="20991" xr:uid="{A2012597-9A1E-4DD5-8BDF-DD51999CB2F4}"/>
    <cellStyle name="Normal 15 2 2 6" xfId="20992" xr:uid="{7F4C2825-C156-4E07-8FB6-EEA7692B46ED}"/>
    <cellStyle name="Normal 15 2 2 6 2" xfId="20993" xr:uid="{6EF7321A-8839-429D-AD67-8C78ADB7EA82}"/>
    <cellStyle name="Normal 15 2 2 6 3" xfId="20994" xr:uid="{4A6A78AC-A3A9-469B-80AB-BF6AA065E9D3}"/>
    <cellStyle name="Normal 15 2 2 7" xfId="20995" xr:uid="{19D59BAD-0947-4C50-B657-C953F40D085C}"/>
    <cellStyle name="Normal 15 2 2 8" xfId="20996" xr:uid="{F0CE191A-C8F7-4547-866D-D43DB87EC97D}"/>
    <cellStyle name="Normal 15 2 2 9" xfId="20997" xr:uid="{847E7870-B1C9-4FB4-9E8E-A59FDC86F9F1}"/>
    <cellStyle name="Normal 15 2 3" xfId="20998" xr:uid="{137052A4-65E9-43BB-81D4-F93B281A100D}"/>
    <cellStyle name="Normal 15 2 3 2" xfId="20999" xr:uid="{9CF12F87-0DEC-4F81-AC6A-0A72A4B34137}"/>
    <cellStyle name="Normal 15 2 3 2 2" xfId="21000" xr:uid="{AEC79969-67C4-4BCE-986C-329718212B2E}"/>
    <cellStyle name="Normal 15 2 3 2 3" xfId="21001" xr:uid="{7C570938-674E-4483-B2BA-C13D99347BC4}"/>
    <cellStyle name="Normal 15 2 3 3" xfId="21002" xr:uid="{9DA2ECDF-C312-4DF4-B7FD-DC8FD5AEDA03}"/>
    <cellStyle name="Normal 15 2 3 3 2" xfId="21003" xr:uid="{3F226A4C-0F40-44E0-A228-94C241C034FF}"/>
    <cellStyle name="Normal 15 2 3 4" xfId="21004" xr:uid="{9434AEC0-B690-4B9A-83A5-56D5AE039A1B}"/>
    <cellStyle name="Normal 15 2 3 5" xfId="21005" xr:uid="{0ACC04AF-D4D5-4805-93C0-6C641DA9E996}"/>
    <cellStyle name="Normal 15 2 4" xfId="21006" xr:uid="{7087DE3C-E96A-4333-BB45-8DB396C46A71}"/>
    <cellStyle name="Normal 15 2 4 2" xfId="21007" xr:uid="{88B42D9C-FC89-4A58-8808-FE59A120CA6D}"/>
    <cellStyle name="Normal 15 2 4 2 2" xfId="21008" xr:uid="{E91056D0-7779-4FF4-A40D-EB837A79077D}"/>
    <cellStyle name="Normal 15 2 4 3" xfId="21009" xr:uid="{F23C6566-347D-4273-9C59-53B5C4A6C243}"/>
    <cellStyle name="Normal 15 2 4 4" xfId="21010" xr:uid="{CE087ED7-210A-46AE-A0C5-93A42D5DB9A4}"/>
    <cellStyle name="Normal 15 2 4 5" xfId="21011" xr:uid="{E9579A37-6941-4455-91AD-8878A9A4A5AE}"/>
    <cellStyle name="Normal 15 2 5" xfId="21012" xr:uid="{1B8C27FF-022C-4B85-BDDC-1F5382BB09C6}"/>
    <cellStyle name="Normal 15 2 5 2" xfId="21013" xr:uid="{67B72C3A-A001-439C-9854-893170FD07A6}"/>
    <cellStyle name="Normal 15 2 5 2 2" xfId="21014" xr:uid="{DE0B3AD0-AFFE-48D2-864C-5B2F304534EF}"/>
    <cellStyle name="Normal 15 2 5 3" xfId="21015" xr:uid="{6156C2DB-06D7-4869-9D61-93181FFCF25A}"/>
    <cellStyle name="Normal 15 2 5 4" xfId="21016" xr:uid="{CE4855B7-6358-4990-A234-72A9AD4B0355}"/>
    <cellStyle name="Normal 15 2 5 5" xfId="21017" xr:uid="{4149E6DA-E194-4D75-AA82-E2FB31710BB2}"/>
    <cellStyle name="Normal 15 2 6" xfId="21018" xr:uid="{D4397DC9-E26D-4FA6-98F8-E85D605F7BBC}"/>
    <cellStyle name="Normal 15 2 6 2" xfId="21019" xr:uid="{7746F415-60CD-4FB4-A951-9D2F5EC506B1}"/>
    <cellStyle name="Normal 15 2 6 2 2" xfId="21020" xr:uid="{5D52FA4B-58A1-443C-96C8-309E6C4AD842}"/>
    <cellStyle name="Normal 15 2 6 3" xfId="21021" xr:uid="{1627E9E2-F2DE-4A68-865E-6734829D8691}"/>
    <cellStyle name="Normal 15 2 6 4" xfId="21022" xr:uid="{697BDFBD-2BCB-4154-9ABF-FB19CB9388BC}"/>
    <cellStyle name="Normal 15 2 6 5" xfId="21023" xr:uid="{7EA8E45A-0413-4DD2-AA29-542D5148FEB5}"/>
    <cellStyle name="Normal 15 2 7" xfId="21024" xr:uid="{A9BB3C51-7886-40F0-89CB-B154087FAED0}"/>
    <cellStyle name="Normal 15 2 7 2" xfId="21025" xr:uid="{06ADF30C-CA27-4B86-AB67-AA2B02A459D2}"/>
    <cellStyle name="Normal 15 2 7 3" xfId="21026" xr:uid="{24D73154-35EB-4E0E-B4C2-63D050FE586D}"/>
    <cellStyle name="Normal 15 2 8" xfId="21027" xr:uid="{21D68EC7-1650-47D4-BD40-8C0F73B7C365}"/>
    <cellStyle name="Normal 15 2 8 2" xfId="21028" xr:uid="{9A10F503-774F-434A-8F40-CA19EAE7B995}"/>
    <cellStyle name="Normal 15 2 9" xfId="21029" xr:uid="{F6FFFBE7-E401-44BD-9D79-86B92FBF4464}"/>
    <cellStyle name="Normal 15 3" xfId="21030" xr:uid="{B922A57E-320B-4613-B202-5E9C91C38530}"/>
    <cellStyle name="Normal 15 3 2" xfId="21031" xr:uid="{725ECD43-F734-4D00-98E6-8FB8AE7BE165}"/>
    <cellStyle name="Normal 15 3 2 2" xfId="21032" xr:uid="{47B235CB-A5CE-44D8-AC84-0646608AF71D}"/>
    <cellStyle name="Normal 15 3 2 2 2" xfId="21033" xr:uid="{CB13F08E-2801-443C-9CFA-7A2A876AD0E2}"/>
    <cellStyle name="Normal 15 3 2 2 3" xfId="21034" xr:uid="{39CC7B1A-2531-4D49-BA09-273C1DB5D07A}"/>
    <cellStyle name="Normal 15 3 2 3" xfId="21035" xr:uid="{734E38E5-810F-4F06-9032-C87F30AFAFC9}"/>
    <cellStyle name="Normal 15 3 2 4" xfId="21036" xr:uid="{C5F6AD41-4307-4FDB-B2CC-8AEF605F08F4}"/>
    <cellStyle name="Normal 15 3 2 5" xfId="21037" xr:uid="{0D8A0E41-0BFE-4103-8D8F-9B36A5F35C4C}"/>
    <cellStyle name="Normal 15 3 3" xfId="21038" xr:uid="{3D90FF1F-721D-4A75-86D1-7BF82FFE5909}"/>
    <cellStyle name="Normal 15 3 3 2" xfId="21039" xr:uid="{F600845D-B131-4359-AFAE-148AEB1EBC07}"/>
    <cellStyle name="Normal 15 3 3 3" xfId="21040" xr:uid="{27005976-11DC-4788-BAE1-EC1697ED2252}"/>
    <cellStyle name="Normal 15 3 3 4" xfId="21041" xr:uid="{2FB6BD7B-58F2-40BD-B15E-D9C942DEA58C}"/>
    <cellStyle name="Normal 15 3 4" xfId="21042" xr:uid="{0F4ACCB9-19CB-4F6D-8387-F6C648707E76}"/>
    <cellStyle name="Normal 15 3 5" xfId="21043" xr:uid="{822ED93B-9D3B-44FE-9DB6-3362D470976E}"/>
    <cellStyle name="Normal 15 3 6" xfId="21044" xr:uid="{D14650C7-694C-4B7A-A1B2-CD36AA953723}"/>
    <cellStyle name="Normal 15 3 6 2" xfId="21045" xr:uid="{2C53F1FE-D55E-4A04-9B15-92D406D44677}"/>
    <cellStyle name="Normal 15 3 7" xfId="21046" xr:uid="{AAAFBA5A-5575-4CF9-9C98-A6B97CD5DD51}"/>
    <cellStyle name="Normal 15 4" xfId="21047" xr:uid="{495AF4B8-1E8D-4261-A6A4-01D8F88E3435}"/>
    <cellStyle name="Normal 15 4 2" xfId="21048" xr:uid="{DB70E9A7-FDBD-4280-B329-06EE99AC70E9}"/>
    <cellStyle name="Normal 15 4 2 2" xfId="21049" xr:uid="{F06A63B0-F00A-4D00-A6CB-6F7416201D77}"/>
    <cellStyle name="Normal 15 4 2 2 2" xfId="21050" xr:uid="{92A8125C-6D8B-4D76-A8CB-653A0BF9B9CD}"/>
    <cellStyle name="Normal 15 4 2 3" xfId="21051" xr:uid="{CF4BBC40-EDED-48F8-B4EF-CE98523CAC22}"/>
    <cellStyle name="Normal 15 4 2 4" xfId="21052" xr:uid="{1490A67E-9C7D-4547-8420-6DDAEC0C0D9B}"/>
    <cellStyle name="Normal 15 4 2 5" xfId="21053" xr:uid="{6FCBA9EB-38BF-46DB-BB87-A1CA751505EC}"/>
    <cellStyle name="Normal 15 4 3" xfId="21054" xr:uid="{3BC0D6BC-B388-46D6-8B8A-F843D4F479D4}"/>
    <cellStyle name="Normal 15 4 3 2" xfId="21055" xr:uid="{01BA436E-B761-4345-996A-243896F61565}"/>
    <cellStyle name="Normal 15 4 3 3" xfId="21056" xr:uid="{C3AC8FAF-7C1F-4246-B130-60BF6540C712}"/>
    <cellStyle name="Normal 15 4 4" xfId="21057" xr:uid="{AF6D81E5-6C7A-4630-9548-A4D3FF1D451A}"/>
    <cellStyle name="Normal 15 4 4 2" xfId="21058" xr:uid="{3964C221-4425-4D6C-87A8-2E04C9DAAE87}"/>
    <cellStyle name="Normal 15 4 5" xfId="21059" xr:uid="{E8412CDD-F64F-493E-A92E-D393BDD60DF1}"/>
    <cellStyle name="Normal 15 4 6" xfId="21060" xr:uid="{FA98C61C-50EE-44D4-9446-EDD2C8301F02}"/>
    <cellStyle name="Normal 15 5" xfId="21061" xr:uid="{45FD848A-0AEB-44EA-96CB-9F82F4CFB290}"/>
    <cellStyle name="Normal 15 5 2" xfId="21062" xr:uid="{E69570CD-C41F-49B0-8571-A91561481830}"/>
    <cellStyle name="Normal 15 5 2 2" xfId="21063" xr:uid="{56E31DB6-C3D2-4763-A795-F720ECCA31A1}"/>
    <cellStyle name="Normal 15 5 2 2 2" xfId="21064" xr:uid="{067848E2-B990-480C-835C-E07A23A13D1D}"/>
    <cellStyle name="Normal 15 5 2 3" xfId="21065" xr:uid="{CD1E847F-68DA-45B2-A582-06E9148C9AE1}"/>
    <cellStyle name="Normal 15 5 3" xfId="21066" xr:uid="{9706863F-A20C-4350-A333-40775FA6768F}"/>
    <cellStyle name="Normal 15 5 4" xfId="21067" xr:uid="{EEB7AF96-31CD-454F-A1AF-04FF188220A0}"/>
    <cellStyle name="Normal 15 5 5" xfId="21068" xr:uid="{6BC240E0-1274-472B-8B79-BA8C3AA5BC42}"/>
    <cellStyle name="Normal 15 5 6" xfId="21069" xr:uid="{425F2B6C-84A5-4D5D-B06F-522069A5DD94}"/>
    <cellStyle name="Normal 15 5 7" xfId="21070" xr:uid="{6B66E60A-3971-4171-8E8B-738A2FE8DB5F}"/>
    <cellStyle name="Normal 15 6" xfId="21071" xr:uid="{81C12DF2-DD45-4F2B-A9B2-62DF59DB7B41}"/>
    <cellStyle name="Normal 15 6 2" xfId="21072" xr:uid="{A49DD334-7657-4947-9B82-A5B5C3CDDC36}"/>
    <cellStyle name="Normal 15 6 2 2" xfId="21073" xr:uid="{C9C8D3C0-A2BD-40EE-BCA8-6F138008E589}"/>
    <cellStyle name="Normal 15 6 3" xfId="21074" xr:uid="{BEA69523-DEDC-4264-B25C-F8C34BF9746A}"/>
    <cellStyle name="Normal 15 6 4" xfId="21075" xr:uid="{602F7EB6-2D8A-4737-9A37-1DB7AD3C0C2A}"/>
    <cellStyle name="Normal 15 6 5" xfId="21076" xr:uid="{D4CBBC5E-A622-4FB4-A1B4-D8CEAD0428B9}"/>
    <cellStyle name="Normal 15 6 6" xfId="21077" xr:uid="{1296630B-8C7E-4DF6-AB3A-818B2321095A}"/>
    <cellStyle name="Normal 15 7" xfId="21078" xr:uid="{3A387CAA-34AD-4E43-B1D8-3D08F7232842}"/>
    <cellStyle name="Normal 15 7 2" xfId="21079" xr:uid="{9118C682-9671-47B0-9CE7-EE7600FD8A5B}"/>
    <cellStyle name="Normal 15 7 2 2" xfId="21080" xr:uid="{05E4CC00-8211-4E7F-871C-3A1B2AB20629}"/>
    <cellStyle name="Normal 15 7 3" xfId="21081" xr:uid="{9C8C6DF9-0F96-4AEB-8719-B1E288630608}"/>
    <cellStyle name="Normal 15 7 4" xfId="21082" xr:uid="{B4B3B732-F088-4079-B960-0C8ADEB37F0B}"/>
    <cellStyle name="Normal 15 7 5" xfId="21083" xr:uid="{23E3E5FE-25D6-4FA1-B52C-D272073DAA88}"/>
    <cellStyle name="Normal 15 7 6" xfId="21084" xr:uid="{8DE60514-C198-4E2D-AD4E-061198625F3C}"/>
    <cellStyle name="Normal 15 8" xfId="21085" xr:uid="{6C4BA081-BD9A-4603-8DC5-F7BBC3E078E2}"/>
    <cellStyle name="Normal 15 8 2" xfId="21086" xr:uid="{A64608D7-1A3C-4FBF-B774-E19916B53CF7}"/>
    <cellStyle name="Normal 15 8 3" xfId="21087" xr:uid="{261A8FDB-9C58-4CF2-B3A4-D15121501C7C}"/>
    <cellStyle name="Normal 15 9" xfId="21088" xr:uid="{CBC8D0DD-5EBF-431A-B7F3-BC82CCE58F58}"/>
    <cellStyle name="Normal 15 9 2" xfId="21089" xr:uid="{DF55A9BD-0914-496B-9E2C-9D22C6217761}"/>
    <cellStyle name="Normal 150" xfId="21090" xr:uid="{6A3379E1-62B2-4C3B-8745-3C665574B9F6}"/>
    <cellStyle name="Normal 151" xfId="21091" xr:uid="{D61A3C6C-904B-44C6-B5C0-76A6FF7ED6E8}"/>
    <cellStyle name="Normal 152" xfId="21092" xr:uid="{5D5A8CD9-82A3-4A9F-8138-188F791A90B2}"/>
    <cellStyle name="Normal 152 2" xfId="21093" xr:uid="{BC083C80-7301-4F6A-A6B9-104732EE273B}"/>
    <cellStyle name="Normal 152 2 2" xfId="21094" xr:uid="{F2CFEDB2-3198-447D-AF55-DD7141648CA1}"/>
    <cellStyle name="Normal 152 2 2 2" xfId="21095" xr:uid="{80751E33-57B7-423E-A976-B60E68E5D2FB}"/>
    <cellStyle name="Normal 152 2 2 3" xfId="21096" xr:uid="{A35DD4DF-B90E-448C-A426-3E0C90FF7900}"/>
    <cellStyle name="Normal 152 2 3" xfId="21097" xr:uid="{E7950291-E958-4D07-BBF8-39DC359C6F24}"/>
    <cellStyle name="Normal 152 2 4" xfId="21098" xr:uid="{63E1DB72-6171-45A4-A0B5-3F5F0387FA5C}"/>
    <cellStyle name="Normal 152 3" xfId="21099" xr:uid="{A67C7644-8C91-44CC-B6E2-FFCE5AA87FA0}"/>
    <cellStyle name="Normal 152 4" xfId="21100" xr:uid="{B471A2B0-0904-4EAC-A36D-6687CE875022}"/>
    <cellStyle name="Normal 152 4 2" xfId="21101" xr:uid="{F9415F8A-7618-4FC5-BE64-EE467CC10E00}"/>
    <cellStyle name="Normal 152 4 3" xfId="21102" xr:uid="{EEF3A369-CE7F-4008-94F6-189D29186857}"/>
    <cellStyle name="Normal 152 5" xfId="21103" xr:uid="{BD52868B-1B47-4B15-B015-03AA49EAE834}"/>
    <cellStyle name="Normal 153" xfId="21104" xr:uid="{B7A8D79E-04BB-4653-9F17-AF960439B8A5}"/>
    <cellStyle name="Normal 153 2" xfId="21105" xr:uid="{A046666E-2DFE-4550-AC14-088C88F17D65}"/>
    <cellStyle name="Normal 153 2 2" xfId="21106" xr:uid="{7D17F232-4586-431E-9F65-83D8D06F5E6B}"/>
    <cellStyle name="Normal 153 2 2 2" xfId="21107" xr:uid="{B3D6D536-CE20-4309-8A8B-B1EA8A6D2C3A}"/>
    <cellStyle name="Normal 153 2 2 3" xfId="21108" xr:uid="{3AA893EA-5967-461A-8B0F-12313C544613}"/>
    <cellStyle name="Normal 153 2 3" xfId="21109" xr:uid="{B8303D67-2D30-4324-928F-64BBC7E6E034}"/>
    <cellStyle name="Normal 153 2 4" xfId="21110" xr:uid="{7BAF3AEA-B0F8-44EB-BEC9-77C9B26348CC}"/>
    <cellStyle name="Normal 153 3" xfId="21111" xr:uid="{E9E51DB5-B990-47C1-9DDF-887853983001}"/>
    <cellStyle name="Normal 153 4" xfId="21112" xr:uid="{9A08EABE-5310-40D0-AB8A-BE5A367E53A8}"/>
    <cellStyle name="Normal 153 4 2" xfId="21113" xr:uid="{39059B99-1DD2-4873-8E8D-78AB84366BDA}"/>
    <cellStyle name="Normal 153 4 3" xfId="21114" xr:uid="{BBB2E69D-EA1E-45E1-AB15-8D0DD82C3941}"/>
    <cellStyle name="Normal 153 5" xfId="21115" xr:uid="{2A558E3D-DF77-441F-8213-DA679E118EBE}"/>
    <cellStyle name="Normal 154" xfId="21116" xr:uid="{0AC74865-27D5-4DF4-A31D-772C13E7AF5D}"/>
    <cellStyle name="Normal 154 2" xfId="21117" xr:uid="{FE26E7E1-261F-4D50-94D1-98BA36CA4231}"/>
    <cellStyle name="Normal 154 2 2" xfId="21118" xr:uid="{84DF901A-3A3A-44DF-87E2-28FE4712796F}"/>
    <cellStyle name="Normal 154 2 2 2" xfId="21119" xr:uid="{147B34DC-4253-4474-AFFF-6483EA151D8B}"/>
    <cellStyle name="Normal 154 2 2 3" xfId="21120" xr:uid="{4C4EAF1F-23DB-4C4E-A75B-537F123624B3}"/>
    <cellStyle name="Normal 154 2 3" xfId="21121" xr:uid="{A92F8A46-6F4A-4378-8FAD-C62AFE83CEEF}"/>
    <cellStyle name="Normal 154 2 4" xfId="21122" xr:uid="{D0592EDE-C894-4F0F-83BD-B6DB282FF490}"/>
    <cellStyle name="Normal 154 3" xfId="21123" xr:uid="{30360F25-931C-431E-8AA4-C35C613BB8B7}"/>
    <cellStyle name="Normal 154 4" xfId="21124" xr:uid="{6B0F3B58-020D-427D-A935-CE2DD6C2A28A}"/>
    <cellStyle name="Normal 154 4 2" xfId="21125" xr:uid="{7997CC75-B643-47B2-A19F-465A7C348952}"/>
    <cellStyle name="Normal 154 4 3" xfId="21126" xr:uid="{972F420A-77D3-4432-B2C5-750BD9B7FCDF}"/>
    <cellStyle name="Normal 154 5" xfId="21127" xr:uid="{A8C965D8-25BC-4D91-8CD8-36B1EE9646A5}"/>
    <cellStyle name="Normal 155" xfId="21128" xr:uid="{7AC56021-2E29-4F62-B4D1-13EB2008C816}"/>
    <cellStyle name="Normal 155 2" xfId="21129" xr:uid="{ED57E46E-3C32-43CF-9B05-DBDD7F22C2B3}"/>
    <cellStyle name="Normal 155 2 2" xfId="21130" xr:uid="{D26B4990-1D86-4B44-A68F-6B7AF09E5F01}"/>
    <cellStyle name="Normal 155 2 2 2" xfId="21131" xr:uid="{6478F168-7645-4A18-B5DB-F6C03C834753}"/>
    <cellStyle name="Normal 155 2 2 3" xfId="21132" xr:uid="{C615106E-670F-49C8-8300-58F5FD701B00}"/>
    <cellStyle name="Normal 155 2 3" xfId="21133" xr:uid="{270561F1-63EB-4B44-8665-EC60BE6FEDA4}"/>
    <cellStyle name="Normal 155 2 4" xfId="21134" xr:uid="{611E9B09-2FB5-4CCC-9FC9-C7459D33FDDB}"/>
    <cellStyle name="Normal 155 3" xfId="21135" xr:uid="{1E58430E-7410-4B56-BE13-A1DFD069C3B3}"/>
    <cellStyle name="Normal 155 4" xfId="21136" xr:uid="{4D0D4256-BEB0-4635-B5BB-AE3D7B12B0CE}"/>
    <cellStyle name="Normal 155 4 2" xfId="21137" xr:uid="{7F615B94-B774-4F9F-B943-528C9523C6E9}"/>
    <cellStyle name="Normal 155 4 3" xfId="21138" xr:uid="{9C61BDFA-12A6-4C67-B2BA-8E95A50BF6C4}"/>
    <cellStyle name="Normal 155 5" xfId="21139" xr:uid="{FC835F8D-D99E-4B4D-8EA8-E87F758FE266}"/>
    <cellStyle name="Normal 156" xfId="21140" xr:uid="{E6467AA3-570D-48D0-B41D-73BF2ECCBD20}"/>
    <cellStyle name="Normal 156 2" xfId="21141" xr:uid="{0D2E4E6F-2399-445C-B87B-0E6570ECC491}"/>
    <cellStyle name="Normal 156 2 2" xfId="21142" xr:uid="{00EF9C88-5331-4C38-B579-49E93391F536}"/>
    <cellStyle name="Normal 156 2 2 2" xfId="21143" xr:uid="{46540AD4-F195-42D0-ACB3-11BE7B154D48}"/>
    <cellStyle name="Normal 156 2 2 3" xfId="21144" xr:uid="{CEB49C49-D968-4C6D-A686-FE0E83263524}"/>
    <cellStyle name="Normal 156 2 3" xfId="21145" xr:uid="{D2EDA60E-AF97-4B34-8A79-0B85F2AE877E}"/>
    <cellStyle name="Normal 156 2 4" xfId="21146" xr:uid="{D8CE0D23-A7B9-45DF-A03A-BD4433D2C4A9}"/>
    <cellStyle name="Normal 156 3" xfId="21147" xr:uid="{86026779-F122-40FC-B4D3-5B99BA328DA9}"/>
    <cellStyle name="Normal 156 4" xfId="21148" xr:uid="{3C2D08DC-303A-4ED0-91C0-D5F4A749E259}"/>
    <cellStyle name="Normal 156 4 2" xfId="21149" xr:uid="{A989E37B-358C-4F17-8971-43A601001F0D}"/>
    <cellStyle name="Normal 156 4 3" xfId="21150" xr:uid="{2A36E0B7-8E6E-40AC-B05B-AB89FE6503A1}"/>
    <cellStyle name="Normal 156 5" xfId="21151" xr:uid="{687FED71-8B7A-4307-B142-D716F651850E}"/>
    <cellStyle name="Normal 157" xfId="21152" xr:uid="{ACAC9775-90A8-4FF2-BE37-DAE335FC1A85}"/>
    <cellStyle name="Normal 157 2" xfId="21153" xr:uid="{87F98B66-F471-429F-BD97-CAC5527C854C}"/>
    <cellStyle name="Normal 157 2 2" xfId="21154" xr:uid="{706E12B0-744B-43CE-B1F2-F09D516F52AD}"/>
    <cellStyle name="Normal 157 2 2 2" xfId="21155" xr:uid="{4E5F3ECC-CCEF-442F-B1BD-BDED475B2A7D}"/>
    <cellStyle name="Normal 157 2 2 3" xfId="21156" xr:uid="{5D0B1773-6915-4983-BB07-792E001008D5}"/>
    <cellStyle name="Normal 157 2 3" xfId="21157" xr:uid="{D2AE8DEC-0D0E-4B7E-86A9-5CB3649083FE}"/>
    <cellStyle name="Normal 157 2 4" xfId="21158" xr:uid="{85207BF5-861D-406A-98A2-FF12F36605AA}"/>
    <cellStyle name="Normal 157 3" xfId="21159" xr:uid="{59FB5643-852F-42F2-B43F-966C39EF5131}"/>
    <cellStyle name="Normal 157 4" xfId="21160" xr:uid="{7933BD0D-E345-4768-9FC8-30E268C5E7C4}"/>
    <cellStyle name="Normal 157 4 2" xfId="21161" xr:uid="{8D12CDBA-3496-4B54-B6D3-1C9D111F98F4}"/>
    <cellStyle name="Normal 157 4 3" xfId="21162" xr:uid="{6A728759-4378-4538-8727-2A8F57DF13B1}"/>
    <cellStyle name="Normal 157 5" xfId="21163" xr:uid="{BB032E2A-E85C-4F3A-A7B9-F76E2B43A316}"/>
    <cellStyle name="Normal 158" xfId="21164" xr:uid="{477387EE-9AA6-4AF2-9DE1-4A58D93EB85C}"/>
    <cellStyle name="Normal 158 2" xfId="21165" xr:uid="{79A9865D-4DE0-4C72-9907-924D980355CE}"/>
    <cellStyle name="Normal 158 2 2" xfId="21166" xr:uid="{D88142DE-016B-4057-A0CF-8CA8A0D5CC38}"/>
    <cellStyle name="Normal 158 2 2 2" xfId="21167" xr:uid="{97E62C4D-E8A6-484B-ACC2-3D28BA309E49}"/>
    <cellStyle name="Normal 158 2 2 3" xfId="21168" xr:uid="{69E1D691-DD99-41B7-AD98-CC031838B96F}"/>
    <cellStyle name="Normal 158 2 3" xfId="21169" xr:uid="{C8E057D8-593C-4734-B3B3-CE602FDC2F21}"/>
    <cellStyle name="Normal 158 2 4" xfId="21170" xr:uid="{7AE8FEA7-4DD6-4E4B-954E-D14A842691C4}"/>
    <cellStyle name="Normal 158 3" xfId="21171" xr:uid="{C58A3164-7E51-47CE-9507-18306CF2ABD5}"/>
    <cellStyle name="Normal 158 4" xfId="21172" xr:uid="{D08CAC3A-D8DD-46E5-84BF-547D2B56F829}"/>
    <cellStyle name="Normal 158 4 2" xfId="21173" xr:uid="{C843BD92-0481-4677-8950-ADAB0615DCED}"/>
    <cellStyle name="Normal 158 4 3" xfId="21174" xr:uid="{D0E2EA55-DE62-482C-97A3-D0C0EC807058}"/>
    <cellStyle name="Normal 158 5" xfId="21175" xr:uid="{A27C8E91-013B-49B1-A479-DBC2BA9F8762}"/>
    <cellStyle name="Normal 159" xfId="21176" xr:uid="{5A6C1AB5-BA9D-485B-A5C5-9E3AAE9E7F85}"/>
    <cellStyle name="Normal 159 2" xfId="21177" xr:uid="{616428BC-BFCA-4131-89DA-FA3DBE35B7D3}"/>
    <cellStyle name="Normal 159 2 2" xfId="21178" xr:uid="{F13F930E-59E1-431A-963B-BDA5DD8830BC}"/>
    <cellStyle name="Normal 159 2 2 2" xfId="21179" xr:uid="{78A95B44-1AE8-4536-BE64-A1D088A3880D}"/>
    <cellStyle name="Normal 159 2 2 3" xfId="21180" xr:uid="{5D3ECD2A-DC70-4AF6-901C-A56A78EAD9CF}"/>
    <cellStyle name="Normal 159 2 3" xfId="21181" xr:uid="{1BB85310-D95C-4B36-9130-028B68C8DED0}"/>
    <cellStyle name="Normal 159 2 4" xfId="21182" xr:uid="{81FE9D03-CE5B-4EE2-B864-19C367C13955}"/>
    <cellStyle name="Normal 159 3" xfId="21183" xr:uid="{6F0E9EF7-32D7-446A-973D-BC15695E6A99}"/>
    <cellStyle name="Normal 159 4" xfId="21184" xr:uid="{60009EC8-0083-4664-8014-FAC2E43F746B}"/>
    <cellStyle name="Normal 159 4 2" xfId="21185" xr:uid="{67C48EEC-5B48-4C9E-BF3B-70478797A8D4}"/>
    <cellStyle name="Normal 159 4 3" xfId="21186" xr:uid="{A7B86F47-D058-4330-A2E3-3506CDED6B4D}"/>
    <cellStyle name="Normal 159 5" xfId="21187" xr:uid="{B22E0708-FFA5-4A20-9CA6-DA46F1F3DFF7}"/>
    <cellStyle name="Normal 16" xfId="21188" xr:uid="{26E061EC-FA22-4174-B217-9004BF9A36F3}"/>
    <cellStyle name="Normal 16 10" xfId="21189" xr:uid="{8176E2E1-9609-4189-8DA2-4E2392332763}"/>
    <cellStyle name="Normal 16 11" xfId="21190" xr:uid="{9CA4C276-D116-4090-AD8E-EAD2B8CD4ED5}"/>
    <cellStyle name="Normal 16 2" xfId="21191" xr:uid="{A1D47609-B98B-4774-82B0-174144F642A8}"/>
    <cellStyle name="Normal 16 2 10" xfId="21192" xr:uid="{F8D5736A-3F06-4BD6-9BD5-0609C5AE55D1}"/>
    <cellStyle name="Normal 16 2 11" xfId="21193" xr:uid="{741EB8C1-15B0-4FEC-9B4F-518D17C309D4}"/>
    <cellStyle name="Normal 16 2 2" xfId="21194" xr:uid="{D4F46FB5-9DAB-4F4E-A03E-31BA30B2BD6B}"/>
    <cellStyle name="Normal 16 2 2 10" xfId="21195" xr:uid="{57209F1D-9C20-416E-8FEF-C9CA349B6821}"/>
    <cellStyle name="Normal 16 2 2 2" xfId="21196" xr:uid="{F336F0A4-3F21-46C3-81AE-920C066A0C98}"/>
    <cellStyle name="Normal 16 2 2 2 2" xfId="21197" xr:uid="{D0CFF6B3-D17D-4B00-B3D0-B856D07C6020}"/>
    <cellStyle name="Normal 16 2 2 2 2 2" xfId="21198" xr:uid="{A3A6D82F-0F52-46A6-801E-994B654EDD53}"/>
    <cellStyle name="Normal 16 2 2 2 3" xfId="21199" xr:uid="{AA743319-8BB0-44E7-80C1-9B7D95A823FE}"/>
    <cellStyle name="Normal 16 2 2 2 4" xfId="21200" xr:uid="{4F4655AC-B0D1-4670-9F73-337B274CE18F}"/>
    <cellStyle name="Normal 16 2 2 2 5" xfId="21201" xr:uid="{A2933B80-3288-4526-BDA3-929A569A592C}"/>
    <cellStyle name="Normal 16 2 2 3" xfId="21202" xr:uid="{799E6A4F-CE89-4446-B517-971A487810F2}"/>
    <cellStyle name="Normal 16 2 2 3 2" xfId="21203" xr:uid="{185E0926-08F2-4F23-B868-DA0F5C46F2D8}"/>
    <cellStyle name="Normal 16 2 2 3 2 2" xfId="21204" xr:uid="{466C3399-B6F3-49C0-A087-7B72E63CBEAF}"/>
    <cellStyle name="Normal 16 2 2 3 3" xfId="21205" xr:uid="{E7C27095-7485-4FEC-815E-7A65D525AB27}"/>
    <cellStyle name="Normal 16 2 2 3 4" xfId="21206" xr:uid="{DF85C4A0-F854-450F-891A-AA99AA194C29}"/>
    <cellStyle name="Normal 16 2 2 3 5" xfId="21207" xr:uid="{6C5ECF37-FD97-43D4-AEDB-F445C7C61368}"/>
    <cellStyle name="Normal 16 2 2 4" xfId="21208" xr:uid="{B87C9BDA-0839-4404-928F-1D7A09B1F068}"/>
    <cellStyle name="Normal 16 2 2 4 2" xfId="21209" xr:uid="{C45908CB-4880-4D74-903D-B42DB1EAB173}"/>
    <cellStyle name="Normal 16 2 2 4 2 2" xfId="21210" xr:uid="{FD576B8C-107F-4737-B1A1-8CBB7E34966A}"/>
    <cellStyle name="Normal 16 2 2 4 3" xfId="21211" xr:uid="{CDDC78E3-DE38-4C45-AA6A-A12FF3884B6F}"/>
    <cellStyle name="Normal 16 2 2 4 4" xfId="21212" xr:uid="{909BE217-81A6-42A2-B6AC-580DE361A227}"/>
    <cellStyle name="Normal 16 2 2 5" xfId="21213" xr:uid="{C860E07F-F9F5-4DA4-8F86-4EA1943461AF}"/>
    <cellStyle name="Normal 16 2 2 5 2" xfId="21214" xr:uid="{1DAA54ED-6897-46C8-8C29-42FB4B006F8A}"/>
    <cellStyle name="Normal 16 2 2 5 2 2" xfId="21215" xr:uid="{5B1D1A70-34F8-4997-A359-02B819F18DFC}"/>
    <cellStyle name="Normal 16 2 2 5 3" xfId="21216" xr:uid="{64C6F487-ED6E-4FE4-A26B-42A4B111FFAA}"/>
    <cellStyle name="Normal 16 2 2 5 4" xfId="21217" xr:uid="{F9293D47-8822-40CB-A629-4903AF26773E}"/>
    <cellStyle name="Normal 16 2 2 6" xfId="21218" xr:uid="{D8CB126A-687B-48FF-BB15-EE494AE4D5C1}"/>
    <cellStyle name="Normal 16 2 2 6 2" xfId="21219" xr:uid="{2227BC44-9693-4657-981B-0CE8CA1FD840}"/>
    <cellStyle name="Normal 16 2 2 7" xfId="21220" xr:uid="{4770C631-ABFC-4E17-8509-765BBA8EC2F6}"/>
    <cellStyle name="Normal 16 2 2 8" xfId="21221" xr:uid="{A79D971F-3B30-4F19-A665-F8BA8CDA3AFD}"/>
    <cellStyle name="Normal 16 2 2 9" xfId="21222" xr:uid="{55D87ED5-22CB-4281-908F-7DF7A2062F59}"/>
    <cellStyle name="Normal 16 2 3" xfId="21223" xr:uid="{49538297-FA09-400D-AC3F-8E91DE1D1D22}"/>
    <cellStyle name="Normal 16 2 3 2" xfId="21224" xr:uid="{BC5891DB-1761-4F34-9637-D27B9349E880}"/>
    <cellStyle name="Normal 16 2 3 2 2" xfId="21225" xr:uid="{D33AD2FD-6BEF-479D-B53F-296BF24E9C10}"/>
    <cellStyle name="Normal 16 2 3 2 3" xfId="21226" xr:uid="{124A98D6-31BA-4F46-A007-718FA810D8C6}"/>
    <cellStyle name="Normal 16 2 3 3" xfId="21227" xr:uid="{30D4C05E-A0C4-4BEB-83DD-E6C4D0E1C81D}"/>
    <cellStyle name="Normal 16 2 3 4" xfId="21228" xr:uid="{859A22CC-0ADD-4022-95F0-2B5C033EEBDE}"/>
    <cellStyle name="Normal 16 2 3 5" xfId="21229" xr:uid="{F8C0D687-1502-4F99-906B-15BAA022CE5B}"/>
    <cellStyle name="Normal 16 2 4" xfId="21230" xr:uid="{F1AE4261-610A-4D47-9417-CF6644C7EB52}"/>
    <cellStyle name="Normal 16 2 4 2" xfId="21231" xr:uid="{0A2C164E-17F0-4B78-8441-0842E09DA1E4}"/>
    <cellStyle name="Normal 16 2 4 2 2" xfId="21232" xr:uid="{11BF11E6-63E1-4453-A59C-6FA8C8F05869}"/>
    <cellStyle name="Normal 16 2 4 3" xfId="21233" xr:uid="{62DA02B2-F9B9-4BAC-8BE8-9E6D540EE746}"/>
    <cellStyle name="Normal 16 2 4 4" xfId="21234" xr:uid="{C7C1F9AA-23F9-4271-955D-03C77C3161D3}"/>
    <cellStyle name="Normal 16 2 4 5" xfId="21235" xr:uid="{04A112BA-9237-466D-AEAF-98655FA2C51D}"/>
    <cellStyle name="Normal 16 2 5" xfId="21236" xr:uid="{855AEC6B-47B1-4C64-82C8-BD8ECF1F1F96}"/>
    <cellStyle name="Normal 16 2 5 2" xfId="21237" xr:uid="{8425C1B1-3981-4D15-92CA-C7F21DB9C346}"/>
    <cellStyle name="Normal 16 2 5 2 2" xfId="21238" xr:uid="{44187AA6-9D9E-4FBF-80D6-C0AEFB7852B0}"/>
    <cellStyle name="Normal 16 2 5 3" xfId="21239" xr:uid="{9C1054D3-F144-4C21-9CE8-B241DFD924D8}"/>
    <cellStyle name="Normal 16 2 5 4" xfId="21240" xr:uid="{C0E29057-6ABB-4C17-8332-EC3C389ADF91}"/>
    <cellStyle name="Normal 16 2 5 5" xfId="21241" xr:uid="{32BB51B4-6955-4EBD-959F-6FF68047C4DB}"/>
    <cellStyle name="Normal 16 2 6" xfId="21242" xr:uid="{0FDA850C-75C6-4438-A25F-772970931933}"/>
    <cellStyle name="Normal 16 2 6 2" xfId="21243" xr:uid="{E79F8BA9-2F10-43F1-8693-1DBC77923BC5}"/>
    <cellStyle name="Normal 16 2 6 2 2" xfId="21244" xr:uid="{DC96F770-7365-4B6D-A47E-DB85C94E57DB}"/>
    <cellStyle name="Normal 16 2 6 3" xfId="21245" xr:uid="{B72CC8F8-EB50-4A17-A597-765849F8ED06}"/>
    <cellStyle name="Normal 16 2 6 4" xfId="21246" xr:uid="{3B57BDC9-235A-4EB2-8C1D-B3554F3F9968}"/>
    <cellStyle name="Normal 16 2 7" xfId="21247" xr:uid="{D97A47C6-6072-49C4-AA2D-8EA95EEEF932}"/>
    <cellStyle name="Normal 16 2 7 2" xfId="21248" xr:uid="{AC8015FE-FA47-4161-BA83-E915ED0B898B}"/>
    <cellStyle name="Normal 16 2 8" xfId="21249" xr:uid="{71633006-8F64-4307-A267-32B6933F35CF}"/>
    <cellStyle name="Normal 16 2 9" xfId="21250" xr:uid="{0EE04B18-C6DC-43C0-8C49-4C94B6B52B6F}"/>
    <cellStyle name="Normal 16 3" xfId="21251" xr:uid="{32930446-7CD4-47F5-AA5F-3016E148CE04}"/>
    <cellStyle name="Normal 16 3 2" xfId="21252" xr:uid="{4E52092B-BD14-48FE-A166-DD66F67564D8}"/>
    <cellStyle name="Normal 16 3 2 2" xfId="21253" xr:uid="{38017232-76D0-4763-99C5-E0B128F0916D}"/>
    <cellStyle name="Normal 16 3 2 3" xfId="21254" xr:uid="{04BBFCFA-9CFD-43E8-A173-5B2B25002A50}"/>
    <cellStyle name="Normal 16 3 2 4" xfId="21255" xr:uid="{43E8B277-C428-4C40-866F-CDC234414B42}"/>
    <cellStyle name="Normal 16 3 3" xfId="21256" xr:uid="{083AF7A1-6798-4692-9158-ECFFF1011929}"/>
    <cellStyle name="Normal 16 3 3 2" xfId="21257" xr:uid="{467292C2-5298-47F5-8866-3E61CC405000}"/>
    <cellStyle name="Normal 16 3 4" xfId="21258" xr:uid="{F913A96F-A479-4011-BC3A-B3539B85E337}"/>
    <cellStyle name="Normal 16 3 5" xfId="21259" xr:uid="{09126FAE-111F-4A22-AFD9-E1AE3AD8C463}"/>
    <cellStyle name="Normal 16 4" xfId="21260" xr:uid="{BAF3432C-56C8-403C-8088-47B66B21238C}"/>
    <cellStyle name="Normal 16 4 2" xfId="21261" xr:uid="{E946497F-3399-4730-AEB8-4B7E2EC88A99}"/>
    <cellStyle name="Normal 16 4 2 2" xfId="21262" xr:uid="{193C636D-DAB2-4817-909B-21C3B4D218BB}"/>
    <cellStyle name="Normal 16 4 2 3" xfId="21263" xr:uid="{AE991572-37A7-4EB3-99F8-C2BD6D8E3290}"/>
    <cellStyle name="Normal 16 4 3" xfId="21264" xr:uid="{B67392F0-C4F9-4A67-8072-FFACDB20240F}"/>
    <cellStyle name="Normal 16 4 4" xfId="21265" xr:uid="{D9C4F3FF-39BC-4697-ACDA-441C3360777B}"/>
    <cellStyle name="Normal 16 4 5" xfId="21266" xr:uid="{295D49BD-4B85-4733-AE05-5FF7CE813958}"/>
    <cellStyle name="Normal 16 5" xfId="21267" xr:uid="{F9E8BCC0-2C60-4E07-8883-11487778F144}"/>
    <cellStyle name="Normal 16 5 2" xfId="21268" xr:uid="{03F9CCDE-1324-4AE3-8634-08C3321D4D81}"/>
    <cellStyle name="Normal 16 5 2 2" xfId="21269" xr:uid="{5F81CFF3-0516-4B1F-B6AB-7FD583A165FE}"/>
    <cellStyle name="Normal 16 5 3" xfId="21270" xr:uid="{674F862C-40B3-45C0-BEA5-E83B7625201B}"/>
    <cellStyle name="Normal 16 5 4" xfId="21271" xr:uid="{EF8EE180-E751-4359-8EC7-A90330C6C839}"/>
    <cellStyle name="Normal 16 5 5" xfId="21272" xr:uid="{948FE256-F65A-4F4C-AE0E-14A515D18E39}"/>
    <cellStyle name="Normal 16 6" xfId="21273" xr:uid="{54AA6A7E-7298-4F17-B996-E9F4E49F3A80}"/>
    <cellStyle name="Normal 16 6 2" xfId="21274" xr:uid="{5CBE368D-5794-4AA0-9878-046D10CCC7F8}"/>
    <cellStyle name="Normal 16 6 2 2" xfId="21275" xr:uid="{0D037369-73D7-4974-9AC0-ABF743864FD6}"/>
    <cellStyle name="Normal 16 6 3" xfId="21276" xr:uid="{3819EFAC-FFC3-4A9C-93AF-E83792F2CF3B}"/>
    <cellStyle name="Normal 16 6 4" xfId="21277" xr:uid="{6E4F9FBA-375E-42C1-A46E-45FF6AF3CDC0}"/>
    <cellStyle name="Normal 16 6 5" xfId="21278" xr:uid="{213298AF-955E-466A-AD48-908CCAF5E7CE}"/>
    <cellStyle name="Normal 16 7" xfId="21279" xr:uid="{577C9BFC-3D80-4FEC-BE01-3CC71F4FFAD8}"/>
    <cellStyle name="Normal 16 7 2" xfId="21280" xr:uid="{88748CDB-242F-4FE0-8593-042F4DD4D671}"/>
    <cellStyle name="Normal 16 7 2 2" xfId="21281" xr:uid="{D612A900-6287-4180-9C68-982EB94FA002}"/>
    <cellStyle name="Normal 16 7 3" xfId="21282" xr:uid="{08CC3957-CCAD-40F9-BDBD-21D35E147C92}"/>
    <cellStyle name="Normal 16 7 4" xfId="21283" xr:uid="{E9A3D6B7-7D4B-4828-986D-57494E70E3D8}"/>
    <cellStyle name="Normal 16 7 5" xfId="21284" xr:uid="{3D4DFBD3-35EE-4AED-BC96-5FABBB848824}"/>
    <cellStyle name="Normal 16 8" xfId="21285" xr:uid="{4A0BBB87-DC9A-467E-A5EA-88D61DD5C761}"/>
    <cellStyle name="Normal 16 8 2" xfId="21286" xr:uid="{92905D0D-2F79-450B-818D-27BAB75F5C0C}"/>
    <cellStyle name="Normal 16 9" xfId="21287" xr:uid="{78B0E20A-F5F0-4016-91F4-C5DEC9E4FABC}"/>
    <cellStyle name="Normal 160" xfId="21288" xr:uid="{8AB83928-7990-4698-8A39-719D7DA9C479}"/>
    <cellStyle name="Normal 160 2" xfId="21289" xr:uid="{8F8EFAC6-1148-49AC-8326-48BF36DDD2AE}"/>
    <cellStyle name="Normal 160 2 2" xfId="21290" xr:uid="{21DFE5FA-9202-48EE-801F-3C61F30173E2}"/>
    <cellStyle name="Normal 160 2 2 2" xfId="21291" xr:uid="{92164F5B-C066-4F63-A5E0-1D4848A09B54}"/>
    <cellStyle name="Normal 160 2 2 3" xfId="21292" xr:uid="{F8A7FA9F-F3D8-449A-9118-5BD04B57337C}"/>
    <cellStyle name="Normal 160 2 3" xfId="21293" xr:uid="{10203B0C-B838-494E-8E09-168EC972400F}"/>
    <cellStyle name="Normal 160 2 4" xfId="21294" xr:uid="{4D4E21CF-7E90-4A34-BBC3-4D9204E39CFA}"/>
    <cellStyle name="Normal 160 3" xfId="21295" xr:uid="{3CE1A59A-7742-471D-8874-5558158E7E51}"/>
    <cellStyle name="Normal 160 4" xfId="21296" xr:uid="{5E21584B-4862-41A1-B5D1-C7A2AA62B2EB}"/>
    <cellStyle name="Normal 160 4 2" xfId="21297" xr:uid="{4F96895D-6653-4642-93E7-A7CA89721F7B}"/>
    <cellStyle name="Normal 160 4 3" xfId="21298" xr:uid="{2B8BB0A5-43A8-4FD1-AE71-E167410C3F57}"/>
    <cellStyle name="Normal 160 5" xfId="21299" xr:uid="{31B90239-680B-41DE-8692-C0758A5E14A7}"/>
    <cellStyle name="Normal 161" xfId="21300" xr:uid="{0931BE2C-3CCF-4966-AD86-079228820943}"/>
    <cellStyle name="Normal 161 2" xfId="21301" xr:uid="{89157724-52F7-46EC-8958-54637A586763}"/>
    <cellStyle name="Normal 161 2 2" xfId="21302" xr:uid="{ADCDCE0E-4377-4CE9-B95B-DF00D5275B5D}"/>
    <cellStyle name="Normal 161 2 2 2" xfId="21303" xr:uid="{82D11D6E-64A0-429B-A7D0-F8AA379A0A08}"/>
    <cellStyle name="Normal 161 2 2 3" xfId="21304" xr:uid="{BA3EC17C-F365-4F4E-A23E-4AE79ACAE384}"/>
    <cellStyle name="Normal 161 2 3" xfId="21305" xr:uid="{5ABBF054-0B7F-4365-A864-DF943E448683}"/>
    <cellStyle name="Normal 161 2 4" xfId="21306" xr:uid="{6E2833E1-6FF1-41A2-A918-50BE7BE8008C}"/>
    <cellStyle name="Normal 161 3" xfId="21307" xr:uid="{1F2522BE-C778-4394-9EC7-19B83A8785B7}"/>
    <cellStyle name="Normal 161 4" xfId="21308" xr:uid="{64EFABCF-A77C-43A4-BFB0-4D6E9650B112}"/>
    <cellStyle name="Normal 161 4 2" xfId="21309" xr:uid="{C6898804-46FD-4FD1-BBC0-FA16086ED846}"/>
    <cellStyle name="Normal 161 4 3" xfId="21310" xr:uid="{62D1D58D-834F-4D65-B41E-1833C88CFB6F}"/>
    <cellStyle name="Normal 161 5" xfId="21311" xr:uid="{8C36257F-AA47-4F91-86D8-702530784F27}"/>
    <cellStyle name="Normal 162" xfId="21312" xr:uid="{95DCD616-D07A-4E19-92B4-2EB349375951}"/>
    <cellStyle name="Normal 162 2" xfId="21313" xr:uid="{754BA551-1D7D-499C-9CD1-16890CE0E76D}"/>
    <cellStyle name="Normal 162 2 2" xfId="21314" xr:uid="{8F4AE3A8-D2F9-45FA-A6C0-53178A5C6F5B}"/>
    <cellStyle name="Normal 162 2 2 2" xfId="21315" xr:uid="{84359DFE-0E43-406C-81C8-2360A26A453C}"/>
    <cellStyle name="Normal 162 2 2 3" xfId="21316" xr:uid="{52542928-7F42-49D1-A5C4-6F50DDC8EFE8}"/>
    <cellStyle name="Normal 162 2 3" xfId="21317" xr:uid="{C02301F1-2497-4634-81D1-C9CF952036B6}"/>
    <cellStyle name="Normal 162 2 4" xfId="21318" xr:uid="{4F27A45A-B702-46CA-B8FB-77D29C80129D}"/>
    <cellStyle name="Normal 162 3" xfId="21319" xr:uid="{AB6C344F-E793-4AAE-9F3C-1F2E28BD44A9}"/>
    <cellStyle name="Normal 162 4" xfId="21320" xr:uid="{7D961D01-ACD9-42CF-A18A-51481B9F8284}"/>
    <cellStyle name="Normal 162 5" xfId="21321" xr:uid="{F868DE86-8D4D-4308-8B9D-8D0EFEC1E9CD}"/>
    <cellStyle name="Normal 163" xfId="21322" xr:uid="{879A3957-DF40-4833-9A28-85A25BB99CC5}"/>
    <cellStyle name="Normal 163 2" xfId="21323" xr:uid="{68869074-8984-4C37-BF23-8F7B3A11A72A}"/>
    <cellStyle name="Normal 163 2 2" xfId="21324" xr:uid="{2FC18E95-7C36-44D0-9707-B025F2613EB9}"/>
    <cellStyle name="Normal 163 2 2 2" xfId="21325" xr:uid="{1855DC7D-FBBB-497C-BB31-FFBDD3239AD6}"/>
    <cellStyle name="Normal 163 2 2 3" xfId="21326" xr:uid="{A4919425-9E5A-4ACA-A4A1-DB666306D9F5}"/>
    <cellStyle name="Normal 163 2 3" xfId="21327" xr:uid="{6CBFB943-04BE-4BF4-8124-F3E928EE9793}"/>
    <cellStyle name="Normal 163 2 4" xfId="21328" xr:uid="{EA5A7F9B-2BD3-4B83-BFFB-DA6B8B49D554}"/>
    <cellStyle name="Normal 163 3" xfId="21329" xr:uid="{DD541247-68EC-4348-99C5-42FD006801B7}"/>
    <cellStyle name="Normal 163 4" xfId="21330" xr:uid="{24D6C22D-302C-4F85-83C5-455A74850480}"/>
    <cellStyle name="Normal 163 5" xfId="21331" xr:uid="{57F01D76-6D95-48C5-A969-76EB5AA2F3BC}"/>
    <cellStyle name="Normal 164" xfId="21332" xr:uid="{BF0E4B05-0FA8-4473-A27B-6E6311A1655A}"/>
    <cellStyle name="Normal 164 2" xfId="21333" xr:uid="{21CCCD8F-6BAF-4BE4-B899-52DF3EEF8DB6}"/>
    <cellStyle name="Normal 164 2 2" xfId="21334" xr:uid="{75906FD5-C99E-42F6-ABA4-2EFACEA5BD3B}"/>
    <cellStyle name="Normal 164 2 2 2" xfId="21335" xr:uid="{291978C3-8286-4C33-821E-64B99B6DEBED}"/>
    <cellStyle name="Normal 164 2 2 3" xfId="21336" xr:uid="{520838F8-5276-40DF-9284-C8B250E17327}"/>
    <cellStyle name="Normal 164 2 3" xfId="21337" xr:uid="{D1A4E12E-172D-4F3D-9A3F-52DD2C8DCB3B}"/>
    <cellStyle name="Normal 164 2 4" xfId="21338" xr:uid="{AEA500A4-D96E-4D1D-BEB1-90499ADDF723}"/>
    <cellStyle name="Normal 164 3" xfId="21339" xr:uid="{F5F0F6DE-E352-4A7E-8B50-D3A5B81F367B}"/>
    <cellStyle name="Normal 164 4" xfId="21340" xr:uid="{675F2FD0-8F11-42EE-8AE5-4A60C486AD1F}"/>
    <cellStyle name="Normal 164 5" xfId="21341" xr:uid="{8BDFDF9E-756A-4587-BB07-A3FDC4D457D7}"/>
    <cellStyle name="Normal 165" xfId="21342" xr:uid="{D8CDCFC6-FCA0-4A35-BE9C-AEA5501B3492}"/>
    <cellStyle name="Normal 165 2" xfId="21343" xr:uid="{C27532AA-5958-4EB5-9D0C-ECA4BEFA7F30}"/>
    <cellStyle name="Normal 165 2 2" xfId="21344" xr:uid="{1092C1CF-ED30-43C1-8B05-5F53BB9E464D}"/>
    <cellStyle name="Normal 165 2 2 2" xfId="21345" xr:uid="{C05063E6-C1A6-49A5-A465-371FB1036737}"/>
    <cellStyle name="Normal 165 2 2 3" xfId="21346" xr:uid="{D77B9A1E-547D-48CA-9AEF-31402FD762C9}"/>
    <cellStyle name="Normal 165 2 3" xfId="21347" xr:uid="{7C6B6F80-2F64-4873-B074-8D2FBBE9B09A}"/>
    <cellStyle name="Normal 165 2 4" xfId="21348" xr:uid="{74229925-3F22-4520-8C97-973D1A0990C4}"/>
    <cellStyle name="Normal 165 3" xfId="21349" xr:uid="{C3DC7949-E791-45D4-B7EA-54ACD905F37B}"/>
    <cellStyle name="Normal 165 4" xfId="21350" xr:uid="{9C594224-FA88-4F8B-B308-C7A579394847}"/>
    <cellStyle name="Normal 165 5" xfId="21351" xr:uid="{CF94ED2F-5ED6-4E21-AF45-F84DECB5183C}"/>
    <cellStyle name="Normal 166" xfId="21352" xr:uid="{6996E4A2-AB8A-4A5C-9270-9A876DC305E7}"/>
    <cellStyle name="Normal 166 2" xfId="21353" xr:uid="{3454015D-5E8E-4BDD-AAA0-47269805AC12}"/>
    <cellStyle name="Normal 166 2 2" xfId="21354" xr:uid="{18582D92-6569-472C-99CE-C7F5E018AE4E}"/>
    <cellStyle name="Normal 166 2 2 2" xfId="21355" xr:uid="{2A2E3B83-00AB-4C26-828E-B41AD255116B}"/>
    <cellStyle name="Normal 166 2 2 3" xfId="21356" xr:uid="{DA25E168-C91F-43F1-8DD8-1A716309138B}"/>
    <cellStyle name="Normal 166 2 3" xfId="21357" xr:uid="{1D261EB4-0D0E-4C21-86C4-A7DE3415852C}"/>
    <cellStyle name="Normal 166 2 4" xfId="21358" xr:uid="{C9AF48AB-2276-416E-B55E-55E9973C9EF7}"/>
    <cellStyle name="Normal 166 3" xfId="21359" xr:uid="{BCC54DBD-1780-4CE8-AB22-D2D8504F8728}"/>
    <cellStyle name="Normal 166 4" xfId="21360" xr:uid="{1F9ABA5D-7A8A-4A70-A8CC-C921DDC33478}"/>
    <cellStyle name="Normal 166 5" xfId="21361" xr:uid="{767A251B-3B58-49AE-A9EF-73D716057EE2}"/>
    <cellStyle name="Normal 167" xfId="21362" xr:uid="{8A79070C-5F5E-422B-AB27-7F6A4B5C797F}"/>
    <cellStyle name="Normal 167 2" xfId="21363" xr:uid="{DB0251F3-E095-4BF8-B124-5EA2A54AC401}"/>
    <cellStyle name="Normal 167 2 2" xfId="21364" xr:uid="{CFEA7EE7-B164-4CD2-B677-3688F4685B3A}"/>
    <cellStyle name="Normal 167 2 2 2" xfId="21365" xr:uid="{A1F5CA26-D100-49BC-B5E0-27F90A34B7E6}"/>
    <cellStyle name="Normal 167 2 2 3" xfId="21366" xr:uid="{AE095326-2014-457A-98D5-1807064E3188}"/>
    <cellStyle name="Normal 167 2 3" xfId="21367" xr:uid="{19B52493-7294-4680-A5FC-C976FBBDC5EA}"/>
    <cellStyle name="Normal 167 2 4" xfId="21368" xr:uid="{EE2B4C3F-FC25-4730-A9EB-2F912E69401D}"/>
    <cellStyle name="Normal 167 3" xfId="21369" xr:uid="{D2C6AD98-C1CE-46E8-914E-0D220D394E67}"/>
    <cellStyle name="Normal 167 4" xfId="21370" xr:uid="{E5E61A73-75FC-4B48-A30D-878AEC421F40}"/>
    <cellStyle name="Normal 167 5" xfId="21371" xr:uid="{D5E414E8-49EA-447B-B8D1-399C41D901BD}"/>
    <cellStyle name="Normal 168" xfId="21372" xr:uid="{4737D894-CB37-4DB9-9A3D-C9BC6CF76CC8}"/>
    <cellStyle name="Normal 168 2" xfId="21373" xr:uid="{55FFDA16-C753-4F35-B7C2-2A6E755A6305}"/>
    <cellStyle name="Normal 168 2 2" xfId="21374" xr:uid="{99EE557E-A275-453F-A681-B9FE11796FAB}"/>
    <cellStyle name="Normal 168 2 2 2" xfId="21375" xr:uid="{821D0647-71D1-4803-AA23-098A2F5B17C7}"/>
    <cellStyle name="Normal 168 2 2 3" xfId="21376" xr:uid="{92D671F5-75D7-445A-AD91-B8B83C051126}"/>
    <cellStyle name="Normal 168 2 3" xfId="21377" xr:uid="{2717E82C-C881-43BD-B458-64C9A1E920D9}"/>
    <cellStyle name="Normal 168 2 4" xfId="21378" xr:uid="{FEAAB457-C9C5-4C5E-88BD-13504E903BDD}"/>
    <cellStyle name="Normal 168 3" xfId="21379" xr:uid="{6BD9DFC9-2EC8-4E51-B24C-DBAB19C8F71F}"/>
    <cellStyle name="Normal 168 4" xfId="21380" xr:uid="{D56A21CE-F5AA-48BA-99D7-C873EF1EA1DB}"/>
    <cellStyle name="Normal 168 5" xfId="21381" xr:uid="{D55D3105-0125-4902-87F2-41C504D6FFCA}"/>
    <cellStyle name="Normal 169" xfId="21382" xr:uid="{C71EB6BA-8BC8-46EF-8224-7DE53F74487F}"/>
    <cellStyle name="Normal 169 2" xfId="21383" xr:uid="{75021361-DCEC-4D61-BC1A-6BD7A3059E00}"/>
    <cellStyle name="Normal 169 2 2" xfId="21384" xr:uid="{8DAFA7F5-F23B-4B30-844B-5564DF8334F7}"/>
    <cellStyle name="Normal 169 2 2 2" xfId="21385" xr:uid="{EEB60997-CCED-4B4E-9BE5-ACEFC447464F}"/>
    <cellStyle name="Normal 169 2 2 3" xfId="21386" xr:uid="{596E475E-6ABF-42E5-AEBB-A057CB847100}"/>
    <cellStyle name="Normal 169 2 3" xfId="21387" xr:uid="{FC7BAE56-7D4D-4B09-9006-73D2570BAA2F}"/>
    <cellStyle name="Normal 169 2 4" xfId="21388" xr:uid="{8466FB63-160F-4B0B-93ED-06C0E907657E}"/>
    <cellStyle name="Normal 169 3" xfId="21389" xr:uid="{8521FD00-4C95-40A1-A956-C9402B6C318C}"/>
    <cellStyle name="Normal 169 4" xfId="21390" xr:uid="{80C9B1FD-5780-4A45-8A43-8309C43B8C98}"/>
    <cellStyle name="Normal 169 5" xfId="21391" xr:uid="{B79E3034-5416-4CA8-97A8-69B3EB688C01}"/>
    <cellStyle name="Normal 17" xfId="21392" xr:uid="{BC57B292-A176-4E3A-86B3-9157FEE6F34C}"/>
    <cellStyle name="Normal 17 10" xfId="21393" xr:uid="{BAD491B5-DBA0-4E3F-91F0-CCC24D67DFC0}"/>
    <cellStyle name="Normal 17 11" xfId="21394" xr:uid="{AEF34786-8749-4088-AECE-A21EF487071A}"/>
    <cellStyle name="Normal 17 2" xfId="21395" xr:uid="{DFBD2026-BA2F-4BF1-B064-5920DD1A279A}"/>
    <cellStyle name="Normal 17 2 10" xfId="21396" xr:uid="{88DD8048-2F4E-40F1-8679-F373B515C5CA}"/>
    <cellStyle name="Normal 17 2 2" xfId="21397" xr:uid="{2003BAD7-D287-4075-91DA-9F49F81B426B}"/>
    <cellStyle name="Normal 17 2 2 2" xfId="21398" xr:uid="{5619D137-7E7B-4B69-91B8-C00B260641A4}"/>
    <cellStyle name="Normal 17 2 2 2 2" xfId="21399" xr:uid="{DACA1801-B4E9-4B1E-8347-819188DEF0CC}"/>
    <cellStyle name="Normal 17 2 2 2 2 2" xfId="21400" xr:uid="{E6628527-0510-4AF4-B35C-02159BA6EBB1}"/>
    <cellStyle name="Normal 17 2 2 2 2 3" xfId="21401" xr:uid="{4B05D046-684A-454F-81D4-C50F94DD624B}"/>
    <cellStyle name="Normal 17 2 2 2 3" xfId="21402" xr:uid="{8E0E35C9-D009-40A8-B11A-57C712DC28CE}"/>
    <cellStyle name="Normal 17 2 2 2 4" xfId="21403" xr:uid="{C3951095-E8FE-4BFF-89A0-E5CFA8D97717}"/>
    <cellStyle name="Normal 17 2 2 2 5" xfId="21404" xr:uid="{921F87C1-0108-4D4E-9B88-A8528F25B80C}"/>
    <cellStyle name="Normal 17 2 2 3" xfId="21405" xr:uid="{660C26B3-AF94-405A-B36B-12508E5CDA4E}"/>
    <cellStyle name="Normal 17 2 2 3 2" xfId="21406" xr:uid="{AA2B4768-488E-492B-8F32-A58D9E4E1FDB}"/>
    <cellStyle name="Normal 17 2 2 3 2 2" xfId="21407" xr:uid="{28BF8CB6-3D05-4C47-858A-152B030FBB67}"/>
    <cellStyle name="Normal 17 2 2 3 3" xfId="21408" xr:uid="{66C009A3-C65D-4E46-904A-665C891AF431}"/>
    <cellStyle name="Normal 17 2 2 3 4" xfId="21409" xr:uid="{72DC4D2B-F73E-4E4D-8EBE-5604EE896A84}"/>
    <cellStyle name="Normal 17 2 2 4" xfId="21410" xr:uid="{3CF16FF6-654F-497F-B0E6-11D2F5376018}"/>
    <cellStyle name="Normal 17 2 2 4 2" xfId="21411" xr:uid="{3D523AE6-0405-4780-A296-4ABDA1CEE05C}"/>
    <cellStyle name="Normal 17 2 2 4 2 2" xfId="21412" xr:uid="{98F2A884-2694-4EEF-86FA-0C250C2DB7F8}"/>
    <cellStyle name="Normal 17 2 2 4 3" xfId="21413" xr:uid="{48E38238-4350-4FC2-98B2-7A45FB70D048}"/>
    <cellStyle name="Normal 17 2 2 4 4" xfId="21414" xr:uid="{DF4B9684-C1AF-4643-A5A2-4B2ED6EFD8ED}"/>
    <cellStyle name="Normal 17 2 2 5" xfId="21415" xr:uid="{4B48C776-04BD-4456-877F-96569AF98E35}"/>
    <cellStyle name="Normal 17 2 2 5 2" xfId="21416" xr:uid="{877A88D7-A51B-4646-B0C6-16E74EA9CA90}"/>
    <cellStyle name="Normal 17 2 2 5 2 2" xfId="21417" xr:uid="{2E4FD181-215B-40B2-AA57-D97D858B6568}"/>
    <cellStyle name="Normal 17 2 2 5 3" xfId="21418" xr:uid="{E6DAD6F1-40D5-4978-BA39-3941D5D82053}"/>
    <cellStyle name="Normal 17 2 2 5 4" xfId="21419" xr:uid="{CE68E838-82EA-4527-BE9F-A855522A5DE9}"/>
    <cellStyle name="Normal 17 2 2 6" xfId="21420" xr:uid="{1A43E34C-E25F-41B8-AFC9-AF5059FC29F7}"/>
    <cellStyle name="Normal 17 2 2 6 2" xfId="21421" xr:uid="{4605ECE0-738C-4D61-8726-7042A2B2204E}"/>
    <cellStyle name="Normal 17 2 2 7" xfId="21422" xr:uid="{85F7E8D2-C509-40D5-8647-DAAD777C1BB9}"/>
    <cellStyle name="Normal 17 2 2 8" xfId="21423" xr:uid="{012B3E1B-CBC8-49BC-A195-236CB89824B4}"/>
    <cellStyle name="Normal 17 2 2 9" xfId="21424" xr:uid="{9FCE678D-4487-457C-AC6F-96FD2A71FA32}"/>
    <cellStyle name="Normal 17 2 3" xfId="21425" xr:uid="{0BF2CF85-AD7C-4531-B56C-82CF641386A2}"/>
    <cellStyle name="Normal 17 2 3 2" xfId="21426" xr:uid="{08A0D35D-320D-4D0D-8963-0EECDF0C5D64}"/>
    <cellStyle name="Normal 17 2 3 2 2" xfId="21427" xr:uid="{499FBAE3-96A1-4B10-8930-DC167D1256C8}"/>
    <cellStyle name="Normal 17 2 3 2 3" xfId="21428" xr:uid="{DA86EA65-0065-4CF3-8416-5B6D4BB30BB6}"/>
    <cellStyle name="Normal 17 2 3 3" xfId="21429" xr:uid="{EC2FA0C4-5100-464C-8508-E5024D8EECBD}"/>
    <cellStyle name="Normal 17 2 3 4" xfId="21430" xr:uid="{A5E4624E-99EB-4AA9-861F-BF767E4FD720}"/>
    <cellStyle name="Normal 17 2 3 5" xfId="21431" xr:uid="{773BA489-FAE8-4539-89B3-BA3E6116C30F}"/>
    <cellStyle name="Normal 17 2 4" xfId="21432" xr:uid="{8077BDDE-703F-4F2A-81CE-A811B3333029}"/>
    <cellStyle name="Normal 17 2 4 2" xfId="21433" xr:uid="{F901BAD7-4366-48AA-BC69-C4DA9331F22D}"/>
    <cellStyle name="Normal 17 2 4 2 2" xfId="21434" xr:uid="{07A15C19-7270-4854-B6C5-06301CBD817B}"/>
    <cellStyle name="Normal 17 2 4 2 3" xfId="21435" xr:uid="{FEF55AAD-E45E-4FFD-BEC7-72AF35FEC4F8}"/>
    <cellStyle name="Normal 17 2 4 3" xfId="21436" xr:uid="{0A5CD3C5-A4C4-4B95-A2FF-BC340B30452D}"/>
    <cellStyle name="Normal 17 2 4 4" xfId="21437" xr:uid="{969DA9C3-A053-4012-96B6-FDF4B57E8779}"/>
    <cellStyle name="Normal 17 2 4 5" xfId="21438" xr:uid="{03985234-4607-459B-AD5C-7B0955CF65BA}"/>
    <cellStyle name="Normal 17 2 5" xfId="21439" xr:uid="{AF86D1F5-D5B2-41DC-9272-2D436571535E}"/>
    <cellStyle name="Normal 17 2 5 2" xfId="21440" xr:uid="{966F0A17-7517-4D06-B198-87FAA6ABBA88}"/>
    <cellStyle name="Normal 17 2 5 2 2" xfId="21441" xr:uid="{A8695E1A-055B-46D6-986E-B92811353C3D}"/>
    <cellStyle name="Normal 17 2 5 3" xfId="21442" xr:uid="{A3816A4B-F0F6-4F8B-BA63-F599213F0A1B}"/>
    <cellStyle name="Normal 17 2 5 4" xfId="21443" xr:uid="{EDBB80DE-7F58-4500-AF3F-183AC1E4B42B}"/>
    <cellStyle name="Normal 17 2 5 5" xfId="21444" xr:uid="{E5E0132E-AABE-49E3-8894-A8A93345818A}"/>
    <cellStyle name="Normal 17 2 6" xfId="21445" xr:uid="{06792B78-74C6-4D70-A2E3-AE6BEDC7AA7A}"/>
    <cellStyle name="Normal 17 2 6 2" xfId="21446" xr:uid="{755DBEE2-3A79-4FDA-B909-2885AC9CE935}"/>
    <cellStyle name="Normal 17 2 6 2 2" xfId="21447" xr:uid="{005E0A4F-80BF-4D88-BE33-527AF837E878}"/>
    <cellStyle name="Normal 17 2 6 3" xfId="21448" xr:uid="{3E3F99BA-BA9D-4EA6-9C40-F3631100389E}"/>
    <cellStyle name="Normal 17 2 6 4" xfId="21449" xr:uid="{2DE0E64E-7BD2-4B25-84BA-2D8B4186629B}"/>
    <cellStyle name="Normal 17 2 7" xfId="21450" xr:uid="{67E48B43-1F7C-401B-AD40-BBFAF3D8A5F6}"/>
    <cellStyle name="Normal 17 2 7 2" xfId="21451" xr:uid="{F5E3639C-14F9-488C-BEE5-10EF262DF17A}"/>
    <cellStyle name="Normal 17 2 8" xfId="21452" xr:uid="{423296FE-85A3-43B5-BE9D-C68687C01B47}"/>
    <cellStyle name="Normal 17 2 9" xfId="21453" xr:uid="{2247C89F-2523-4F33-BBEB-FEA3FC41C0D2}"/>
    <cellStyle name="Normal 17 3" xfId="21454" xr:uid="{7AA64480-594F-4ABA-A15A-591D6D40E2F3}"/>
    <cellStyle name="Normal 17 3 2" xfId="21455" xr:uid="{AA7C77FE-11E5-48EC-BBB0-834CC9E711D6}"/>
    <cellStyle name="Normal 17 3 2 2" xfId="21456" xr:uid="{609CD961-210C-4A17-8307-BC4F05AE6B07}"/>
    <cellStyle name="Normal 17 3 2 3" xfId="21457" xr:uid="{42390691-670B-4368-9799-4431230A495C}"/>
    <cellStyle name="Normal 17 3 2 4" xfId="21458" xr:uid="{283609F9-FDA3-46CD-B258-EB59DFDFC667}"/>
    <cellStyle name="Normal 17 3 3" xfId="21459" xr:uid="{980F2CEF-502F-4814-B68C-F097ADDDB043}"/>
    <cellStyle name="Normal 17 3 3 2" xfId="21460" xr:uid="{8473DED8-C169-4F03-886C-CAEBC4D33B92}"/>
    <cellStyle name="Normal 17 3 3 3" xfId="21461" xr:uid="{3A82B750-0B67-40C5-A896-6E3FEDA91D15}"/>
    <cellStyle name="Normal 17 4" xfId="21462" xr:uid="{842BF357-B608-4DED-AFB0-5E5611F070E9}"/>
    <cellStyle name="Normal 17 4 2" xfId="21463" xr:uid="{15832174-C06A-4A08-9A33-6FAD1BE181D3}"/>
    <cellStyle name="Normal 17 4 2 2" xfId="21464" xr:uid="{9C408BB1-148E-4B2F-9694-7B5C19BA09E2}"/>
    <cellStyle name="Normal 17 4 2 3" xfId="21465" xr:uid="{C1E3BF36-7848-4BC9-9117-7E17B146270E}"/>
    <cellStyle name="Normal 17 4 3" xfId="21466" xr:uid="{2FF9853B-6850-4264-BA2C-0535E3EEA228}"/>
    <cellStyle name="Normal 17 4 4" xfId="21467" xr:uid="{EA516D5B-2A43-4FF0-8FA4-789E49A6877F}"/>
    <cellStyle name="Normal 17 4 5" xfId="21468" xr:uid="{D00F1541-1198-4D5E-AB28-3CB3013F2AB4}"/>
    <cellStyle name="Normal 17 5" xfId="21469" xr:uid="{D4BF3BD3-C70D-41D5-8F6E-E04D7E856BFC}"/>
    <cellStyle name="Normal 17 5 2" xfId="21470" xr:uid="{908E18D9-29B5-4301-B9A0-23860BFA91D9}"/>
    <cellStyle name="Normal 17 5 2 2" xfId="21471" xr:uid="{D9F5E742-E93B-40BB-A5A8-9B79B1E47204}"/>
    <cellStyle name="Normal 17 5 3" xfId="21472" xr:uid="{8D659773-9CED-4800-B995-AF65D49A0E39}"/>
    <cellStyle name="Normal 17 5 4" xfId="21473" xr:uid="{8DB2B447-4B93-4409-B9C7-2064FBC55EA4}"/>
    <cellStyle name="Normal 17 5 5" xfId="21474" xr:uid="{8DDFE111-F972-487C-BAF9-35EFE80AFC9E}"/>
    <cellStyle name="Normal 17 5 6" xfId="21475" xr:uid="{642C511C-4B87-46D3-A0A4-A693382677F5}"/>
    <cellStyle name="Normal 17 6" xfId="21476" xr:uid="{D1A2B87C-CE7A-444B-9150-3F61B010C8B3}"/>
    <cellStyle name="Normal 17 6 2" xfId="21477" xr:uid="{2BFD9DF9-064C-4874-85E3-0D8214D0BF8C}"/>
    <cellStyle name="Normal 17 6 2 2" xfId="21478" xr:uid="{EFF319D1-AFA5-496B-94CE-7BC9B6F827EA}"/>
    <cellStyle name="Normal 17 6 3" xfId="21479" xr:uid="{25F36941-656F-4C96-A6EA-11253ABC2219}"/>
    <cellStyle name="Normal 17 6 4" xfId="21480" xr:uid="{14A7F5F5-81EB-46D4-83EC-FB15A9AE5CE3}"/>
    <cellStyle name="Normal 17 6 5" xfId="21481" xr:uid="{D3C81DBC-FB25-405D-A778-CDE17BD7F5F8}"/>
    <cellStyle name="Normal 17 7" xfId="21482" xr:uid="{4FCDF7AC-9A49-4459-AEA7-C7FE69AD3643}"/>
    <cellStyle name="Normal 17 7 2" xfId="21483" xr:uid="{51B1F68F-BC18-4EDF-9905-92DC0856CCCD}"/>
    <cellStyle name="Normal 17 7 2 2" xfId="21484" xr:uid="{84BE67BD-8B4B-4E58-91B3-BB46CBEE3B5D}"/>
    <cellStyle name="Normal 17 7 3" xfId="21485" xr:uid="{2D80CCB1-0B0D-49B4-8971-74562BFDAFA3}"/>
    <cellStyle name="Normal 17 7 4" xfId="21486" xr:uid="{73350F2F-B7FA-4ECE-8BDE-892935F1CED9}"/>
    <cellStyle name="Normal 17 7 5" xfId="21487" xr:uid="{0570AE20-49CD-4D04-8C83-1F2B6D6B0844}"/>
    <cellStyle name="Normal 17 8" xfId="21488" xr:uid="{7357CC5C-F765-4CDF-8FD9-085891F87565}"/>
    <cellStyle name="Normal 17 8 2" xfId="21489" xr:uid="{0C73B7D9-3156-4A18-80BF-7EADDF8C709F}"/>
    <cellStyle name="Normal 17 9" xfId="21490" xr:uid="{90610F01-9D67-4CBA-B9DC-68891D0B839D}"/>
    <cellStyle name="Normal 170" xfId="21491" xr:uid="{1077A8AC-B1EA-45A2-8877-F48A91FEC13A}"/>
    <cellStyle name="Normal 170 2" xfId="21492" xr:uid="{49512E53-CCC3-46A8-91C6-8A9D20E7EA10}"/>
    <cellStyle name="Normal 170 2 2" xfId="21493" xr:uid="{41E474BD-4E82-4E16-AA15-E9F3CEC6D9CA}"/>
    <cellStyle name="Normal 170 2 2 2" xfId="21494" xr:uid="{D27066BA-F57A-4A5D-BB14-08A26CF9029A}"/>
    <cellStyle name="Normal 170 2 2 3" xfId="21495" xr:uid="{B75233A9-9334-4905-9C4E-E104DB9AF666}"/>
    <cellStyle name="Normal 170 2 3" xfId="21496" xr:uid="{1DFE3839-E19F-4067-89F1-D0E1E1EF8EBF}"/>
    <cellStyle name="Normal 170 2 4" xfId="21497" xr:uid="{01A9AD1D-BF31-41DA-8D5B-F60F85F97273}"/>
    <cellStyle name="Normal 170 3" xfId="21498" xr:uid="{B34A8E4E-5144-4B73-A566-920AC0F6989F}"/>
    <cellStyle name="Normal 170 4" xfId="21499" xr:uid="{110C6ACD-EBA3-4CC7-A6C9-0E67EB829429}"/>
    <cellStyle name="Normal 170 5" xfId="21500" xr:uid="{E994C578-8431-48AD-A42D-BE70C8CA9CFD}"/>
    <cellStyle name="Normal 171" xfId="21501" xr:uid="{66A9075F-54E8-4ADC-9402-EE2851428AD6}"/>
    <cellStyle name="Normal 171 2" xfId="21502" xr:uid="{CB7CD69A-FDF7-485A-A58A-EE9F9ECC0F8B}"/>
    <cellStyle name="Normal 171 2 2" xfId="21503" xr:uid="{179F2F25-FE82-45EA-A1CA-F6AD4DCEF34A}"/>
    <cellStyle name="Normal 171 2 2 2" xfId="21504" xr:uid="{F2F5EE4F-7EBB-45DB-8587-C3EA6FF7FE01}"/>
    <cellStyle name="Normal 171 2 2 3" xfId="21505" xr:uid="{CAF3E469-6FBD-436C-9C5F-CA8EAC959E05}"/>
    <cellStyle name="Normal 171 2 3" xfId="21506" xr:uid="{F9A95C69-2A90-4B37-979F-082C503BA8D1}"/>
    <cellStyle name="Normal 171 2 4" xfId="21507" xr:uid="{1A2C2321-4AFA-4B1E-A570-70A3CEA34361}"/>
    <cellStyle name="Normal 171 3" xfId="21508" xr:uid="{4B22AD9F-5908-495B-AE0D-0DD83C1B4BB7}"/>
    <cellStyle name="Normal 171 4" xfId="21509" xr:uid="{BF986E35-D6B8-43DC-AD94-F981E9032654}"/>
    <cellStyle name="Normal 171 5" xfId="21510" xr:uid="{5F210596-993D-4445-92EF-4F9928C9898A}"/>
    <cellStyle name="Normal 172" xfId="21511" xr:uid="{304E1167-A65F-43D3-A0CD-0C246E99B7A0}"/>
    <cellStyle name="Normal 172 2" xfId="21512" xr:uid="{FF89EE19-2A36-45F7-9774-20360B35CCA8}"/>
    <cellStyle name="Normal 172 2 2" xfId="21513" xr:uid="{3B1B59D2-578D-49F3-B546-F4D3CE335FE1}"/>
    <cellStyle name="Normal 172 2 2 2" xfId="21514" xr:uid="{FB2FFFC6-24B0-4F6A-AB3E-700EB02F0778}"/>
    <cellStyle name="Normal 172 2 2 3" xfId="21515" xr:uid="{6EF46011-450B-4A85-8A55-B9F1BF5F37D8}"/>
    <cellStyle name="Normal 172 2 3" xfId="21516" xr:uid="{27EC5A3B-D2FD-43D7-BC3C-5108E6CCB394}"/>
    <cellStyle name="Normal 172 2 4" xfId="21517" xr:uid="{C1FEC7C1-2032-49C8-ADD9-F0A552C22345}"/>
    <cellStyle name="Normal 172 3" xfId="21518" xr:uid="{B05183B5-E40B-48E2-A97A-11E309B8F3B3}"/>
    <cellStyle name="Normal 172 4" xfId="21519" xr:uid="{2060CB2C-5939-47A3-A674-F95301410791}"/>
    <cellStyle name="Normal 172 5" xfId="21520" xr:uid="{2B5A71D5-EBDB-443E-A0D8-E7625CDC80EF}"/>
    <cellStyle name="Normal 173" xfId="21521" xr:uid="{9C619B70-B654-486C-974F-B26F7B7E811F}"/>
    <cellStyle name="Normal 173 2" xfId="21522" xr:uid="{88555F77-6C95-444A-BA1F-046BD425E80E}"/>
    <cellStyle name="Normal 173 2 2" xfId="21523" xr:uid="{AD05EA0E-A553-4B7C-AC29-318E2B440C5D}"/>
    <cellStyle name="Normal 173 2 2 2" xfId="21524" xr:uid="{182B6159-A07C-4593-A74C-46DEABDB43DC}"/>
    <cellStyle name="Normal 173 2 2 3" xfId="21525" xr:uid="{CDE798FB-7B8F-4289-AD05-4BF1454012D0}"/>
    <cellStyle name="Normal 173 2 3" xfId="21526" xr:uid="{3C8212D9-C56D-4D49-89F4-031C9D11ABE8}"/>
    <cellStyle name="Normal 173 2 4" xfId="21527" xr:uid="{85734AF3-FEFD-49D7-94A3-EE50A66721E6}"/>
    <cellStyle name="Normal 173 3" xfId="21528" xr:uid="{1DF2CB2B-4A06-4529-9258-2E228F8F4682}"/>
    <cellStyle name="Normal 173 4" xfId="21529" xr:uid="{DD527892-71F6-43AD-A329-AC358CCDE9D6}"/>
    <cellStyle name="Normal 173 5" xfId="21530" xr:uid="{BDFE9067-8D07-4D00-B078-9186D1BB57B9}"/>
    <cellStyle name="Normal 174" xfId="21531" xr:uid="{1DD62B0B-F78A-47B8-8425-0C9E4F7AF4B2}"/>
    <cellStyle name="Normal 174 2" xfId="21532" xr:uid="{832307A5-F865-4CC8-926A-879D863871E0}"/>
    <cellStyle name="Normal 174 2 2" xfId="21533" xr:uid="{3E043553-756D-47A1-A95A-053C28D9BB78}"/>
    <cellStyle name="Normal 174 2 2 2" xfId="21534" xr:uid="{7FD41DD5-5DCA-46F4-B162-256DF4FC47D6}"/>
    <cellStyle name="Normal 174 2 2 3" xfId="21535" xr:uid="{12C10E6B-8810-40C9-A461-5A1B1411B50C}"/>
    <cellStyle name="Normal 174 2 3" xfId="21536" xr:uid="{82ED35A9-F3A8-41B0-8D8C-C3CC90F0B1C0}"/>
    <cellStyle name="Normal 174 2 4" xfId="21537" xr:uid="{1F4BEB70-0B10-464F-BF78-DDB45EB6C729}"/>
    <cellStyle name="Normal 174 3" xfId="21538" xr:uid="{DBD065AF-4FB9-4A34-AC38-7839C949C00E}"/>
    <cellStyle name="Normal 174 4" xfId="21539" xr:uid="{7AB92EE7-B3F3-4FA3-B238-DCCF9C78CD85}"/>
    <cellStyle name="Normal 174 5" xfId="21540" xr:uid="{BA3B7F82-EEEC-4F8A-B932-0680C32265A3}"/>
    <cellStyle name="Normal 175" xfId="21541" xr:uid="{3476AB32-1F2D-443E-ADEE-B877061E186D}"/>
    <cellStyle name="Normal 175 2" xfId="21542" xr:uid="{1D1BBB7E-127C-40DD-944F-E5C195725527}"/>
    <cellStyle name="Normal 175 2 2" xfId="21543" xr:uid="{E5DF4545-18EC-443A-B9D7-61548003F5C5}"/>
    <cellStyle name="Normal 175 2 2 2" xfId="21544" xr:uid="{5912B2D9-D611-4247-95AA-98D469717CCC}"/>
    <cellStyle name="Normal 175 2 2 3" xfId="21545" xr:uid="{E3E6A618-6413-4732-8E5A-A5A2022B7622}"/>
    <cellStyle name="Normal 175 2 3" xfId="21546" xr:uid="{E5D5E764-0DD6-4A0D-ABCD-0C4ACED8E50B}"/>
    <cellStyle name="Normal 175 2 4" xfId="21547" xr:uid="{8FB8791E-B596-41FD-B5E9-1864F4314A60}"/>
    <cellStyle name="Normal 175 3" xfId="21548" xr:uid="{1EDF3371-F655-4479-A04A-13D15AD28C3E}"/>
    <cellStyle name="Normal 175 4" xfId="21549" xr:uid="{7B64F4A0-DA0B-4E9F-8B96-8D4259BCEB05}"/>
    <cellStyle name="Normal 175 5" xfId="21550" xr:uid="{10F58991-1E76-4D53-AB31-FEAE08739413}"/>
    <cellStyle name="Normal 176" xfId="21551" xr:uid="{CDC635B4-20DC-4C0A-AD01-CBE0F187DECD}"/>
    <cellStyle name="Normal 176 2" xfId="21552" xr:uid="{9607FBD1-2219-4CA5-8748-0496D0A86A0D}"/>
    <cellStyle name="Normal 176 2 2" xfId="21553" xr:uid="{EE30661D-59C2-4181-A12D-C50F36A9EE2A}"/>
    <cellStyle name="Normal 176 2 2 2" xfId="21554" xr:uid="{6CC06F19-8585-4441-8339-C8CDC99D6D0D}"/>
    <cellStyle name="Normal 176 2 2 3" xfId="21555" xr:uid="{64AFD2AC-92B2-4D88-BA8D-F45C92DE0F60}"/>
    <cellStyle name="Normal 176 2 3" xfId="21556" xr:uid="{94FDF4AE-F5C3-4BB2-AF1A-811F9DAC2375}"/>
    <cellStyle name="Normal 176 2 4" xfId="21557" xr:uid="{792818AC-1424-4901-BB11-8BEF41121964}"/>
    <cellStyle name="Normal 176 3" xfId="21558" xr:uid="{CCB2C2D8-87AE-45EC-AD09-EE13F48209CF}"/>
    <cellStyle name="Normal 176 4" xfId="21559" xr:uid="{9BAF3E3B-B5DB-4D17-91C1-096B91967B7A}"/>
    <cellStyle name="Normal 176 5" xfId="21560" xr:uid="{C3EE5BC3-906F-4080-B52D-3AF8058D5782}"/>
    <cellStyle name="Normal 177" xfId="21561" xr:uid="{1AF5F3AD-53C9-453F-899B-FF4157A6FCC6}"/>
    <cellStyle name="Normal 177 2" xfId="21562" xr:uid="{660331AD-9C89-4027-AA06-63C0DC4CD2C1}"/>
    <cellStyle name="Normal 177 2 2" xfId="21563" xr:uid="{78C22015-B8A0-4DDE-9CDF-16E46373AB3C}"/>
    <cellStyle name="Normal 177 2 2 2" xfId="21564" xr:uid="{2E5EC086-C001-4AEC-A37E-F88117746E5C}"/>
    <cellStyle name="Normal 177 2 2 3" xfId="21565" xr:uid="{3BF1C757-46A0-4956-BF28-15589F5CD22C}"/>
    <cellStyle name="Normal 177 2 3" xfId="21566" xr:uid="{C3F65AFF-09D8-47DB-B1BE-7F671F3343A2}"/>
    <cellStyle name="Normal 177 2 4" xfId="21567" xr:uid="{23D49C08-0A72-4495-B290-6EF99E39AEEE}"/>
    <cellStyle name="Normal 177 3" xfId="21568" xr:uid="{35B644CC-E4C3-4F01-982C-F03576058A0C}"/>
    <cellStyle name="Normal 177 4" xfId="21569" xr:uid="{C9352836-43B5-4D89-A074-7255EF30DF65}"/>
    <cellStyle name="Normal 177 5" xfId="21570" xr:uid="{895EBE6C-2131-402F-829D-DCFA6351B529}"/>
    <cellStyle name="Normal 178" xfId="21571" xr:uid="{78D1C8C5-DB98-44AF-9364-E4B27F2D08AB}"/>
    <cellStyle name="Normal 178 2" xfId="21572" xr:uid="{42F3DBFD-CED8-4B9B-BBF3-121510208715}"/>
    <cellStyle name="Normal 178 2 2" xfId="21573" xr:uid="{B6FE7F5E-3792-49F0-B035-0B4E6501EBCB}"/>
    <cellStyle name="Normal 178 2 2 2" xfId="21574" xr:uid="{7B0BC15F-F557-4110-B541-FB4831730355}"/>
    <cellStyle name="Normal 178 2 2 3" xfId="21575" xr:uid="{79D8238B-B887-4588-8046-747ECE04023F}"/>
    <cellStyle name="Normal 178 2 3" xfId="21576" xr:uid="{83891FFE-ABB8-41EF-87AC-713EF401FB97}"/>
    <cellStyle name="Normal 178 2 4" xfId="21577" xr:uid="{8E6D2DD5-C1CD-4739-BDDE-21881B4D1881}"/>
    <cellStyle name="Normal 178 3" xfId="21578" xr:uid="{DB4DAFF5-5A7E-4070-8D71-67CCC7D812D3}"/>
    <cellStyle name="Normal 178 4" xfId="21579" xr:uid="{88D31DA7-DCDA-4116-9401-DDF0761D8505}"/>
    <cellStyle name="Normal 178 5" xfId="21580" xr:uid="{47534709-E8B8-4AE5-BFC3-ABD5293C6DBB}"/>
    <cellStyle name="Normal 179" xfId="21581" xr:uid="{FCA6B83A-7808-46DD-8153-0BE5ADA5D5B7}"/>
    <cellStyle name="Normal 179 2" xfId="21582" xr:uid="{475F76A7-FABD-4974-8FD2-E22A9D6FC232}"/>
    <cellStyle name="Normal 179 2 2" xfId="21583" xr:uid="{E3C863CA-BE13-405A-8324-C5D3223F74E8}"/>
    <cellStyle name="Normal 179 2 2 2" xfId="21584" xr:uid="{7E3A6CE7-7CD8-4FE8-A0AB-E1979BF61C36}"/>
    <cellStyle name="Normal 179 2 2 3" xfId="21585" xr:uid="{41AB1458-4326-486D-ADDC-7F402ECA0FCE}"/>
    <cellStyle name="Normal 179 2 3" xfId="21586" xr:uid="{02526B91-C8BC-47D0-84AA-DC0807A6EBCD}"/>
    <cellStyle name="Normal 179 2 4" xfId="21587" xr:uid="{932D62AA-0BBD-451F-B3EF-58752F2CF1EC}"/>
    <cellStyle name="Normal 179 3" xfId="21588" xr:uid="{BA684480-291D-4512-B32C-975A7FBA37F8}"/>
    <cellStyle name="Normal 179 4" xfId="21589" xr:uid="{DF720234-1349-4705-A11A-905200E77927}"/>
    <cellStyle name="Normal 179 5" xfId="21590" xr:uid="{EF828BF1-96EF-4160-BA26-A0A47991B2EF}"/>
    <cellStyle name="Normal 18" xfId="21591" xr:uid="{81C76134-BEB5-4E96-B9FF-FD04F8EC2EB8}"/>
    <cellStyle name="Normal 18 10" xfId="21592" xr:uid="{7CA22F15-13AE-4645-872B-9A81E08832C0}"/>
    <cellStyle name="Normal 18 10 2" xfId="21593" xr:uid="{B6332A82-7383-4593-BB4A-995DC99396C8}"/>
    <cellStyle name="Normal 18 11" xfId="21594" xr:uid="{5B03A71C-B2A2-41BE-AE22-823D5E9C2161}"/>
    <cellStyle name="Normal 18 12" xfId="21595" xr:uid="{A1AF3C7B-BDDD-4B8A-8B64-17EA37681BF9}"/>
    <cellStyle name="Normal 18 2" xfId="21596" xr:uid="{45FD6497-3300-4BD1-9D78-B693EF3C0BC8}"/>
    <cellStyle name="Normal 18 2 10" xfId="21597" xr:uid="{60CC9A74-2235-4556-8687-9FF544803071}"/>
    <cellStyle name="Normal 18 2 2" xfId="21598" xr:uid="{1CE19C9F-19BB-4C4C-AD8E-10221D5B39BA}"/>
    <cellStyle name="Normal 18 2 2 2" xfId="21599" xr:uid="{7980C77A-A05A-4E46-87BC-4A062CD37822}"/>
    <cellStyle name="Normal 18 2 2 2 2" xfId="21600" xr:uid="{537AA078-9014-48C2-8258-BDF3F97F8A06}"/>
    <cellStyle name="Normal 18 2 2 2 2 2" xfId="21601" xr:uid="{5B5731EB-A8AF-4AB4-8AC6-D1F102AA8FFC}"/>
    <cellStyle name="Normal 18 2 2 2 2 3" xfId="21602" xr:uid="{8EF18854-C76F-4D8C-9348-716201456B3E}"/>
    <cellStyle name="Normal 18 2 2 2 3" xfId="21603" xr:uid="{857A17FE-1928-43A6-96AA-9867B65477A0}"/>
    <cellStyle name="Normal 18 2 2 2 3 2" xfId="21604" xr:uid="{84C8D30F-C2DD-4DF4-9DFB-EFA5D4DB1AD9}"/>
    <cellStyle name="Normal 18 2 2 2 4" xfId="21605" xr:uid="{4FEACDD4-3657-486E-8622-15F413CF06D4}"/>
    <cellStyle name="Normal 18 2 2 2 5" xfId="21606" xr:uid="{6B2C9F4D-8830-4D32-A7EC-83955D056328}"/>
    <cellStyle name="Normal 18 2 2 3" xfId="21607" xr:uid="{5D64F5EF-ACE0-47C5-8793-AA914319741C}"/>
    <cellStyle name="Normal 18 2 2 3 2" xfId="21608" xr:uid="{A9332C9E-69E7-4CA6-9573-CC2878EC18D0}"/>
    <cellStyle name="Normal 18 2 2 3 2 2" xfId="21609" xr:uid="{BCF45A78-B696-476B-B2A9-F85712CFA929}"/>
    <cellStyle name="Normal 18 2 2 3 3" xfId="21610" xr:uid="{611828A7-3237-4135-A3AB-6CCC13D44C50}"/>
    <cellStyle name="Normal 18 2 2 3 4" xfId="21611" xr:uid="{9D07F53F-2C0B-4AE0-8AC2-C262FBD0040E}"/>
    <cellStyle name="Normal 18 2 2 3 5" xfId="21612" xr:uid="{F267C830-030D-4C6C-BBFA-0B9DC62BF84D}"/>
    <cellStyle name="Normal 18 2 2 4" xfId="21613" xr:uid="{96AE706A-8860-42D6-8EE6-FB61403AA847}"/>
    <cellStyle name="Normal 18 2 2 4 2" xfId="21614" xr:uid="{35196FE9-AD9D-45C0-92D8-89DA857A6ADF}"/>
    <cellStyle name="Normal 18 2 2 4 2 2" xfId="21615" xr:uid="{F3EFC357-0ECC-474C-9F82-C1EED0A36AA0}"/>
    <cellStyle name="Normal 18 2 2 4 3" xfId="21616" xr:uid="{C938580F-29C3-432F-BCB9-65B969891D25}"/>
    <cellStyle name="Normal 18 2 2 4 4" xfId="21617" xr:uid="{FABA2DF5-258B-484E-8CE8-50EE9804021D}"/>
    <cellStyle name="Normal 18 2 2 4 5" xfId="21618" xr:uid="{B913E2F5-1E28-40F3-886B-1062428B437E}"/>
    <cellStyle name="Normal 18 2 2 5" xfId="21619" xr:uid="{6423E07B-26ED-45EF-9B71-5164E5473F3A}"/>
    <cellStyle name="Normal 18 2 2 5 2" xfId="21620" xr:uid="{A6E3B820-E10E-47E9-BDD4-311CCB45D6AE}"/>
    <cellStyle name="Normal 18 2 2 5 2 2" xfId="21621" xr:uid="{EE1D8111-6430-4649-BC5B-EEE3C6F27A86}"/>
    <cellStyle name="Normal 18 2 2 5 3" xfId="21622" xr:uid="{24A77ECC-B2B0-4BC8-902C-F99278591BBB}"/>
    <cellStyle name="Normal 18 2 2 5 4" xfId="21623" xr:uid="{6D6FDF99-F8FA-4B7F-96EB-612101E25D39}"/>
    <cellStyle name="Normal 18 2 2 5 5" xfId="21624" xr:uid="{A6BEB2BA-513E-42CC-8F82-AD6D22B82341}"/>
    <cellStyle name="Normal 18 2 2 6" xfId="21625" xr:uid="{0E5154C5-589F-4144-87D1-7C793102812F}"/>
    <cellStyle name="Normal 18 2 2 6 2" xfId="21626" xr:uid="{239D49A1-0A78-4207-A2A6-C7FAF6009B61}"/>
    <cellStyle name="Normal 18 2 2 7" xfId="21627" xr:uid="{B5920214-AD2F-4DD2-B579-16670964CD0C}"/>
    <cellStyle name="Normal 18 2 2 8" xfId="21628" xr:uid="{BB070CC6-044E-4700-9424-AEE9F5DA20FD}"/>
    <cellStyle name="Normal 18 2 2 9" xfId="21629" xr:uid="{5C8B1F33-7CAD-422E-9C48-42D0C263B8A9}"/>
    <cellStyle name="Normal 18 2 3" xfId="21630" xr:uid="{3C7239CB-A083-47A8-8DB9-5193CD3646ED}"/>
    <cellStyle name="Normal 18 2 3 2" xfId="21631" xr:uid="{4FCE108D-320D-4465-A06D-3556E6EEAC02}"/>
    <cellStyle name="Normal 18 2 3 2 2" xfId="21632" xr:uid="{AD080B9C-D535-4C62-9A97-52D19BF8C73C}"/>
    <cellStyle name="Normal 18 2 3 2 3" xfId="21633" xr:uid="{A087535F-C893-47DC-894A-000C824594DA}"/>
    <cellStyle name="Normal 18 2 3 3" xfId="21634" xr:uid="{5AE72903-B4BF-4F6A-B48A-48BF1E84D317}"/>
    <cellStyle name="Normal 18 2 3 3 2" xfId="21635" xr:uid="{9883C0FF-14B3-442F-8573-8B5EBF414BA5}"/>
    <cellStyle name="Normal 18 2 3 4" xfId="21636" xr:uid="{866C7015-A22C-48A1-A85E-FC3965C25B88}"/>
    <cellStyle name="Normal 18 2 3 5" xfId="21637" xr:uid="{2CAB24AC-1E3A-4692-840F-F94D15C38C5E}"/>
    <cellStyle name="Normal 18 2 4" xfId="21638" xr:uid="{7F9A72E1-596F-4A99-9E4E-DF6C9920AA12}"/>
    <cellStyle name="Normal 18 2 4 2" xfId="21639" xr:uid="{1A4BE994-0A63-4003-A077-57443F31E505}"/>
    <cellStyle name="Normal 18 2 4 2 2" xfId="21640" xr:uid="{74C6368D-86DC-4DF5-9133-5D023A3B4EC4}"/>
    <cellStyle name="Normal 18 2 4 3" xfId="21641" xr:uid="{BDB2D5DB-B976-46B9-B148-BFC6E0903BCA}"/>
    <cellStyle name="Normal 18 2 4 4" xfId="21642" xr:uid="{7E790F93-FEFD-4A38-8BF9-C27D0A132F32}"/>
    <cellStyle name="Normal 18 2 4 5" xfId="21643" xr:uid="{2F94DAFF-BBC4-482C-8EF6-F95CB8D83737}"/>
    <cellStyle name="Normal 18 2 5" xfId="21644" xr:uid="{BFA2AB6F-822B-4ECE-9A3C-D94E04633A07}"/>
    <cellStyle name="Normal 18 2 5 2" xfId="21645" xr:uid="{8826595E-9825-45CA-851E-2B053C2AF727}"/>
    <cellStyle name="Normal 18 2 5 2 2" xfId="21646" xr:uid="{46477D71-3BCC-4DE9-8BDB-EA721829EC07}"/>
    <cellStyle name="Normal 18 2 5 3" xfId="21647" xr:uid="{B6FD8997-16A1-43AF-8A18-3B9504FE7C71}"/>
    <cellStyle name="Normal 18 2 5 4" xfId="21648" xr:uid="{FAD5EDDC-73C8-49A5-BA7A-EC38E949B937}"/>
    <cellStyle name="Normal 18 2 5 5" xfId="21649" xr:uid="{97A91E39-684E-4431-A6AE-885F054F47E7}"/>
    <cellStyle name="Normal 18 2 6" xfId="21650" xr:uid="{A02C52B4-08A5-45E4-80D6-863A76588F38}"/>
    <cellStyle name="Normal 18 2 6 2" xfId="21651" xr:uid="{6180011F-7490-422C-81EF-B2EAABEF7045}"/>
    <cellStyle name="Normal 18 2 6 2 2" xfId="21652" xr:uid="{B6E8C4CA-536A-4B17-82B2-D556E69B68AD}"/>
    <cellStyle name="Normal 18 2 6 3" xfId="21653" xr:uid="{0A6ACE82-9CB0-41AE-91BD-634A5AD1BA80}"/>
    <cellStyle name="Normal 18 2 6 4" xfId="21654" xr:uid="{CFC97AE2-C951-4682-B7FE-42AB8786F38C}"/>
    <cellStyle name="Normal 18 2 6 5" xfId="21655" xr:uid="{5C39B28D-BE6F-403C-A666-B71F71D5FD22}"/>
    <cellStyle name="Normal 18 2 7" xfId="21656" xr:uid="{E54B38D1-412A-4FAB-BE7B-27B7D8429F74}"/>
    <cellStyle name="Normal 18 2 7 2" xfId="21657" xr:uid="{DEF37BE3-EE21-4FD0-A007-410EF1AB980B}"/>
    <cellStyle name="Normal 18 2 7 2 2" xfId="21658" xr:uid="{4CC05DCE-7771-4874-AB9D-6ED6CD2F6129}"/>
    <cellStyle name="Normal 18 2 7 3" xfId="21659" xr:uid="{C7593769-2F55-4843-B8EE-C6577F581199}"/>
    <cellStyle name="Normal 18 2 8" xfId="21660" xr:uid="{752BE02F-6493-442A-9E4D-AC8BB6F2B030}"/>
    <cellStyle name="Normal 18 2 8 2" xfId="21661" xr:uid="{8AB0DFD1-9F34-4F51-A6AD-2909F93819E6}"/>
    <cellStyle name="Normal 18 2 9" xfId="21662" xr:uid="{B317C032-BC80-49BC-AB16-FB7C73A13263}"/>
    <cellStyle name="Normal 18 3" xfId="21663" xr:uid="{A82FA61C-2D47-4F2A-93B8-5EF5908D4943}"/>
    <cellStyle name="Normal 18 3 2" xfId="21664" xr:uid="{F2E328DB-794F-4D41-94C6-C9FC59C77E8B}"/>
    <cellStyle name="Normal 18 3 2 2" xfId="21665" xr:uid="{E9B6250E-1FCE-42FB-978E-F12CE8F3ABD1}"/>
    <cellStyle name="Normal 18 3 2 3" xfId="21666" xr:uid="{4BFB7529-C23E-4584-8B66-ED9BBDD2CEB1}"/>
    <cellStyle name="Normal 18 3 2 4" xfId="21667" xr:uid="{2EE37879-E5F5-4D54-9879-F0AA878805DF}"/>
    <cellStyle name="Normal 18 3 2 5" xfId="21668" xr:uid="{7D81DCED-6971-4158-9BBC-2C89CFB4E3FB}"/>
    <cellStyle name="Normal 18 3 2 6" xfId="21669" xr:uid="{06A40AF6-A6B7-4C2E-B927-602D38955685}"/>
    <cellStyle name="Normal 18 3 2 7" xfId="21670" xr:uid="{6F224913-5B51-4D2C-89BC-ED680C89E34A}"/>
    <cellStyle name="Normal 18 3 3" xfId="21671" xr:uid="{37073D5B-2A6E-4CA9-AE43-C0FF45E516E6}"/>
    <cellStyle name="Normal 18 3 3 2" xfId="21672" xr:uid="{2E5667C2-6E4C-4344-88B6-ECEBE2288882}"/>
    <cellStyle name="Normal 18 3 3 3" xfId="21673" xr:uid="{D4311D63-5D17-46E9-9F3B-E78002A535D2}"/>
    <cellStyle name="Normal 18 3 3 4" xfId="21674" xr:uid="{539EC6E8-0FE8-4109-859B-01C180AD3380}"/>
    <cellStyle name="Normal 18 3 4" xfId="21675" xr:uid="{4F5D388A-3C13-4375-BDE5-E61EBBC9C383}"/>
    <cellStyle name="Normal 18 3 5" xfId="21676" xr:uid="{A626417A-4DB0-4CE1-B17A-819A5C6D7077}"/>
    <cellStyle name="Normal 18 3 6" xfId="21677" xr:uid="{810F106C-280D-4BBF-933E-7D941557A8FC}"/>
    <cellStyle name="Normal 18 3 7" xfId="21678" xr:uid="{36EF6F8A-FACA-4A2F-A90F-3ACE151F251E}"/>
    <cellStyle name="Normal 18 4" xfId="21679" xr:uid="{9B486197-A749-4013-81FA-906F7639BACB}"/>
    <cellStyle name="Normal 18 4 2" xfId="21680" xr:uid="{BC9E18AE-CE8C-490F-B9E7-67786A24695D}"/>
    <cellStyle name="Normal 18 4 2 2" xfId="21681" xr:uid="{DD0B4167-505B-44C6-92DD-88F779A19027}"/>
    <cellStyle name="Normal 18 4 2 2 2" xfId="21682" xr:uid="{FB56607C-73E4-4ED7-95A6-E12DB95DDB34}"/>
    <cellStyle name="Normal 18 4 2 3" xfId="21683" xr:uid="{CAF6676C-0EA1-45B5-811B-82635802345D}"/>
    <cellStyle name="Normal 18 4 2 4" xfId="21684" xr:uid="{A3F0B5C1-E931-4CA8-95EC-1022B8632DA0}"/>
    <cellStyle name="Normal 18 4 2 5" xfId="21685" xr:uid="{EB25E5BD-E3E5-4D18-A427-E681E8BD079F}"/>
    <cellStyle name="Normal 18 4 3" xfId="21686" xr:uid="{27AC7140-BBEB-4E9A-8408-BFCB755BC63C}"/>
    <cellStyle name="Normal 18 4 3 2" xfId="21687" xr:uid="{2DC4E1F8-D6B3-4C03-9A7A-7651887D0E98}"/>
    <cellStyle name="Normal 18 4 3 2 2" xfId="21688" xr:uid="{9F5C0D0D-934C-4885-99A1-328406CD1FBB}"/>
    <cellStyle name="Normal 18 4 3 3" xfId="21689" xr:uid="{7EC8A26B-37A7-42E8-9124-0993F00A1E9C}"/>
    <cellStyle name="Normal 18 4 3 4" xfId="21690" xr:uid="{F1DD0DD6-BBB1-4D3E-8879-EBD5E6DA6277}"/>
    <cellStyle name="Normal 18 4 3 5" xfId="21691" xr:uid="{076A190B-A20A-41C4-9363-B1EB2CB80EB5}"/>
    <cellStyle name="Normal 18 4 4" xfId="21692" xr:uid="{936D2983-B58D-4B16-B129-865656BB2B62}"/>
    <cellStyle name="Normal 18 4 4 2" xfId="21693" xr:uid="{94C9DD0A-83AA-4B45-BB80-332C26E8C165}"/>
    <cellStyle name="Normal 18 4 4 2 2" xfId="21694" xr:uid="{37169470-EC8F-4B84-8D37-028D913F2446}"/>
    <cellStyle name="Normal 18 4 4 3" xfId="21695" xr:uid="{80D26F58-2DA4-4DA3-850E-B4100F8BE54B}"/>
    <cellStyle name="Normal 18 4 4 4" xfId="21696" xr:uid="{418EED1A-22DA-42D5-B707-6BA58A20624D}"/>
    <cellStyle name="Normal 18 4 4 5" xfId="21697" xr:uid="{30EA3BB7-21F2-440D-B59F-FC89413064D4}"/>
    <cellStyle name="Normal 18 4 5" xfId="21698" xr:uid="{C8774C7E-C499-4217-B052-39C8E6BC83AD}"/>
    <cellStyle name="Normal 18 4 5 2" xfId="21699" xr:uid="{2F409BEC-89A2-4AFB-9409-6A0791EF3A01}"/>
    <cellStyle name="Normal 18 4 5 2 2" xfId="21700" xr:uid="{AE3A562B-BEB6-4CF9-8477-C1B0C4994901}"/>
    <cellStyle name="Normal 18 4 5 3" xfId="21701" xr:uid="{8FF09374-7066-4395-B049-81803B493DD7}"/>
    <cellStyle name="Normal 18 4 5 4" xfId="21702" xr:uid="{B49C2DED-4C41-49C7-AC5B-7AEDDF167ED7}"/>
    <cellStyle name="Normal 18 4 5 5" xfId="21703" xr:uid="{C74F226E-444B-4665-AE54-9751CD8EDF50}"/>
    <cellStyle name="Normal 18 4 6" xfId="21704" xr:uid="{DBB82D87-64C1-4063-A171-BC1D2E7C2A24}"/>
    <cellStyle name="Normal 18 4 6 2" xfId="21705" xr:uid="{0B5CCC2D-C9BF-4826-BDCC-E530DDF34AB0}"/>
    <cellStyle name="Normal 18 4 7" xfId="21706" xr:uid="{2338EEE8-8020-43E0-AADD-B7E5343D4754}"/>
    <cellStyle name="Normal 18 4 8" xfId="21707" xr:uid="{F4BB0E57-E717-4CB2-BC1B-90F0EFC96597}"/>
    <cellStyle name="Normal 18 4 9" xfId="21708" xr:uid="{7B1B2AF0-1FFC-4543-AFDF-A0DE06B8DE06}"/>
    <cellStyle name="Normal 18 5" xfId="21709" xr:uid="{928F2E4D-87E5-4EE9-A078-3C54406C7E43}"/>
    <cellStyle name="Normal 18 5 2" xfId="21710" xr:uid="{D94D66CE-F0A0-4D28-B9DB-8615ED47BC3A}"/>
    <cellStyle name="Normal 18 5 2 2" xfId="21711" xr:uid="{9A0CA3DF-8F82-4CF4-A761-CCFD021C5608}"/>
    <cellStyle name="Normal 18 5 3" xfId="21712" xr:uid="{89EA3FD7-ED50-485F-83FE-14C02C8F376D}"/>
    <cellStyle name="Normal 18 5 4" xfId="21713" xr:uid="{84B2DD3A-6D32-4B98-BBED-D6DE27FE7899}"/>
    <cellStyle name="Normal 18 5 5" xfId="21714" xr:uid="{02016E38-DDCB-4449-B386-1D9872F81827}"/>
    <cellStyle name="Normal 18 5 6" xfId="21715" xr:uid="{B1491274-FFF5-49F7-B170-B074EC4B702E}"/>
    <cellStyle name="Normal 18 6" xfId="21716" xr:uid="{5769F68E-9EA0-42DB-ACDE-AC0A56E98C49}"/>
    <cellStyle name="Normal 18 6 2" xfId="21717" xr:uid="{5549F984-A91E-4A28-9648-3BE60DD8A802}"/>
    <cellStyle name="Normal 18 6 2 2" xfId="21718" xr:uid="{417758C1-0A04-4991-BB6D-40D057D1A11C}"/>
    <cellStyle name="Normal 18 6 3" xfId="21719" xr:uid="{FC3F583C-8D59-4582-A4B7-83CCA7509A43}"/>
    <cellStyle name="Normal 18 6 4" xfId="21720" xr:uid="{F60E92E3-2095-4B34-A663-A8709CF9B81B}"/>
    <cellStyle name="Normal 18 6 5" xfId="21721" xr:uid="{214AA6AF-E809-4056-B9E7-3E554033B4C4}"/>
    <cellStyle name="Normal 18 7" xfId="21722" xr:uid="{51567E19-4366-460C-9317-B7A74CD06A59}"/>
    <cellStyle name="Normal 18 7 2" xfId="21723" xr:uid="{34BA9764-E412-419F-B3CF-1CCB5937DE94}"/>
    <cellStyle name="Normal 18 7 2 2" xfId="21724" xr:uid="{69E92E4D-00D6-41AE-B785-375820FC629E}"/>
    <cellStyle name="Normal 18 7 3" xfId="21725" xr:uid="{6029B8BD-6684-4756-9237-723BFD688563}"/>
    <cellStyle name="Normal 18 7 4" xfId="21726" xr:uid="{295B7DCC-E3C9-4028-B14E-4B978C52FC4C}"/>
    <cellStyle name="Normal 18 7 5" xfId="21727" xr:uid="{AEB32AB4-FAE5-46F5-87DB-A8F81A801EBF}"/>
    <cellStyle name="Normal 18 8" xfId="21728" xr:uid="{8976C3BE-8E57-4D88-935F-D5C575DFF204}"/>
    <cellStyle name="Normal 18 8 2" xfId="21729" xr:uid="{B471BFC5-F65E-4798-ADDF-88862510AE3E}"/>
    <cellStyle name="Normal 18 8 2 2" xfId="21730" xr:uid="{BDD88E25-AB5A-4BEB-BF57-A99D3E7CD559}"/>
    <cellStyle name="Normal 18 8 3" xfId="21731" xr:uid="{64CA678C-A7F2-4047-8AF1-1DE3B8C569E0}"/>
    <cellStyle name="Normal 18 8 4" xfId="21732" xr:uid="{27D96CF9-F008-4146-9119-E76DBB59F733}"/>
    <cellStyle name="Normal 18 8 5" xfId="21733" xr:uid="{5974FB1C-5E66-4D8F-BCE1-8B0963B09E3D}"/>
    <cellStyle name="Normal 18 9" xfId="21734" xr:uid="{82D76386-1F99-42DE-ABB9-D36C979160E3}"/>
    <cellStyle name="Normal 18 9 2" xfId="21735" xr:uid="{B9D2D37A-AE40-440C-9933-16896B8CCF9A}"/>
    <cellStyle name="Normal 18 9 3" xfId="21736" xr:uid="{C91ACC59-32EA-4C94-9B68-EAB9C7F3E5D9}"/>
    <cellStyle name="Normal 180" xfId="21737" xr:uid="{FB0A7949-E556-485C-B3EF-C37D07EB3AF8}"/>
    <cellStyle name="Normal 180 2" xfId="21738" xr:uid="{59529F48-A249-41CA-8E8F-DFB13390BA87}"/>
    <cellStyle name="Normal 180 2 2" xfId="21739" xr:uid="{DB4E41FC-EC55-45B0-85F7-2275FD8F288F}"/>
    <cellStyle name="Normal 180 2 2 2" xfId="21740" xr:uid="{183D879C-0F2F-41D3-84DD-D659590749C6}"/>
    <cellStyle name="Normal 180 2 2 3" xfId="21741" xr:uid="{2FE4B3C1-13F9-4AAA-B1A1-0ACB0AAC34F9}"/>
    <cellStyle name="Normal 180 2 3" xfId="21742" xr:uid="{0AF90D2F-2CDC-4C6F-805D-E73A5C457B06}"/>
    <cellStyle name="Normal 180 2 4" xfId="21743" xr:uid="{56984CD0-04B6-4493-8417-7639D0EFCA0E}"/>
    <cellStyle name="Normal 180 3" xfId="21744" xr:uid="{57A025E5-89C2-42EC-91F1-B093A27BBA34}"/>
    <cellStyle name="Normal 180 4" xfId="21745" xr:uid="{5C3FF848-8FA1-4356-ABB8-683E6971AAD0}"/>
    <cellStyle name="Normal 180 5" xfId="21746" xr:uid="{866F4AA3-6DE4-4120-B8DE-16F920789B38}"/>
    <cellStyle name="Normal 181" xfId="21747" xr:uid="{6EBE21C6-0984-43CE-8930-7B0DDB9EA8B9}"/>
    <cellStyle name="Normal 181 2" xfId="21748" xr:uid="{EA6EFECA-5298-451C-8D5A-3B1669D87310}"/>
    <cellStyle name="Normal 181 2 2" xfId="21749" xr:uid="{E605A59F-9BA5-43CD-AFF6-C3DA5DDA74AC}"/>
    <cellStyle name="Normal 181 2 2 2" xfId="21750" xr:uid="{E9479A9F-5341-4126-B2E5-C2D84C0E215A}"/>
    <cellStyle name="Normal 181 2 2 3" xfId="21751" xr:uid="{FD48196E-C7D1-492D-B8FB-C6B4F4765C1E}"/>
    <cellStyle name="Normal 181 2 3" xfId="21752" xr:uid="{FD892AD5-6990-4990-A274-4B00BD0BD21A}"/>
    <cellStyle name="Normal 181 2 4" xfId="21753" xr:uid="{64B77EA7-F493-4F6A-8D22-861F328E64D3}"/>
    <cellStyle name="Normal 181 3" xfId="21754" xr:uid="{985437D2-9EE7-466A-A38C-6D943512B878}"/>
    <cellStyle name="Normal 181 4" xfId="21755" xr:uid="{51C70F4C-C351-4AC6-A852-9B43825D3509}"/>
    <cellStyle name="Normal 181 5" xfId="21756" xr:uid="{936476DF-700C-4710-A4A2-139346728DC8}"/>
    <cellStyle name="Normal 182" xfId="21757" xr:uid="{BA02904C-8821-49D1-8EF0-DDACE17E2892}"/>
    <cellStyle name="Normal 182 2" xfId="21758" xr:uid="{BCA2CC96-BD7A-47BD-BD14-6D52E5080769}"/>
    <cellStyle name="Normal 182 2 2" xfId="21759" xr:uid="{08D4325D-B6B8-4340-8DF3-5A7FA556AC3E}"/>
    <cellStyle name="Normal 182 2 2 2" xfId="21760" xr:uid="{AC229A39-6427-409C-9E7E-BF82092EBBA4}"/>
    <cellStyle name="Normal 182 2 2 3" xfId="21761" xr:uid="{BD695653-E5E3-4B7A-89F2-325139864203}"/>
    <cellStyle name="Normal 182 2 3" xfId="21762" xr:uid="{DA5CA7C8-DDB8-4B20-BB65-F33B218554FD}"/>
    <cellStyle name="Normal 182 2 4" xfId="21763" xr:uid="{BEFD5F8C-8B0D-4D09-B1A5-CB2B588A4409}"/>
    <cellStyle name="Normal 182 3" xfId="21764" xr:uid="{B4ABAF14-8410-4D83-8A43-ACE0C17D8535}"/>
    <cellStyle name="Normal 182 4" xfId="21765" xr:uid="{0598099B-83A5-47A3-84FB-FE2530A5CC62}"/>
    <cellStyle name="Normal 182 5" xfId="21766" xr:uid="{A9FF70A5-2978-4AD6-88D3-FD9961CA768B}"/>
    <cellStyle name="Normal 183" xfId="21767" xr:uid="{BED8285E-5F63-4275-8182-C1BC0A988C66}"/>
    <cellStyle name="Normal 183 2" xfId="21768" xr:uid="{EFCF9F9D-9466-4B6D-AE97-10795ECBFFF9}"/>
    <cellStyle name="Normal 183 2 2" xfId="21769" xr:uid="{3F31BFA8-F6AB-4FF0-A90B-6B8EB0484B1E}"/>
    <cellStyle name="Normal 183 2 2 2" xfId="21770" xr:uid="{2EBEC4C8-6E00-443D-AF94-2E2297332EAD}"/>
    <cellStyle name="Normal 183 2 2 3" xfId="21771" xr:uid="{B3B68838-D8CF-4A4C-84FF-C8052645263E}"/>
    <cellStyle name="Normal 183 2 3" xfId="21772" xr:uid="{C8BB490E-FE1B-44A1-9DA8-06BB97985952}"/>
    <cellStyle name="Normal 183 2 4" xfId="21773" xr:uid="{C2BBF76B-40FF-4B43-BE75-D376424A5C3B}"/>
    <cellStyle name="Normal 183 3" xfId="21774" xr:uid="{6CBC4024-13F4-43BB-AF99-A0A7F53B4203}"/>
    <cellStyle name="Normal 183 4" xfId="21775" xr:uid="{3546565B-7046-4D5D-BCF7-72CFFEFAC2ED}"/>
    <cellStyle name="Normal 183 5" xfId="21776" xr:uid="{D0CC1440-0D75-4D1E-B392-2CB25E68135A}"/>
    <cellStyle name="Normal 184" xfId="21777" xr:uid="{8213ABA6-593A-494A-BCF4-7AAD136CA622}"/>
    <cellStyle name="Normal 184 2" xfId="21778" xr:uid="{D445EF27-95BD-4D99-BEFF-3D89DD971971}"/>
    <cellStyle name="Normal 184 2 2" xfId="21779" xr:uid="{D184291A-4144-4CCA-90A0-DAC75384B37F}"/>
    <cellStyle name="Normal 184 2 2 2" xfId="21780" xr:uid="{0B01D1A3-4E65-4072-854E-07A25FF9E3B6}"/>
    <cellStyle name="Normal 184 2 2 3" xfId="21781" xr:uid="{1C6D0C19-C3C9-42D3-948C-EDB17E05DF04}"/>
    <cellStyle name="Normal 184 2 3" xfId="21782" xr:uid="{F84D2550-5CF9-4623-B8BE-39BA5F881948}"/>
    <cellStyle name="Normal 184 2 4" xfId="21783" xr:uid="{ECF1474C-FCA5-44B0-854C-C2B71C2AC862}"/>
    <cellStyle name="Normal 184 3" xfId="21784" xr:uid="{8AB10018-7FED-4B50-9E67-0F5C3D120674}"/>
    <cellStyle name="Normal 184 4" xfId="21785" xr:uid="{4F081DBE-E794-469C-8F16-7EB45E421201}"/>
    <cellStyle name="Normal 184 5" xfId="21786" xr:uid="{599C4BB7-4115-4A29-AE18-4AF57A1DFDC6}"/>
    <cellStyle name="Normal 185" xfId="21787" xr:uid="{E7D1BD6F-D513-4023-9D62-7643FEC1966C}"/>
    <cellStyle name="Normal 185 2" xfId="21788" xr:uid="{FF05956D-B90A-4120-AFE0-0FB1E10DB3C3}"/>
    <cellStyle name="Normal 185 2 2" xfId="21789" xr:uid="{C7B5997B-F905-4C68-A253-E9A221EAFE65}"/>
    <cellStyle name="Normal 185 2 2 2" xfId="21790" xr:uid="{DC5AD8CC-2936-4E3F-9462-113E7F42CD0D}"/>
    <cellStyle name="Normal 185 2 2 3" xfId="21791" xr:uid="{B3901DBD-DE2A-493F-8C40-A48619B41860}"/>
    <cellStyle name="Normal 185 2 3" xfId="21792" xr:uid="{B5088DC1-B6A6-4573-A5F1-A7EC81EFFFDF}"/>
    <cellStyle name="Normal 185 2 4" xfId="21793" xr:uid="{0C872E94-63AC-4163-8688-437B4B88F3FA}"/>
    <cellStyle name="Normal 185 3" xfId="21794" xr:uid="{67E2529B-BECB-4073-95F8-6D07DDB78CCD}"/>
    <cellStyle name="Normal 185 4" xfId="21795" xr:uid="{D9A0212B-0787-4919-9D09-7AC398DD499B}"/>
    <cellStyle name="Normal 185 5" xfId="21796" xr:uid="{E497D099-AD0C-43C9-B1CC-BD51E375C154}"/>
    <cellStyle name="Normal 186" xfId="21797" xr:uid="{4F0A97AD-66B8-446F-A76E-EA6287F5FDF2}"/>
    <cellStyle name="Normal 186 2" xfId="21798" xr:uid="{473A74CA-231E-4781-82BD-A740909B8559}"/>
    <cellStyle name="Normal 186 2 2" xfId="21799" xr:uid="{7A01A772-9C1F-4B6A-8DD6-5B4D911DAF2B}"/>
    <cellStyle name="Normal 186 2 2 2" xfId="21800" xr:uid="{53271DC7-252B-469E-BCED-23495F2EED23}"/>
    <cellStyle name="Normal 186 2 2 3" xfId="21801" xr:uid="{7785D016-7AA2-4DA4-A1E4-87EE30B445F4}"/>
    <cellStyle name="Normal 186 2 3" xfId="21802" xr:uid="{096085FC-CFD1-4A72-948A-DDAB488DF4DC}"/>
    <cellStyle name="Normal 186 2 4" xfId="21803" xr:uid="{E327D6AA-537B-4B6A-A419-1EF936373DD1}"/>
    <cellStyle name="Normal 186 3" xfId="21804" xr:uid="{8255EEE4-158F-49A5-A3B4-25A4041EF274}"/>
    <cellStyle name="Normal 186 4" xfId="21805" xr:uid="{5B556DF5-C139-4630-A18E-F21DE05A7D25}"/>
    <cellStyle name="Normal 186 5" xfId="21806" xr:uid="{7DF15D4A-6E20-4372-BA20-A70E055D2CEF}"/>
    <cellStyle name="Normal 187" xfId="21807" xr:uid="{464ECF4B-2363-4A4E-8EBE-B63EF6904CAB}"/>
    <cellStyle name="Normal 187 2" xfId="21808" xr:uid="{67C49A8B-477F-4C10-B2C8-3C28E0F98748}"/>
    <cellStyle name="Normal 187 2 2" xfId="21809" xr:uid="{77AC1E9B-50E1-47D6-82E7-4361EA1D5D42}"/>
    <cellStyle name="Normal 187 2 2 2" xfId="21810" xr:uid="{4EFA102C-7284-455B-8460-6986D3F3416F}"/>
    <cellStyle name="Normal 187 2 2 3" xfId="21811" xr:uid="{F577128C-665B-4476-98D0-C3E0B1D4666B}"/>
    <cellStyle name="Normal 187 2 3" xfId="21812" xr:uid="{2CE95C8B-9F1A-42C6-BC77-D6AC50E517DD}"/>
    <cellStyle name="Normal 187 2 4" xfId="21813" xr:uid="{01918B1F-B98D-40CC-AC0D-9442A90DC122}"/>
    <cellStyle name="Normal 187 3" xfId="21814" xr:uid="{73F75913-937B-477C-9ED9-5E6FB370DF44}"/>
    <cellStyle name="Normal 187 4" xfId="21815" xr:uid="{09F158E9-AFBA-4AFC-9A80-55AE13EFB7D5}"/>
    <cellStyle name="Normal 187 5" xfId="21816" xr:uid="{8D3AE735-8126-4CAF-8FEE-18ABB7E11045}"/>
    <cellStyle name="Normal 188" xfId="21817" xr:uid="{654AE2F5-D535-4A9A-B0FA-8C7859B871F9}"/>
    <cellStyle name="Normal 188 2" xfId="21818" xr:uid="{25AD5CE2-F878-493E-9A76-10628A86C91E}"/>
    <cellStyle name="Normal 188 2 2" xfId="21819" xr:uid="{8E04B94B-89A7-4F06-9F8C-B3DC8A14959A}"/>
    <cellStyle name="Normal 188 2 2 2" xfId="21820" xr:uid="{3A559209-BB3B-4087-9BD8-9E899AC2994E}"/>
    <cellStyle name="Normal 188 2 2 3" xfId="21821" xr:uid="{DD9EBF11-F99C-4850-A8C2-0E284C90E23B}"/>
    <cellStyle name="Normal 188 2 3" xfId="21822" xr:uid="{6AF492C6-2986-42DB-A3AF-C7FBBFD52BEC}"/>
    <cellStyle name="Normal 188 2 4" xfId="21823" xr:uid="{72D10E97-987E-420A-8EF0-1665B53B545E}"/>
    <cellStyle name="Normal 188 3" xfId="21824" xr:uid="{89816335-6306-4427-AE7F-99772C2096F9}"/>
    <cellStyle name="Normal 188 4" xfId="21825" xr:uid="{161145DF-6226-4F2A-B3F6-9478A7A6A979}"/>
    <cellStyle name="Normal 188 5" xfId="21826" xr:uid="{A983AFC8-6C0C-4F04-B83E-4963458546C6}"/>
    <cellStyle name="Normal 189" xfId="21827" xr:uid="{38398DC3-17B1-4B42-AB8D-83229B55F0E6}"/>
    <cellStyle name="Normal 189 2" xfId="21828" xr:uid="{B6650ED8-5FF5-4508-9DE7-99E0F004FA8E}"/>
    <cellStyle name="Normal 189 2 2" xfId="21829" xr:uid="{036D56CF-ADEE-42AC-9A9D-318DE8248743}"/>
    <cellStyle name="Normal 189 2 2 2" xfId="21830" xr:uid="{7869D1A2-BE09-400A-964F-220B814C3CBC}"/>
    <cellStyle name="Normal 189 2 2 3" xfId="21831" xr:uid="{FDD5B0EE-4E6B-4E7C-9553-7B22093DFF9E}"/>
    <cellStyle name="Normal 189 2 3" xfId="21832" xr:uid="{F8E1E609-5EE1-42EA-BAE5-B58D407F4546}"/>
    <cellStyle name="Normal 189 2 4" xfId="21833" xr:uid="{A6032EB6-09E7-427C-968C-57C16C0E3263}"/>
    <cellStyle name="Normal 189 3" xfId="21834" xr:uid="{A8BC8461-367E-4CD3-9634-94530992C077}"/>
    <cellStyle name="Normal 189 4" xfId="21835" xr:uid="{D8D5BD26-F5FE-4445-B44B-C86888CBD47D}"/>
    <cellStyle name="Normal 189 5" xfId="21836" xr:uid="{D7F97151-3802-4F80-93F9-6A41D69E36B3}"/>
    <cellStyle name="Normal 19" xfId="21837" xr:uid="{7F8B0DC6-8CFF-46C9-B8E4-0FD505796001}"/>
    <cellStyle name="Normal 19 10" xfId="21838" xr:uid="{FB4B10AA-42CF-48E7-AA7C-46D98A025C3E}"/>
    <cellStyle name="Normal 19 10 2" xfId="21839" xr:uid="{8F3CE5CE-8F9C-4B80-B2CF-D426FB146092}"/>
    <cellStyle name="Normal 19 11" xfId="21840" xr:uid="{CD0EFC55-7ECD-4011-AB61-D2832A6ABBAB}"/>
    <cellStyle name="Normal 19 2" xfId="21841" xr:uid="{3A6BA3D8-3C2C-4C23-A080-4EBEDF05FF81}"/>
    <cellStyle name="Normal 19 2 10" xfId="21842" xr:uid="{A0C5B15B-5A93-49A8-BBED-7C8A65D52253}"/>
    <cellStyle name="Normal 19 2 2" xfId="21843" xr:uid="{4F40BA06-5851-4612-A279-19DD8261B285}"/>
    <cellStyle name="Normal 19 2 2 2" xfId="21844" xr:uid="{1F067B56-6F46-4ECD-8E25-F041E4053FE2}"/>
    <cellStyle name="Normal 19 2 2 2 2" xfId="21845" xr:uid="{AE91FE38-6CB5-4321-B673-FB88F3F361CA}"/>
    <cellStyle name="Normal 19 2 2 2 2 2" xfId="21846" xr:uid="{EF16476E-E3FD-4FE8-ADDC-1D5B1A1570C5}"/>
    <cellStyle name="Normal 19 2 2 2 2 3" xfId="21847" xr:uid="{B1B7827A-427A-4742-A866-2A46D722532C}"/>
    <cellStyle name="Normal 19 2 2 2 3" xfId="21848" xr:uid="{CDFD3B98-EEE4-47F4-B108-43222A99C89A}"/>
    <cellStyle name="Normal 19 2 2 2 3 2" xfId="21849" xr:uid="{4F8CAC4D-3C6F-4E54-A7CB-7167C57A1DD0}"/>
    <cellStyle name="Normal 19 2 2 2 4" xfId="21850" xr:uid="{AF2DFA5D-F9AE-4A06-BC9E-AEFB9E0E15D5}"/>
    <cellStyle name="Normal 19 2 2 2 5" xfId="21851" xr:uid="{E27F6A69-48BD-48E3-BDC6-1296BF572EDA}"/>
    <cellStyle name="Normal 19 2 2 3" xfId="21852" xr:uid="{FC631858-C169-45BA-A609-E1F2A10E7A65}"/>
    <cellStyle name="Normal 19 2 2 3 2" xfId="21853" xr:uid="{2DF79055-059D-4BC4-A2D6-7E5DE3F74722}"/>
    <cellStyle name="Normal 19 2 2 3 2 2" xfId="21854" xr:uid="{24B5C6D2-89D5-4A54-BFDE-66CFF2EBF474}"/>
    <cellStyle name="Normal 19 2 2 3 3" xfId="21855" xr:uid="{3DF7B140-01F2-46E1-9445-318034FC0583}"/>
    <cellStyle name="Normal 19 2 2 3 4" xfId="21856" xr:uid="{B0EB32C4-80D4-425A-A507-AA003A431F06}"/>
    <cellStyle name="Normal 19 2 2 3 5" xfId="21857" xr:uid="{9484162B-1DA9-49EB-82C1-1F62BA7CC166}"/>
    <cellStyle name="Normal 19 2 2 4" xfId="21858" xr:uid="{72D8CD49-7C63-42F1-9E7B-21F045B98A01}"/>
    <cellStyle name="Normal 19 2 2 4 2" xfId="21859" xr:uid="{D12A6D8E-4CA4-4C47-9D5F-FAF1862AA6D4}"/>
    <cellStyle name="Normal 19 2 2 4 2 2" xfId="21860" xr:uid="{1338A4B7-8F5A-4830-99B5-B07324129282}"/>
    <cellStyle name="Normal 19 2 2 4 3" xfId="21861" xr:uid="{1E611805-23BF-4635-907B-5FC542582F5F}"/>
    <cellStyle name="Normal 19 2 2 4 4" xfId="21862" xr:uid="{9C8B7200-A49A-4785-AEF6-5AEC7BF7A184}"/>
    <cellStyle name="Normal 19 2 2 4 5" xfId="21863" xr:uid="{015127A2-E027-4F42-9F33-5D567F301EEF}"/>
    <cellStyle name="Normal 19 2 2 5" xfId="21864" xr:uid="{14C373A9-426C-4E3C-B1FA-DA197BBEA89E}"/>
    <cellStyle name="Normal 19 2 2 5 2" xfId="21865" xr:uid="{98369453-771F-42B2-9528-C8A418A9755B}"/>
    <cellStyle name="Normal 19 2 2 5 2 2" xfId="21866" xr:uid="{B1A42B04-2279-4794-9C4C-7E16A6B1BE98}"/>
    <cellStyle name="Normal 19 2 2 5 3" xfId="21867" xr:uid="{CE504171-E09C-4615-8BCD-27EB749498A3}"/>
    <cellStyle name="Normal 19 2 2 5 4" xfId="21868" xr:uid="{5E306438-BE57-42C2-BF7A-0D026E85F20C}"/>
    <cellStyle name="Normal 19 2 2 5 5" xfId="21869" xr:uid="{0ED1FF90-F4F2-4326-8618-82B83385E111}"/>
    <cellStyle name="Normal 19 2 2 6" xfId="21870" xr:uid="{D03D2A0D-C955-41C2-A697-96CAB3AA129C}"/>
    <cellStyle name="Normal 19 2 2 6 2" xfId="21871" xr:uid="{236BB022-7277-4D9F-824B-7E1F6DF5DBD2}"/>
    <cellStyle name="Normal 19 2 2 7" xfId="21872" xr:uid="{ED3CA3FC-1FB1-42E0-9372-24F00C5014E4}"/>
    <cellStyle name="Normal 19 2 2 8" xfId="21873" xr:uid="{B015181C-695D-43D6-990C-90A9D221B48C}"/>
    <cellStyle name="Normal 19 2 2 9" xfId="21874" xr:uid="{B0AB6AB1-17D4-4B08-A371-42E7C330D31F}"/>
    <cellStyle name="Normal 19 2 3" xfId="21875" xr:uid="{23235DEF-8C67-4567-84CF-1E042A971C43}"/>
    <cellStyle name="Normal 19 2 3 2" xfId="21876" xr:uid="{CF271D63-902B-4B4A-801C-E43C960527D8}"/>
    <cellStyle name="Normal 19 2 3 2 2" xfId="21877" xr:uid="{FF98C53F-B796-4C02-BB9E-2376EF2E0232}"/>
    <cellStyle name="Normal 19 2 3 2 3" xfId="21878" xr:uid="{4DD7DE26-408B-414F-8767-8443B2400D0F}"/>
    <cellStyle name="Normal 19 2 3 3" xfId="21879" xr:uid="{25435655-87AB-4535-846A-FDB40A0FB873}"/>
    <cellStyle name="Normal 19 2 3 3 2" xfId="21880" xr:uid="{E89184A6-C555-4034-9E58-CC98EF7CE30F}"/>
    <cellStyle name="Normal 19 2 3 4" xfId="21881" xr:uid="{2E23E578-79BA-46EA-A926-3A8FA23C9890}"/>
    <cellStyle name="Normal 19 2 3 5" xfId="21882" xr:uid="{66E5BD9A-F57C-4B5F-AED9-7F7FF8DD3E61}"/>
    <cellStyle name="Normal 19 2 4" xfId="21883" xr:uid="{7EF5D663-A059-4838-82C3-C41C1F838DF2}"/>
    <cellStyle name="Normal 19 2 4 2" xfId="21884" xr:uid="{2DB54785-7447-4B36-95E3-A7E743D5BA8D}"/>
    <cellStyle name="Normal 19 2 4 2 2" xfId="21885" xr:uid="{990A3709-AE78-4887-8E6C-D35D2FF529CB}"/>
    <cellStyle name="Normal 19 2 4 3" xfId="21886" xr:uid="{BA38F447-2DD1-4994-A5D3-C08F52EFB0F7}"/>
    <cellStyle name="Normal 19 2 4 4" xfId="21887" xr:uid="{0CA8267C-0FB4-45E9-9818-1FA7591EF0BB}"/>
    <cellStyle name="Normal 19 2 4 5" xfId="21888" xr:uid="{DAFD5628-4299-4B46-8151-2E7C954E9A05}"/>
    <cellStyle name="Normal 19 2 5" xfId="21889" xr:uid="{42CAF4C4-633C-4B4C-81C6-D0460BAC5F97}"/>
    <cellStyle name="Normal 19 2 5 2" xfId="21890" xr:uid="{A9FA1112-53BA-4F0F-9A35-5E84731FA606}"/>
    <cellStyle name="Normal 19 2 5 2 2" xfId="21891" xr:uid="{092DD1CE-2D47-4437-B0E2-F4D59100D7F9}"/>
    <cellStyle name="Normal 19 2 5 3" xfId="21892" xr:uid="{949D612A-B2CB-47D9-AF5C-297791E85D54}"/>
    <cellStyle name="Normal 19 2 5 4" xfId="21893" xr:uid="{FBEF8B64-9778-451A-8640-8E72D57FBCC0}"/>
    <cellStyle name="Normal 19 2 5 5" xfId="21894" xr:uid="{C6E95644-EF3A-4D99-BE25-7EE1AA523B84}"/>
    <cellStyle name="Normal 19 2 6" xfId="21895" xr:uid="{F6F50098-68C2-4E08-B890-77CB082FB963}"/>
    <cellStyle name="Normal 19 2 6 2" xfId="21896" xr:uid="{11DC33AE-2BFF-4488-9044-FBF22232F745}"/>
    <cellStyle name="Normal 19 2 6 2 2" xfId="21897" xr:uid="{3DFEBE36-3AF7-4275-B13B-97E4CCB7D626}"/>
    <cellStyle name="Normal 19 2 6 3" xfId="21898" xr:uid="{C29F2A8B-F2E3-429B-848E-A8F9BCE48A1E}"/>
    <cellStyle name="Normal 19 2 6 4" xfId="21899" xr:uid="{3319778C-7E57-40DB-9BC0-CF654668F8CA}"/>
    <cellStyle name="Normal 19 2 6 5" xfId="21900" xr:uid="{4910BEB1-4D40-4269-A22C-9EF8E7CCB62A}"/>
    <cellStyle name="Normal 19 2 7" xfId="21901" xr:uid="{4ABC914F-9186-4752-98F2-02026BDB2F01}"/>
    <cellStyle name="Normal 19 2 7 2" xfId="21902" xr:uid="{F42D1F02-B64A-4D2B-8C92-E156C3000168}"/>
    <cellStyle name="Normal 19 2 7 2 2" xfId="21903" xr:uid="{F85E5D7F-EE85-483F-8066-5F96B1AC3670}"/>
    <cellStyle name="Normal 19 2 7 3" xfId="21904" xr:uid="{2646662E-92F0-40D5-97AF-CAADEC3A8920}"/>
    <cellStyle name="Normal 19 2 8" xfId="21905" xr:uid="{6684891C-F47C-4A73-B03D-101835AA057D}"/>
    <cellStyle name="Normal 19 2 8 2" xfId="21906" xr:uid="{EB227988-C82B-4E13-94B1-0E67704A2728}"/>
    <cellStyle name="Normal 19 2 9" xfId="21907" xr:uid="{C16FD10C-1A42-45F2-8E6D-D15A7BFB0906}"/>
    <cellStyle name="Normal 19 3" xfId="21908" xr:uid="{D6B250C3-77B2-4D06-BB93-4D0B9A9E2E21}"/>
    <cellStyle name="Normal 19 3 2" xfId="21909" xr:uid="{460508F3-D085-4F0D-8566-D9E670959BF3}"/>
    <cellStyle name="Normal 19 3 2 2" xfId="21910" xr:uid="{EE5F1364-9E27-496A-B241-D000E1C1085B}"/>
    <cellStyle name="Normal 19 3 2 3" xfId="21911" xr:uid="{BBB58623-29AC-43D7-911A-4D28415D4797}"/>
    <cellStyle name="Normal 19 3 2 4" xfId="21912" xr:uid="{A2459CCB-4387-42FC-9B47-790A6008CC50}"/>
    <cellStyle name="Normal 19 3 2 5" xfId="21913" xr:uid="{E387994D-DD5F-4272-8A39-E17967B24928}"/>
    <cellStyle name="Normal 19 3 2 6" xfId="21914" xr:uid="{5F77CA51-B191-4C5A-914F-0994E185C4F0}"/>
    <cellStyle name="Normal 19 3 2 7" xfId="21915" xr:uid="{E7649E10-8CDA-4C33-837F-31542E6D050F}"/>
    <cellStyle name="Normal 19 3 3" xfId="21916" xr:uid="{8C95D43E-4F94-4F21-B788-CA318E37809A}"/>
    <cellStyle name="Normal 19 3 3 2" xfId="21917" xr:uid="{A1007ECA-86E3-4C06-90C2-3E8F386A5010}"/>
    <cellStyle name="Normal 19 3 3 3" xfId="21918" xr:uid="{5B119940-DD8D-4DCF-89D2-AC4D5960B88A}"/>
    <cellStyle name="Normal 19 3 3 4" xfId="21919" xr:uid="{AFD6F7E6-E944-4062-8495-F6C188FA5915}"/>
    <cellStyle name="Normal 19 3 4" xfId="21920" xr:uid="{83704F38-BFCC-4D26-A67E-C29CF814BCB8}"/>
    <cellStyle name="Normal 19 3 5" xfId="21921" xr:uid="{E28B2A72-2363-434B-B536-A6972CA090AE}"/>
    <cellStyle name="Normal 19 3 6" xfId="21922" xr:uid="{537DC79A-0645-47AB-A8CF-5974D497226C}"/>
    <cellStyle name="Normal 19 3 7" xfId="21923" xr:uid="{B95E0B03-C8DD-4226-A2CE-F14EAFDEAEBA}"/>
    <cellStyle name="Normal 19 4" xfId="21924" xr:uid="{7ECDE51D-23F4-47DA-BCC9-504FC8BB3737}"/>
    <cellStyle name="Normal 19 4 2" xfId="21925" xr:uid="{E4EA8F4B-6461-418C-A6F2-73919A5C8273}"/>
    <cellStyle name="Normal 19 4 2 2" xfId="21926" xr:uid="{359CBFE8-A784-4811-919C-BD19B697312D}"/>
    <cellStyle name="Normal 19 4 2 3" xfId="21927" xr:uid="{42C9976F-5E78-46E5-9418-9578A9D1FD4C}"/>
    <cellStyle name="Normal 19 4 3" xfId="21928" xr:uid="{F5DB83E4-ECC7-4F18-B24B-F60CA506B86F}"/>
    <cellStyle name="Normal 19 4 3 2" xfId="21929" xr:uid="{71B26EFF-17FE-4050-A052-48DBEFFA7E6C}"/>
    <cellStyle name="Normal 19 4 4" xfId="21930" xr:uid="{39B47BF0-B2B6-4DB4-8B5A-07B1D79ECB18}"/>
    <cellStyle name="Normal 19 4 4 2" xfId="21931" xr:uid="{F905A2E1-6804-49D0-9BDB-1C7FF48638A2}"/>
    <cellStyle name="Normal 19 4 5" xfId="21932" xr:uid="{CE2BBFB1-F2EA-42F2-8B2D-09E51950121C}"/>
    <cellStyle name="Normal 19 4 6" xfId="21933" xr:uid="{2D5071F3-E986-4D99-BC61-BA7A9ED6365A}"/>
    <cellStyle name="Normal 19 5" xfId="21934" xr:uid="{94BC0685-834F-48E9-91F8-B6F709FE9FE1}"/>
    <cellStyle name="Normal 19 5 2" xfId="21935" xr:uid="{8F0C1147-97A8-4D6B-A7EC-D4B47A80AD3A}"/>
    <cellStyle name="Normal 19 5 2 2" xfId="21936" xr:uid="{B8CE7684-4D75-43F3-8ED8-7493E8319BF6}"/>
    <cellStyle name="Normal 19 5 3" xfId="21937" xr:uid="{574627C2-168F-47A2-B4D8-223CA9860F70}"/>
    <cellStyle name="Normal 19 5 4" xfId="21938" xr:uid="{0F9C94B5-1A24-4410-A3F5-BAFCB4C365B6}"/>
    <cellStyle name="Normal 19 5 5" xfId="21939" xr:uid="{E0B3214C-568F-40D0-B6E4-531D98DC6722}"/>
    <cellStyle name="Normal 19 5 6" xfId="21940" xr:uid="{FA85497F-765C-4369-B4F6-836797AC52C1}"/>
    <cellStyle name="Normal 19 6" xfId="21941" xr:uid="{A602BBF6-4E5F-4A18-A6DB-576C6589728B}"/>
    <cellStyle name="Normal 19 6 2" xfId="21942" xr:uid="{5C2626F4-7DB1-4995-AAA7-63CCFDA3A06E}"/>
    <cellStyle name="Normal 19 6 2 2" xfId="21943" xr:uid="{65338BBB-45B4-4EB1-BC6F-80E3439A5F94}"/>
    <cellStyle name="Normal 19 6 3" xfId="21944" xr:uid="{A5C13B99-AB29-4488-A4B5-A91CC16B716B}"/>
    <cellStyle name="Normal 19 6 4" xfId="21945" xr:uid="{37E258EC-CE54-4A38-8DDA-F809CD61AADD}"/>
    <cellStyle name="Normal 19 6 5" xfId="21946" xr:uid="{53058A1B-D37D-47D8-BE18-EED2869372ED}"/>
    <cellStyle name="Normal 19 7" xfId="21947" xr:uid="{CFF89E23-B404-4062-A0FE-FF663D8ABEF3}"/>
    <cellStyle name="Normal 19 7 2" xfId="21948" xr:uid="{50C9555E-AB6B-4FFF-9871-DB7038C23476}"/>
    <cellStyle name="Normal 19 7 2 2" xfId="21949" xr:uid="{5C60778B-3D40-4CBD-BC06-CFF860E96A6E}"/>
    <cellStyle name="Normal 19 7 3" xfId="21950" xr:uid="{54A69C91-EABD-4F0E-B788-3864BEA1C7F7}"/>
    <cellStyle name="Normal 19 7 4" xfId="21951" xr:uid="{F8367E57-8B08-4A85-A18D-F05B899AD33F}"/>
    <cellStyle name="Normal 19 7 5" xfId="21952" xr:uid="{7F940AFD-90C8-4713-B41A-AD81CF41AA77}"/>
    <cellStyle name="Normal 19 8" xfId="21953" xr:uid="{5F7A3FB1-BBD4-48C0-A273-2142CBD1144A}"/>
    <cellStyle name="Normal 19 8 2" xfId="21954" xr:uid="{84617D26-2FFA-4DCE-80DC-D74BEC9AD286}"/>
    <cellStyle name="Normal 19 8 3" xfId="21955" xr:uid="{8C600F7E-80BC-45FC-A7F1-5659570CF42F}"/>
    <cellStyle name="Normal 19 9" xfId="21956" xr:uid="{6A13207D-962D-4C48-A3A2-3447D0131CF0}"/>
    <cellStyle name="Normal 19 9 2" xfId="21957" xr:uid="{FF9FB2DA-425C-4625-B1BE-E3FE304BE9C0}"/>
    <cellStyle name="Normal 190" xfId="21958" xr:uid="{73A4ECE6-DF1C-433A-B887-F69CFA643B02}"/>
    <cellStyle name="Normal 190 2" xfId="21959" xr:uid="{7D385362-769A-4060-B6BF-2BB1D3018B58}"/>
    <cellStyle name="Normal 190 2 2" xfId="21960" xr:uid="{4F056458-44A3-4B63-8EB6-29DBCC683D9C}"/>
    <cellStyle name="Normal 190 2 2 2" xfId="21961" xr:uid="{F51F191D-FCC7-4E28-A59C-D5E051217B2F}"/>
    <cellStyle name="Normal 190 2 2 3" xfId="21962" xr:uid="{523C9464-A996-467C-AD60-29E8AA232CF2}"/>
    <cellStyle name="Normal 190 2 3" xfId="21963" xr:uid="{5B41DA3C-AAFF-4037-81B8-7348FFB1B1A6}"/>
    <cellStyle name="Normal 190 2 4" xfId="21964" xr:uid="{9DB7CABB-233E-40CC-B69A-B54BBF7A7856}"/>
    <cellStyle name="Normal 190 3" xfId="21965" xr:uid="{E5DDA809-5C27-4E61-8200-3C6D6C457690}"/>
    <cellStyle name="Normal 190 4" xfId="21966" xr:uid="{AA29DE67-76EC-4D73-9615-82BC5EC65872}"/>
    <cellStyle name="Normal 190 5" xfId="21967" xr:uid="{A402796B-7109-4F5D-8653-D06B51AC2D56}"/>
    <cellStyle name="Normal 191" xfId="21968" xr:uid="{4A36E87E-C9BE-40CA-91D9-72D171290CA2}"/>
    <cellStyle name="Normal 191 2" xfId="21969" xr:uid="{B25D36D4-3EA3-4656-84A4-24599A500DF8}"/>
    <cellStyle name="Normal 191 2 2" xfId="21970" xr:uid="{C430D3D6-F1D1-4702-A2E0-7DF6B49F7A2E}"/>
    <cellStyle name="Normal 191 2 2 2" xfId="21971" xr:uid="{357B2A7B-7050-4EF7-A569-72C8B8E2F963}"/>
    <cellStyle name="Normal 191 2 2 3" xfId="21972" xr:uid="{FD1CDDBC-67F1-4E26-A2DF-573A542D4A9F}"/>
    <cellStyle name="Normal 191 2 3" xfId="21973" xr:uid="{706AD5CF-1B57-470C-A49A-26D643914D64}"/>
    <cellStyle name="Normal 191 2 4" xfId="21974" xr:uid="{EF131493-1519-4599-B799-3C10B03F8BC8}"/>
    <cellStyle name="Normal 191 3" xfId="21975" xr:uid="{F03362FA-44FF-48D5-B1C9-3F493E599018}"/>
    <cellStyle name="Normal 191 4" xfId="21976" xr:uid="{9361F592-6398-408B-A4FD-668827AC5E6B}"/>
    <cellStyle name="Normal 191 5" xfId="21977" xr:uid="{07DCB049-C092-46FB-84F4-2DDF334BBA25}"/>
    <cellStyle name="Normal 192" xfId="21978" xr:uid="{89835851-5E81-46E5-9E11-1979C76C6921}"/>
    <cellStyle name="Normal 192 2" xfId="21979" xr:uid="{1AAC54F4-A885-4491-8A47-C6449351931E}"/>
    <cellStyle name="Normal 192 2 2" xfId="21980" xr:uid="{8B403AF0-659D-4379-817B-9217B565BC78}"/>
    <cellStyle name="Normal 192 2 2 2" xfId="21981" xr:uid="{ED19C02A-FC64-4BE1-9A94-FFAE932D2461}"/>
    <cellStyle name="Normal 192 2 2 3" xfId="21982" xr:uid="{5446EC56-7748-4F38-92AB-279D8FFF5D27}"/>
    <cellStyle name="Normal 192 2 3" xfId="21983" xr:uid="{79CF5E0B-53BD-440F-A028-549DFB0B42B5}"/>
    <cellStyle name="Normal 192 2 4" xfId="21984" xr:uid="{5D4FAE05-E9CC-4151-8D9F-D2F3139BA12B}"/>
    <cellStyle name="Normal 192 3" xfId="21985" xr:uid="{85997613-ADAA-4663-99CE-4853AED4C4C1}"/>
    <cellStyle name="Normal 192 4" xfId="21986" xr:uid="{107481A9-3097-41C7-8A81-2FDE821D9746}"/>
    <cellStyle name="Normal 192 5" xfId="21987" xr:uid="{D0C19130-C945-4501-B970-7E6BA53F893B}"/>
    <cellStyle name="Normal 193" xfId="21988" xr:uid="{6D1130FE-9F1B-426A-9107-D6D477F449D5}"/>
    <cellStyle name="Normal 193 2" xfId="21989" xr:uid="{E3C5A139-04D7-49DE-9E7E-E5580F6EDA0B}"/>
    <cellStyle name="Normal 193 2 2" xfId="21990" xr:uid="{32B982C2-C511-4C53-AC28-D867AD72A3F7}"/>
    <cellStyle name="Normal 193 2 2 2" xfId="21991" xr:uid="{F60CAFDB-DB82-45C1-811E-86C1A34621F0}"/>
    <cellStyle name="Normal 193 2 2 3" xfId="21992" xr:uid="{EE1B28A9-51F8-4D0F-9F08-0F57978B822F}"/>
    <cellStyle name="Normal 193 2 3" xfId="21993" xr:uid="{75F983C7-22C2-4A99-A285-4078D40D30E2}"/>
    <cellStyle name="Normal 193 2 4" xfId="21994" xr:uid="{0E3FE4DE-2365-46DD-9428-321E9C635A90}"/>
    <cellStyle name="Normal 193 3" xfId="21995" xr:uid="{5883EBB5-1DF0-4A8D-A61D-1B32AE6FA54E}"/>
    <cellStyle name="Normal 193 4" xfId="21996" xr:uid="{4C4A9DDC-63FF-43DA-8E48-B17B22FF01E2}"/>
    <cellStyle name="Normal 193 5" xfId="21997" xr:uid="{59F306F8-6318-4D46-AD98-CCB0D039ABEC}"/>
    <cellStyle name="Normal 194" xfId="21998" xr:uid="{3E8E1C9F-00A9-49DE-8DC2-449BB1A65A06}"/>
    <cellStyle name="Normal 194 2" xfId="21999" xr:uid="{3D3999F5-A445-4190-B3F9-145846913E9B}"/>
    <cellStyle name="Normal 194 2 2" xfId="22000" xr:uid="{3B854395-C6DF-48C7-A75B-1ACD14DC14CD}"/>
    <cellStyle name="Normal 194 2 2 2" xfId="22001" xr:uid="{2EBA2DD4-6E3B-45FD-92B4-0C0368D14208}"/>
    <cellStyle name="Normal 194 2 2 3" xfId="22002" xr:uid="{78E87C5D-6AE9-4ED9-9592-EE0BCFA98EC1}"/>
    <cellStyle name="Normal 194 2 3" xfId="22003" xr:uid="{DB8F17AD-552B-4C38-91BD-F4C9BA4286AD}"/>
    <cellStyle name="Normal 194 2 4" xfId="22004" xr:uid="{3606731D-C968-4B3F-851F-B0D523627A1E}"/>
    <cellStyle name="Normal 194 3" xfId="22005" xr:uid="{2862489D-18F4-4971-8006-EBBAFE0163DB}"/>
    <cellStyle name="Normal 194 4" xfId="22006" xr:uid="{B71F5F2E-3200-40D7-A9D9-3E6CEE9DDEB7}"/>
    <cellStyle name="Normal 194 5" xfId="22007" xr:uid="{5419477F-EE76-4920-AA31-31F98EF8D06F}"/>
    <cellStyle name="Normal 195" xfId="22008" xr:uid="{D0DD1142-F522-4A63-A357-AEFDA34145D4}"/>
    <cellStyle name="Normal 195 2" xfId="22009" xr:uid="{188B5C7C-9D85-4422-8B05-A4E0C5084D40}"/>
    <cellStyle name="Normal 195 2 2" xfId="22010" xr:uid="{AB377A60-03A5-4FE1-9BD6-23F53A453BED}"/>
    <cellStyle name="Normal 195 2 2 2" xfId="22011" xr:uid="{12DED10B-C078-4545-A465-4EF1EBBB1B16}"/>
    <cellStyle name="Normal 195 2 2 3" xfId="22012" xr:uid="{75F36E74-626C-4520-8E42-C864D93D4223}"/>
    <cellStyle name="Normal 195 2 3" xfId="22013" xr:uid="{67485173-558A-4161-859B-6272B624E56A}"/>
    <cellStyle name="Normal 195 2 4" xfId="22014" xr:uid="{CF574875-726D-4754-98E3-AF92CA30D0D6}"/>
    <cellStyle name="Normal 195 3" xfId="22015" xr:uid="{C18C2A39-38CD-420B-9E6F-D2524243E95E}"/>
    <cellStyle name="Normal 195 4" xfId="22016" xr:uid="{955776EE-4387-4522-BEBA-AD0B10FA305A}"/>
    <cellStyle name="Normal 195 5" xfId="22017" xr:uid="{B2E1B944-295D-458A-AC18-94ECA3D1ECEB}"/>
    <cellStyle name="Normal 196" xfId="22018" xr:uid="{3F670BDF-228F-491A-9F3D-F087533B9DBB}"/>
    <cellStyle name="Normal 196 2" xfId="22019" xr:uid="{13887A1E-CD20-4395-9668-8719F5C2D45E}"/>
    <cellStyle name="Normal 196 2 2" xfId="22020" xr:uid="{8A8754B8-9911-40F9-A693-2C97B8A03E02}"/>
    <cellStyle name="Normal 196 2 2 2" xfId="22021" xr:uid="{D16E9FBC-08D7-4216-87C2-F09A4256F5B8}"/>
    <cellStyle name="Normal 196 2 2 3" xfId="22022" xr:uid="{D704C182-4CC0-43DD-B48F-132585E5ABFC}"/>
    <cellStyle name="Normal 196 2 3" xfId="22023" xr:uid="{2019CC70-15EB-4970-8E97-2E87747F46CD}"/>
    <cellStyle name="Normal 196 2 4" xfId="22024" xr:uid="{8A0D9254-FBCC-4DE9-964C-49D244FFD9AE}"/>
    <cellStyle name="Normal 196 3" xfId="22025" xr:uid="{B4B3A4A2-83FC-4E31-A388-69E4F11CF065}"/>
    <cellStyle name="Normal 196 4" xfId="22026" xr:uid="{BFDECD71-94A2-4ADD-AD1C-B1004D49B6A1}"/>
    <cellStyle name="Normal 196 5" xfId="22027" xr:uid="{8B41CAD2-F382-4AF6-BBA6-1B0DF695FAB7}"/>
    <cellStyle name="Normal 197" xfId="22028" xr:uid="{258D92E1-1D0B-4D0A-B388-F4831B987646}"/>
    <cellStyle name="Normal 197 2" xfId="22029" xr:uid="{54344F89-812D-4DB9-B24F-6E4E79535E2F}"/>
    <cellStyle name="Normal 197 2 2" xfId="22030" xr:uid="{AF92E753-D518-4F28-920D-F5E0B1766645}"/>
    <cellStyle name="Normal 197 2 2 2" xfId="22031" xr:uid="{2EAD850B-C39D-47CC-9F75-200CFE7A6A63}"/>
    <cellStyle name="Normal 197 2 2 3" xfId="22032" xr:uid="{6B5E5761-F043-49F7-9EE9-8BF8CB4117E0}"/>
    <cellStyle name="Normal 197 2 3" xfId="22033" xr:uid="{5BD43008-D421-4168-AD75-CF597FAB71E6}"/>
    <cellStyle name="Normal 197 2 4" xfId="22034" xr:uid="{5E51A17A-5F9C-4333-B0FC-73DEE5EBACEA}"/>
    <cellStyle name="Normal 197 3" xfId="22035" xr:uid="{7216F7F3-34C6-46BB-95D4-3E498FAFC01D}"/>
    <cellStyle name="Normal 197 4" xfId="22036" xr:uid="{33003891-E64B-480E-AA2A-FC7FBD7433E5}"/>
    <cellStyle name="Normal 197 5" xfId="22037" xr:uid="{EF83A34E-1CFB-4BA2-9D48-55075F2A2D1D}"/>
    <cellStyle name="Normal 198" xfId="22038" xr:uid="{96ACE584-A833-4319-B2CD-BEE961A4C684}"/>
    <cellStyle name="Normal 198 2" xfId="22039" xr:uid="{F987EA4E-307F-4C40-9EEF-6AC355EEDCC5}"/>
    <cellStyle name="Normal 198 2 2" xfId="22040" xr:uid="{89E86742-2C86-4CC6-AB4E-67FEA34ECABA}"/>
    <cellStyle name="Normal 198 2 2 2" xfId="22041" xr:uid="{E56DC072-F5BD-43CF-AA8C-15E87BCE531C}"/>
    <cellStyle name="Normal 198 2 2 3" xfId="22042" xr:uid="{740B6383-95BB-4B37-B036-EFCA7679AA65}"/>
    <cellStyle name="Normal 198 2 3" xfId="22043" xr:uid="{44647DA9-E1E0-48D9-BCF2-EADFFCB052D2}"/>
    <cellStyle name="Normal 198 2 4" xfId="22044" xr:uid="{E88F2CE6-8314-4C78-9122-3D1D013F615A}"/>
    <cellStyle name="Normal 198 3" xfId="22045" xr:uid="{7F91DF6B-97F2-4AB0-94CB-4CC44A0C0E7E}"/>
    <cellStyle name="Normal 198 4" xfId="22046" xr:uid="{B5347532-5FDF-48D0-B5C5-ADCFFCFA0553}"/>
    <cellStyle name="Normal 198 5" xfId="22047" xr:uid="{77438D0E-D9C0-4B73-8301-BC37E68141DF}"/>
    <cellStyle name="Normal 199" xfId="22048" xr:uid="{F107AF1F-21F9-4148-9D99-BBC656E51018}"/>
    <cellStyle name="Normal 199 2" xfId="22049" xr:uid="{8D89E6F9-50B6-48D2-ADD3-06AD13148BA9}"/>
    <cellStyle name="Normal 199 2 2" xfId="22050" xr:uid="{4C9BA416-8301-4952-9AE4-3C86AFF63BD3}"/>
    <cellStyle name="Normal 199 2 2 2" xfId="22051" xr:uid="{8B140DBC-B9F1-4967-962C-F2B40001D418}"/>
    <cellStyle name="Normal 199 2 2 3" xfId="22052" xr:uid="{06654275-864A-4634-8EFD-DC8FD49F7D4D}"/>
    <cellStyle name="Normal 199 2 3" xfId="22053" xr:uid="{E1DC6F93-75B9-45DD-B415-FAA9D6AC9B07}"/>
    <cellStyle name="Normal 199 2 4" xfId="22054" xr:uid="{DAEA4ABB-28AB-4122-A4EE-5A34F182FB4D}"/>
    <cellStyle name="Normal 199 3" xfId="22055" xr:uid="{6DF597F1-0F52-432C-8848-8825F08A46D8}"/>
    <cellStyle name="Normal 199 4" xfId="22056" xr:uid="{6DDED38F-4E46-41C0-9735-2C77F424CCD9}"/>
    <cellStyle name="Normal 199 5" xfId="22057" xr:uid="{1DC9344A-3328-41E4-AFE3-B59015562AC8}"/>
    <cellStyle name="Normal 2" xfId="22058" xr:uid="{B190D761-ADDB-4CFB-8149-54EEFCE0B1C0}"/>
    <cellStyle name="Normal 2 10" xfId="22059" xr:uid="{7E891FD5-3535-4A12-989A-0849DA330DF2}"/>
    <cellStyle name="Normal 2 10 2" xfId="22060" xr:uid="{CA5F65FE-7EE2-47F3-99B6-952AAFDAFEAB}"/>
    <cellStyle name="Normal 2 10 2 2" xfId="22061" xr:uid="{056CDD41-246F-4052-8E65-7220A486AD68}"/>
    <cellStyle name="Normal 2 10 2 3" xfId="22062" xr:uid="{7B53B3CE-82E0-460B-82F4-5534108E91C8}"/>
    <cellStyle name="Normal 2 10 2 4" xfId="22063" xr:uid="{CAB660B1-FA24-4FF2-BD23-1BF32E24F007}"/>
    <cellStyle name="Normal 2 10 3" xfId="22064" xr:uid="{67CD8BD3-1C22-40DB-8562-9DBC0B3823A5}"/>
    <cellStyle name="Normal 2 10 3 2" xfId="22065" xr:uid="{1FEFABB4-91DB-4A3D-BC59-A3523914244B}"/>
    <cellStyle name="Normal 2 10 3 2 2" xfId="22066" xr:uid="{04C75928-FE18-43B3-8B9A-988C3F0A9660}"/>
    <cellStyle name="Normal 2 10 3 3" xfId="22067" xr:uid="{06AEB6D8-68DF-4DA5-A6CC-17DBF411FFA2}"/>
    <cellStyle name="Normal 2 10 4" xfId="22068" xr:uid="{AFF8DF9D-2B7F-49C1-9939-F55DE97E06E0}"/>
    <cellStyle name="Normal 2 10 5" xfId="22069" xr:uid="{56084083-AAD3-42A9-846A-0084E6701C64}"/>
    <cellStyle name="Normal 2 10 6" xfId="22070" xr:uid="{1E43DFD1-4DD0-4F67-82A0-D42DA8A9245D}"/>
    <cellStyle name="Normal 2 11" xfId="22071" xr:uid="{B56CEF07-E1C8-4534-8C9A-C667B9448E0D}"/>
    <cellStyle name="Normal 2 11 2" xfId="22072" xr:uid="{BFFF5910-7AC9-44CA-AD32-09D3459BFA2C}"/>
    <cellStyle name="Normal 2 11 2 2" xfId="22073" xr:uid="{5A79A9DC-0634-4D2D-809A-0E43E8AC241C}"/>
    <cellStyle name="Normal 2 11 2 3" xfId="22074" xr:uid="{7C894448-90AB-411C-9A89-FB23C639AB3C}"/>
    <cellStyle name="Normal 2 11 3" xfId="22075" xr:uid="{568CA839-AAF1-46FF-9998-754238395F6B}"/>
    <cellStyle name="Normal 2 11 4" xfId="22076" xr:uid="{73B55002-BE9D-48F3-BC68-1789A6359E6D}"/>
    <cellStyle name="Normal 2 11 5" xfId="22077" xr:uid="{B9B5D449-B0D3-47C7-84A8-A27070194CA3}"/>
    <cellStyle name="Normal 2 11 6" xfId="22078" xr:uid="{DA8C6374-1C1E-4A0F-89E5-5F7EF01344EA}"/>
    <cellStyle name="Normal 2 12" xfId="22079" xr:uid="{7745D6D3-3A4F-4E45-A43C-5DA2CB72E46C}"/>
    <cellStyle name="Normal 2 12 2" xfId="22080" xr:uid="{F3297AE5-636C-49CB-9B9C-82AEEAAA4BD0}"/>
    <cellStyle name="Normal 2 12 2 2" xfId="22081" xr:uid="{9260DBA1-0596-43DB-A3CB-7F1C58EBE6BB}"/>
    <cellStyle name="Normal 2 12 2 3" xfId="22082" xr:uid="{C58CBE54-3626-435A-9331-B577F978F9F2}"/>
    <cellStyle name="Normal 2 12 3" xfId="22083" xr:uid="{F8221B77-7324-42D9-AF11-2BB571217A7C}"/>
    <cellStyle name="Normal 2 12 4" xfId="22084" xr:uid="{7E42B27B-7C60-4566-94F0-D0BD5A923D46}"/>
    <cellStyle name="Normal 2 12 5" xfId="22085" xr:uid="{4F03C21F-2915-4E27-8BC5-DD0AD744B482}"/>
    <cellStyle name="Normal 2 12 6" xfId="22086" xr:uid="{4E87763E-30F4-46DA-AA64-E1C72D4747AC}"/>
    <cellStyle name="Normal 2 13" xfId="22087" xr:uid="{0739AACC-0A37-403F-A40F-8F2CAF14874B}"/>
    <cellStyle name="Normal 2 13 2" xfId="22088" xr:uid="{88CC4EB3-C432-484E-AC06-2ED5894F1980}"/>
    <cellStyle name="Normal 2 13 2 2" xfId="22089" xr:uid="{8C920BAD-DF40-4269-A425-69E58718D80A}"/>
    <cellStyle name="Normal 2 13 3" xfId="22090" xr:uid="{72DF5995-E43A-4EF6-934A-7A6938002F46}"/>
    <cellStyle name="Normal 2 13 4" xfId="22091" xr:uid="{AD7F07E7-1A06-4987-AF13-6D2ABF4C4A87}"/>
    <cellStyle name="Normal 2 13 5" xfId="22092" xr:uid="{B1E4A5B4-43AC-4474-9FFE-6135D5FDCA53}"/>
    <cellStyle name="Normal 2 13 6" xfId="22093" xr:uid="{D9C30108-5AA6-403D-8C1F-124678B10BC0}"/>
    <cellStyle name="Normal 2 14" xfId="22094" xr:uid="{8F6C2D9E-C214-4592-A217-65A3101C1A66}"/>
    <cellStyle name="Normal 2 14 2" xfId="22095" xr:uid="{DC291DBE-3C08-43DC-B243-BA0635D8D329}"/>
    <cellStyle name="Normal 2 14 2 2" xfId="22096" xr:uid="{1CB656AD-EAB2-45FD-BD7D-A6BB2040B428}"/>
    <cellStyle name="Normal 2 14 2 3" xfId="22097" xr:uid="{9F64E1DA-39B4-44A6-B459-6559964F497A}"/>
    <cellStyle name="Normal 2 14 3" xfId="22098" xr:uid="{5F6B4FB9-F82B-4D62-AC5C-47D747A8D035}"/>
    <cellStyle name="Normal 2 14 4" xfId="22099" xr:uid="{8AE68988-50BB-4F7F-B9C6-B8D4DC764500}"/>
    <cellStyle name="Normal 2 14 4 2" xfId="22100" xr:uid="{BD621EC1-4F7A-40F6-BB80-6F4FAA435767}"/>
    <cellStyle name="Normal 2 14 5" xfId="22101" xr:uid="{8C7C83FC-8E98-4D1D-B48B-CC3E1ED69831}"/>
    <cellStyle name="Normal 2 14 6" xfId="22102" xr:uid="{54E4A4FA-95B1-460A-899E-62850DF2C0FA}"/>
    <cellStyle name="Normal 2 14 7" xfId="22103" xr:uid="{D27A25BE-2DB6-4B21-A095-9186CDC72262}"/>
    <cellStyle name="Normal 2 15" xfId="22104" xr:uid="{2DFA5AC9-ED36-44F1-AFB7-518884491AD4}"/>
    <cellStyle name="Normal 2 15 2" xfId="22105" xr:uid="{AA9D8004-DAED-40C0-A67F-62FCC995E532}"/>
    <cellStyle name="Normal 2 15 2 2" xfId="22106" xr:uid="{B50F2D4C-718F-4934-82B1-7F51454485E3}"/>
    <cellStyle name="Normal 2 15 2 3" xfId="22107" xr:uid="{E8F028A8-0472-43AF-9E52-49FAC9A124FB}"/>
    <cellStyle name="Normal 2 15 3" xfId="22108" xr:uid="{E8C328E5-2551-41B8-8FFC-4C2D414F0807}"/>
    <cellStyle name="Normal 2 15 4" xfId="22109" xr:uid="{F22DE60F-7F3D-419F-964A-B7D1106F6A87}"/>
    <cellStyle name="Normal 2 15 5" xfId="22110" xr:uid="{E9860DB4-9BB9-449C-BEE6-FE682FC7D21C}"/>
    <cellStyle name="Normal 2 15 6" xfId="22111" xr:uid="{09AA6D5A-759A-4096-B2D7-6EAC2E4AD6AA}"/>
    <cellStyle name="Normal 2 16" xfId="22112" xr:uid="{C5D69361-84F4-4823-A180-512953C11F57}"/>
    <cellStyle name="Normal 2 16 2" xfId="22113" xr:uid="{DEAEA74F-6578-43EF-85E4-B4A691059F32}"/>
    <cellStyle name="Normal 2 16 3" xfId="22114" xr:uid="{2AB53711-C4D6-43AB-BF3E-E5102A686B92}"/>
    <cellStyle name="Normal 2 17" xfId="22115" xr:uid="{C8F3C35D-0A23-41D8-81ED-6B23F3204627}"/>
    <cellStyle name="Normal 2 17 2" xfId="22116" xr:uid="{76F446EC-DFD8-4CD3-AECF-9B9454A6E950}"/>
    <cellStyle name="Normal 2 17 3" xfId="22117" xr:uid="{2DE33951-F776-4403-BF25-A9FD0FEF7F27}"/>
    <cellStyle name="Normal 2 18" xfId="22118" xr:uid="{2CA5E7E0-A368-4FCA-AF65-49D4818050E3}"/>
    <cellStyle name="Normal 2 18 2" xfId="22119" xr:uid="{235A44BD-8911-4515-ABF4-E38439C61AE4}"/>
    <cellStyle name="Normal 2 18 3" xfId="22120" xr:uid="{826803F5-F5A6-4848-9D97-E99FC31B9DCC}"/>
    <cellStyle name="Normal 2 19" xfId="22121" xr:uid="{014765FE-06FD-4CD8-8E81-421FF4E58749}"/>
    <cellStyle name="Normal 2 19 2" xfId="22122" xr:uid="{99DBB26B-C450-41BC-85A4-13CC34F7F420}"/>
    <cellStyle name="Normal 2 2" xfId="22123" xr:uid="{C6B1BD30-21F9-477B-9CF4-CC5342117090}"/>
    <cellStyle name="Normal 2 2 10" xfId="22124" xr:uid="{E1EE2B79-64DC-4A95-845E-0FBBBC386CF1}"/>
    <cellStyle name="Normal 2 2 10 2" xfId="22125" xr:uid="{187D0C49-6329-4A3B-9851-051A2C78D2DA}"/>
    <cellStyle name="Normal 2 2 10 2 2" xfId="22126" xr:uid="{A4F7BAEC-3230-4293-84F4-FE0048A567A0}"/>
    <cellStyle name="Normal 2 2 10 2 2 2" xfId="22127" xr:uid="{E0D067A9-3A8E-48CE-BBD2-06752933C91E}"/>
    <cellStyle name="Normal 2 2 10 2 2 3" xfId="22128" xr:uid="{E0265931-891A-451E-8B19-CE44604FE003}"/>
    <cellStyle name="Normal 2 2 10 2 3" xfId="22129" xr:uid="{322FBBA8-5417-42C3-B847-18E1B8803633}"/>
    <cellStyle name="Normal 2 2 10 2 4" xfId="22130" xr:uid="{6FC52668-AD80-43C9-8E03-810D6F911838}"/>
    <cellStyle name="Normal 2 2 10 3" xfId="22131" xr:uid="{938B159E-52E1-44CB-9084-999A9CE8D54A}"/>
    <cellStyle name="Normal 2 2 10 3 2" xfId="22132" xr:uid="{BD9353DA-87A9-4D24-B636-4F678875126A}"/>
    <cellStyle name="Normal 2 2 10 3 2 2" xfId="22133" xr:uid="{B8B19505-4B43-41B8-BECD-3FF67239372F}"/>
    <cellStyle name="Normal 2 2 10 3 3" xfId="22134" xr:uid="{0519F70C-34E1-46A4-99B8-D916A1CC964B}"/>
    <cellStyle name="Normal 2 2 10 3 4" xfId="22135" xr:uid="{F46B2A5F-267A-442F-BF20-06E3C7E29383}"/>
    <cellStyle name="Normal 2 2 10 4" xfId="22136" xr:uid="{E15B286C-B6A5-4FA0-9ECB-9A721482BAAA}"/>
    <cellStyle name="Normal 2 2 10 4 2" xfId="22137" xr:uid="{EF0E89D0-46A5-430E-9C4B-80383F48AB8B}"/>
    <cellStyle name="Normal 2 2 10 4 3" xfId="22138" xr:uid="{9A445B2C-013E-425F-881C-8EF2101E0F49}"/>
    <cellStyle name="Normal 2 2 10 5" xfId="22139" xr:uid="{760CC89B-C466-495A-B9DC-ECEE7325589F}"/>
    <cellStyle name="Normal 2 2 10 6" xfId="22140" xr:uid="{4CA51D71-5F16-4A8D-92B9-1FF51E2C9248}"/>
    <cellStyle name="Normal 2 2 10 7" xfId="22141" xr:uid="{AEEB0074-C00D-48BD-A81F-5E982B357E7C}"/>
    <cellStyle name="Normal 2 2 10 8" xfId="22142" xr:uid="{0C436F2E-6DD8-43C5-9FFE-4D192CA20663}"/>
    <cellStyle name="Normal 2 2 11" xfId="22143" xr:uid="{BF149D71-0113-454C-B78A-D6584FD7C56E}"/>
    <cellStyle name="Normal 2 2 11 2" xfId="22144" xr:uid="{889EC89B-DEAC-45EB-A01C-42873DCD3EA9}"/>
    <cellStyle name="Normal 2 2 11 2 2" xfId="22145" xr:uid="{02817A85-7DB3-4D6B-9073-DB14C13E4301}"/>
    <cellStyle name="Normal 2 2 11 2 2 2" xfId="22146" xr:uid="{BA905B71-9B49-4600-818A-2E6649777807}"/>
    <cellStyle name="Normal 2 2 11 2 2 3" xfId="22147" xr:uid="{5D79D9FE-ABFC-406A-81F1-1D8806A1EC40}"/>
    <cellStyle name="Normal 2 2 11 2 3" xfId="22148" xr:uid="{FADA1D72-8567-477F-AFD7-3530EA40F108}"/>
    <cellStyle name="Normal 2 2 11 2 4" xfId="22149" xr:uid="{3311B42E-331E-4111-A974-653D909B9EB8}"/>
    <cellStyle name="Normal 2 2 11 3" xfId="22150" xr:uid="{1BBBA2B7-0835-4566-B5D9-41C14B4E3581}"/>
    <cellStyle name="Normal 2 2 11 3 2" xfId="22151" xr:uid="{2FEB3191-D6D8-4AC7-8F44-2C43467BE98D}"/>
    <cellStyle name="Normal 2 2 11 3 2 2" xfId="22152" xr:uid="{1B74B066-5F87-412F-A5E2-090446980D30}"/>
    <cellStyle name="Normal 2 2 11 3 3" xfId="22153" xr:uid="{650AF076-D293-4DB1-88BE-FDD9A509A08B}"/>
    <cellStyle name="Normal 2 2 11 3 4" xfId="22154" xr:uid="{86E7D4FD-FA4C-4EB9-B04A-27010A8975FD}"/>
    <cellStyle name="Normal 2 2 11 4" xfId="22155" xr:uid="{E2B7A3D2-CC20-4278-9B06-5930CA3555E0}"/>
    <cellStyle name="Normal 2 2 11 4 2" xfId="22156" xr:uid="{030FC8C9-79F8-498D-A2E1-CB1B6DECA799}"/>
    <cellStyle name="Normal 2 2 11 4 3" xfId="22157" xr:uid="{D483C829-64B0-41AB-8E71-C9D086D0ABCB}"/>
    <cellStyle name="Normal 2 2 11 5" xfId="22158" xr:uid="{9634CB69-8961-4400-82DD-22383B41687E}"/>
    <cellStyle name="Normal 2 2 11 6" xfId="22159" xr:uid="{D500BFC0-4717-4C35-B846-812597685782}"/>
    <cellStyle name="Normal 2 2 11 7" xfId="22160" xr:uid="{664984D5-F80F-42F1-B3EF-18F58698127F}"/>
    <cellStyle name="Normal 2 2 12" xfId="22161" xr:uid="{93403C6D-F098-46BC-9EFE-8241727559FC}"/>
    <cellStyle name="Normal 2 2 12 2" xfId="22162" xr:uid="{09AAE99B-74B3-435E-B71C-05EE45000651}"/>
    <cellStyle name="Normal 2 2 12 2 2" xfId="22163" xr:uid="{76CC6139-7551-4286-9F87-521C4DF7D69F}"/>
    <cellStyle name="Normal 2 2 12 2 2 2" xfId="22164" xr:uid="{1A956DF1-022A-434F-9F94-A2882D3DCFEA}"/>
    <cellStyle name="Normal 2 2 12 2 2 3" xfId="22165" xr:uid="{C8917E39-49B7-44BB-85DF-CCDF476A3E48}"/>
    <cellStyle name="Normal 2 2 12 2 3" xfId="22166" xr:uid="{9F541CDA-EAD0-4E69-A7E4-766D81BFC604}"/>
    <cellStyle name="Normal 2 2 12 2 4" xfId="22167" xr:uid="{3893F7B1-E7FE-4482-AF78-9C2FAEF0B7C8}"/>
    <cellStyle name="Normal 2 2 12 3" xfId="22168" xr:uid="{D4AAE74B-3CFE-40DB-99CB-84E6F18AF731}"/>
    <cellStyle name="Normal 2 2 12 3 2" xfId="22169" xr:uid="{207C228C-E649-48C0-8B8F-FC9829EFE0BA}"/>
    <cellStyle name="Normal 2 2 12 3 2 2" xfId="22170" xr:uid="{53C44F9D-C886-4FE6-B758-2F02D42D4EEF}"/>
    <cellStyle name="Normal 2 2 12 3 3" xfId="22171" xr:uid="{71994C81-625C-441D-8406-190BC1D38CD1}"/>
    <cellStyle name="Normal 2 2 12 3 4" xfId="22172" xr:uid="{F3C42F50-8B9D-498E-9479-F27541A1B751}"/>
    <cellStyle name="Normal 2 2 12 4" xfId="22173" xr:uid="{616A6FDE-7E06-426A-8526-46F09221D2FD}"/>
    <cellStyle name="Normal 2 2 12 4 2" xfId="22174" xr:uid="{605DEDF9-E71A-4C76-940B-E81456DF7B8A}"/>
    <cellStyle name="Normal 2 2 12 4 3" xfId="22175" xr:uid="{814134FC-DCE9-4B58-BCC2-13C799C10499}"/>
    <cellStyle name="Normal 2 2 12 5" xfId="22176" xr:uid="{46ED2ABA-A3D8-4593-A1D4-3688D9999FF5}"/>
    <cellStyle name="Normal 2 2 12 6" xfId="22177" xr:uid="{37AE3002-62D6-4A81-AC47-595BFF0A1343}"/>
    <cellStyle name="Normal 2 2 12 7" xfId="22178" xr:uid="{1BA984D3-622D-42D6-AF95-9F77901CE9EC}"/>
    <cellStyle name="Normal 2 2 12 8" xfId="22179" xr:uid="{0933B375-B886-4E85-BC1B-15D9E89A4377}"/>
    <cellStyle name="Normal 2 2 13" xfId="22180" xr:uid="{9170D981-239F-4F74-9531-6813FACFB6A3}"/>
    <cellStyle name="Normal 2 2 13 2" xfId="22181" xr:uid="{87153B50-0064-43CB-93F8-939608C1DE04}"/>
    <cellStyle name="Normal 2 2 13 2 2" xfId="22182" xr:uid="{CB5B88D4-0C05-4627-A163-5FB0BB25E57A}"/>
    <cellStyle name="Normal 2 2 13 2 3" xfId="22183" xr:uid="{BCD2FE5A-8F72-430F-82F6-54ACD8B1E50B}"/>
    <cellStyle name="Normal 2 2 13 3" xfId="22184" xr:uid="{F3136D71-5105-4382-8310-3CD09ECE5F3C}"/>
    <cellStyle name="Normal 2 2 13 4" xfId="22185" xr:uid="{533A39F9-0507-42DC-8798-86B31B8C226A}"/>
    <cellStyle name="Normal 2 2 14" xfId="22186" xr:uid="{B82D7FB4-3B69-4078-AEDB-4FE590211E13}"/>
    <cellStyle name="Normal 2 2 14 2" xfId="22187" xr:uid="{9CBF934B-1991-4A05-9484-2A01D21901D1}"/>
    <cellStyle name="Normal 2 2 14 2 2" xfId="22188" xr:uid="{B6B0902D-E894-4518-B505-0393317E7797}"/>
    <cellStyle name="Normal 2 2 14 2 3" xfId="22189" xr:uid="{1935F131-58D8-4F66-8E79-C6EFF4C6A5F0}"/>
    <cellStyle name="Normal 2 2 14 3" xfId="22190" xr:uid="{27EA8C8E-28D3-425F-9FDA-6C420BF69CC4}"/>
    <cellStyle name="Normal 2 2 14 4" xfId="22191" xr:uid="{633BC51B-A32F-4DEE-B7F6-622F43C28E55}"/>
    <cellStyle name="Normal 2 2 15" xfId="22192" xr:uid="{468E31F4-30E1-4169-AE31-14C21E122DBA}"/>
    <cellStyle name="Normal 2 2 15 2" xfId="22193" xr:uid="{81615FA3-4D6D-4793-A727-F615806EF9AB}"/>
    <cellStyle name="Normal 2 2 15 2 2" xfId="22194" xr:uid="{52500A13-496B-4D12-BE5E-4FFD96797AC4}"/>
    <cellStyle name="Normal 2 2 15 3" xfId="22195" xr:uid="{D54CE9D3-922D-48F7-B87B-6ACFABE5F366}"/>
    <cellStyle name="Normal 2 2 15 4" xfId="22196" xr:uid="{B0FC482C-2A8C-4614-B650-B7A9CED90A20}"/>
    <cellStyle name="Normal 2 2 16" xfId="22197" xr:uid="{CB655251-DDD8-4533-8A03-F7DFEE1AB7E9}"/>
    <cellStyle name="Normal 2 2 16 2" xfId="22198" xr:uid="{18B48C56-8F2B-461A-AF6E-9E07F0B63087}"/>
    <cellStyle name="Normal 2 2 16 2 2" xfId="22199" xr:uid="{E4F4E8FB-32EB-4817-A1D8-6DADB174BCCD}"/>
    <cellStyle name="Normal 2 2 16 3" xfId="22200" xr:uid="{08CB2230-CAF2-4E2F-99D6-FB40512C8627}"/>
    <cellStyle name="Normal 2 2 16 4" xfId="22201" xr:uid="{9259FE6B-02E5-4513-B6D7-3926CB412711}"/>
    <cellStyle name="Normal 2 2 17" xfId="22202" xr:uid="{11980855-EB85-4844-9763-7CD409C9F88D}"/>
    <cellStyle name="Normal 2 2 17 2" xfId="22203" xr:uid="{C98BDFBE-30CB-4B70-A425-458F724BD20C}"/>
    <cellStyle name="Normal 2 2 17 2 2" xfId="22204" xr:uid="{BA060F75-F2A8-4B2C-8433-9F0F9E29FA0C}"/>
    <cellStyle name="Normal 2 2 17 3" xfId="22205" xr:uid="{6A3A2363-25FE-498C-9D1B-E10A8053A52B}"/>
    <cellStyle name="Normal 2 2 17 4" xfId="22206" xr:uid="{AB3C06BA-E70A-4684-BA2B-E808FE342209}"/>
    <cellStyle name="Normal 2 2 18" xfId="22207" xr:uid="{BF2DF864-4BE6-4336-9A1D-62B91C7F1DDE}"/>
    <cellStyle name="Normal 2 2 18 2" xfId="22208" xr:uid="{1F0844EA-95BA-4094-932D-0AD15584F3AA}"/>
    <cellStyle name="Normal 2 2 18 2 2" xfId="22209" xr:uid="{7E0B488A-0207-4873-BF54-8A93965EB6DB}"/>
    <cellStyle name="Normal 2 2 18 3" xfId="22210" xr:uid="{06A8A6C0-65A1-4073-8524-5F7E8E6157CA}"/>
    <cellStyle name="Normal 2 2 19" xfId="22211" xr:uid="{5F083E39-B885-4E04-998A-3BA50A0630C1}"/>
    <cellStyle name="Normal 2 2 19 2" xfId="22212" xr:uid="{20B7B283-11C8-47B4-B0C1-029C4394E2B9}"/>
    <cellStyle name="Normal 2 2 19 2 2" xfId="22213" xr:uid="{7DAB8EAD-18CB-41A1-BC6C-832A8C1E2BD3}"/>
    <cellStyle name="Normal 2 2 19 3" xfId="22214" xr:uid="{CFD93E5D-C64B-4130-A157-EE1323C9EC4E}"/>
    <cellStyle name="Normal 2 2 2" xfId="22215" xr:uid="{1168E2F9-6BCF-49B2-8B6A-444820C71749}"/>
    <cellStyle name="Normal 2 2 2 10" xfId="22216" xr:uid="{11C6E6BF-947E-4961-9032-8A7838989350}"/>
    <cellStyle name="Normal 2 2 2 10 2" xfId="22217" xr:uid="{08E9BC05-04F8-4CF9-AA9A-C65EC2FF1DE7}"/>
    <cellStyle name="Normal 2 2 2 11" xfId="22218" xr:uid="{40A2B96F-F75D-4978-A5C7-25B184CE53D4}"/>
    <cellStyle name="Normal 2 2 2 2" xfId="22219" xr:uid="{C4AE4854-F42F-473A-8009-006C1868B441}"/>
    <cellStyle name="Normal 2 2 2 2 2" xfId="22220" xr:uid="{04E41FA8-0342-49BE-A392-08AAFDE314C4}"/>
    <cellStyle name="Normal 2 2 2 2 2 2" xfId="22221" xr:uid="{A6698C6A-2815-4CB1-AA86-1676F5918C51}"/>
    <cellStyle name="Normal 2 2 2 2 2 2 2" xfId="22222" xr:uid="{B8DD6269-3FAB-4FDD-BA75-4EBCDAF3CAF2}"/>
    <cellStyle name="Normal 2 2 2 2 2 2 2 2" xfId="22223" xr:uid="{7AD75BE1-419F-41C2-94A6-4C99865F5165}"/>
    <cellStyle name="Normal 2 2 2 2 2 2 3" xfId="22224" xr:uid="{55798019-E7CB-4333-B261-20756F3677F1}"/>
    <cellStyle name="Normal 2 2 2 2 2 2 4" xfId="22225" xr:uid="{33E1F4BD-DF88-46ED-A308-EFF16E3E37DF}"/>
    <cellStyle name="Normal 2 2 2 2 2 3" xfId="22226" xr:uid="{71A40439-95AB-4B10-98D3-A290BE357E09}"/>
    <cellStyle name="Normal 2 2 2 2 2 3 2" xfId="22227" xr:uid="{D9428C35-8425-4C73-9D31-A7128862E354}"/>
    <cellStyle name="Normal 2 2 2 2 2 3 3" xfId="22228" xr:uid="{20980C9C-1062-4E06-9387-D81B9676CB12}"/>
    <cellStyle name="Normal 2 2 2 2 2 4" xfId="22229" xr:uid="{745FBF3D-9881-4A61-9713-0594E7993CD2}"/>
    <cellStyle name="Normal 2 2 2 2 2 4 2" xfId="22230" xr:uid="{C03A7F4F-676B-4008-B389-43C74DDF29A3}"/>
    <cellStyle name="Normal 2 2 2 2 2 5" xfId="22231" xr:uid="{DFE610E1-424B-407B-AA7E-A4C1CAF303FE}"/>
    <cellStyle name="Normal 2 2 2 2 2 6" xfId="22232" xr:uid="{0D2AE534-32EA-408B-A97F-1782C7C33B9E}"/>
    <cellStyle name="Normal 2 2 2 2 3" xfId="22233" xr:uid="{923230A7-0B76-42BA-9905-05B86A60B83A}"/>
    <cellStyle name="Normal 2 2 2 2 3 2" xfId="22234" xr:uid="{DEE40223-4B62-40AE-92DB-D80D5B2144C9}"/>
    <cellStyle name="Normal 2 2 2 2 3 2 2" xfId="22235" xr:uid="{09D27DB9-AF7E-43CC-9A29-7E4875B9270E}"/>
    <cellStyle name="Normal 2 2 2 2 3 3" xfId="22236" xr:uid="{4FDD3D1B-1B91-4323-90CF-05FAEA507208}"/>
    <cellStyle name="Normal 2 2 2 2 3 4" xfId="22237" xr:uid="{310AA1F9-8CC6-4B14-B61D-CA33F5BB86EA}"/>
    <cellStyle name="Normal 2 2 2 2 4" xfId="22238" xr:uid="{EFB17686-5E1B-448A-90A9-A2742A564028}"/>
    <cellStyle name="Normal 2 2 2 2 4 2" xfId="22239" xr:uid="{2BF2E823-8977-4043-BE07-5E490DEDB6AA}"/>
    <cellStyle name="Normal 2 2 2 2 4 3" xfId="22240" xr:uid="{27D106DD-D37A-485C-8D7D-C35A6EC1556E}"/>
    <cellStyle name="Normal 2 2 2 2 5" xfId="22241" xr:uid="{C43E4F99-65A8-40C4-948D-A894B65B4373}"/>
    <cellStyle name="Normal 2 2 2 2 5 2" xfId="22242" xr:uid="{1CD54985-0995-43D9-BC02-4492E3F51CE8}"/>
    <cellStyle name="Normal 2 2 2 2 6" xfId="22243" xr:uid="{7717D916-5D0E-4B10-9B0D-1220726A3C71}"/>
    <cellStyle name="Normal 2 2 2 2 6 2" xfId="22244" xr:uid="{A0D3796D-AB96-4D91-A6FD-3787DCB34417}"/>
    <cellStyle name="Normal 2 2 2 2 7" xfId="22245" xr:uid="{8872F5A0-4F4C-4393-BF24-27C4AC9E7E70}"/>
    <cellStyle name="Normal 2 2 2 2 7 2" xfId="22246" xr:uid="{3062FF1B-8BCA-432A-A11B-E13D281BFC99}"/>
    <cellStyle name="Normal 2 2 2 2 7 3" xfId="22247" xr:uid="{00FB6D73-215C-42EA-A073-8B636346BA24}"/>
    <cellStyle name="Normal 2 2 2 2 8" xfId="22248" xr:uid="{8ACA927B-F710-4EDD-A2BC-A6A606541403}"/>
    <cellStyle name="Normal 2 2 2 3" xfId="22249" xr:uid="{73BA1CBB-1C05-4DF3-9CC1-7A106F4EBCCF}"/>
    <cellStyle name="Normal 2 2 2 3 10" xfId="22250" xr:uid="{2AC68422-3238-4EE2-A6A0-849D955A0A45}"/>
    <cellStyle name="Normal 2 2 2 3 11" xfId="22251" xr:uid="{1F51E629-1F0A-4F5D-B868-977DAB711376}"/>
    <cellStyle name="Normal 2 2 2 3 2" xfId="22252" xr:uid="{3C811969-95B5-4157-9822-BB1F14FB8141}"/>
    <cellStyle name="Normal 2 2 2 3 2 2" xfId="22253" xr:uid="{108FE3CC-79EC-44B1-BBE2-E3A8CE990A38}"/>
    <cellStyle name="Normal 2 2 2 3 2 2 2" xfId="22254" xr:uid="{BA4C78B3-85C8-471C-98E1-5CC12E2FAB30}"/>
    <cellStyle name="Normal 2 2 2 3 2 2 3" xfId="22255" xr:uid="{8CE990EB-6A03-4A25-98AF-6833656E3875}"/>
    <cellStyle name="Normal 2 2 2 3 2 2 4" xfId="22256" xr:uid="{4456EB42-E999-47F3-AA57-9F749345460A}"/>
    <cellStyle name="Normal 2 2 2 3 2 3" xfId="22257" xr:uid="{8DE6EA98-5340-4BF9-A5F7-2580626B92B3}"/>
    <cellStyle name="Normal 2 2 2 3 2 3 2" xfId="22258" xr:uid="{E3535DFB-274D-4726-9CBC-504E2873AE85}"/>
    <cellStyle name="Normal 2 2 2 3 2 3 3" xfId="22259" xr:uid="{1E9A47D5-7052-478C-8BE9-EFF7DC642E44}"/>
    <cellStyle name="Normal 2 2 2 3 2 4" xfId="22260" xr:uid="{BE58090E-40AA-48A2-AD20-BF231FF4D948}"/>
    <cellStyle name="Normal 2 2 2 3 2 5" xfId="22261" xr:uid="{92CE0DE9-9C80-4CB6-B576-CE273337FC4F}"/>
    <cellStyle name="Normal 2 2 2 3 2 6" xfId="22262" xr:uid="{79B4831E-686D-489D-9B40-1745B55518FE}"/>
    <cellStyle name="Normal 2 2 2 3 3" xfId="22263" xr:uid="{432B5718-7B5D-49DD-AA48-75D810758E38}"/>
    <cellStyle name="Normal 2 2 2 3 3 2" xfId="22264" xr:uid="{60A69C6A-C7BC-4999-BD6D-ACE0760B9AA8}"/>
    <cellStyle name="Normal 2 2 2 3 3 2 2" xfId="22265" xr:uid="{0C318227-0779-4053-8352-5C3B53DE1250}"/>
    <cellStyle name="Normal 2 2 2 3 3 3" xfId="22266" xr:uid="{3E61C93F-A180-443D-B8CE-21B2F5EB47D5}"/>
    <cellStyle name="Normal 2 2 2 3 3 4" xfId="22267" xr:uid="{5D2E56D5-928C-465B-8AC7-65A9579D7403}"/>
    <cellStyle name="Normal 2 2 2 3 3 5" xfId="22268" xr:uid="{C6F1E2AB-0779-44B0-9B5E-133CD80D5549}"/>
    <cellStyle name="Normal 2 2 2 3 3 6" xfId="22269" xr:uid="{B35F6762-412F-42C4-9275-13D72B03345B}"/>
    <cellStyle name="Normal 2 2 2 3 4" xfId="22270" xr:uid="{BE83E671-3797-402C-A942-D863934A6BDD}"/>
    <cellStyle name="Normal 2 2 2 3 4 2" xfId="22271" xr:uid="{62F28656-4470-40AD-8EBE-DDA3872DE7FB}"/>
    <cellStyle name="Normal 2 2 2 3 4 2 2" xfId="22272" xr:uid="{243C4DD3-984C-4274-9A1B-F8EB92C71D40}"/>
    <cellStyle name="Normal 2 2 2 3 4 3" xfId="22273" xr:uid="{170D8088-11FD-4F7D-BBA0-9A31C1052DA5}"/>
    <cellStyle name="Normal 2 2 2 3 4 4" xfId="22274" xr:uid="{FAB24093-C848-4B3C-9A4A-42B92296FEC6}"/>
    <cellStyle name="Normal 2 2 2 3 4 5" xfId="22275" xr:uid="{C4D91078-B07B-4C47-B352-DBD534D7BF96}"/>
    <cellStyle name="Normal 2 2 2 3 4 6" xfId="22276" xr:uid="{BBE9B3FC-C6AB-4CD3-8BA4-32728824B7BB}"/>
    <cellStyle name="Normal 2 2 2 3 5" xfId="22277" xr:uid="{646D9715-0C92-4D2B-B3A9-C6D731B7BF00}"/>
    <cellStyle name="Normal 2 2 2 3 5 2" xfId="22278" xr:uid="{186751F9-5773-4BFE-8819-8601FDD2955A}"/>
    <cellStyle name="Normal 2 2 2 3 5 2 2" xfId="22279" xr:uid="{A1121A60-25E8-4A8C-8D59-B38AA22B532E}"/>
    <cellStyle name="Normal 2 2 2 3 5 3" xfId="22280" xr:uid="{920565A5-0076-45AB-84EF-221A08DFAAB7}"/>
    <cellStyle name="Normal 2 2 2 3 5 4" xfId="22281" xr:uid="{8E4A4A0C-49E0-4957-AED2-CCD051BD489C}"/>
    <cellStyle name="Normal 2 2 2 3 5 5" xfId="22282" xr:uid="{66E96671-4BC1-4648-97B0-C4D627B2DFE5}"/>
    <cellStyle name="Normal 2 2 2 3 6" xfId="22283" xr:uid="{D83FED34-075A-4668-9807-0DA70DC3965E}"/>
    <cellStyle name="Normal 2 2 2 3 6 2" xfId="22284" xr:uid="{4AB8111A-D397-4DE5-9CA2-52A7E9333272}"/>
    <cellStyle name="Normal 2 2 2 3 7" xfId="22285" xr:uid="{BB229652-BCF9-48A8-AC90-AF21F55A9A38}"/>
    <cellStyle name="Normal 2 2 2 3 8" xfId="22286" xr:uid="{9DDE12C4-F28B-4A4B-AD0C-BF3DEAE7F193}"/>
    <cellStyle name="Normal 2 2 2 3 9" xfId="22287" xr:uid="{D3C95AF0-0A43-4C7A-BA10-400E0D78BBB7}"/>
    <cellStyle name="Normal 2 2 2 4" xfId="22288" xr:uid="{41183308-E9AA-4800-81D5-76B93A0CFB80}"/>
    <cellStyle name="Normal 2 2 2 4 2" xfId="22289" xr:uid="{F9055099-80E2-465E-9D1C-64AFC0A52E89}"/>
    <cellStyle name="Normal 2 2 2 4 2 2" xfId="22290" xr:uid="{0D0386F8-F482-4E2D-BF0E-884444A6BC6C}"/>
    <cellStyle name="Normal 2 2 2 4 2 2 2" xfId="22291" xr:uid="{360032B7-B13D-4826-B7A5-4964D9E56165}"/>
    <cellStyle name="Normal 2 2 2 4 2 3" xfId="22292" xr:uid="{060560B1-7259-492C-BFDC-8EEED0E35B9B}"/>
    <cellStyle name="Normal 2 2 2 4 2 4" xfId="22293" xr:uid="{F4334230-5795-496C-9CA4-B52173B22F36}"/>
    <cellStyle name="Normal 2 2 2 4 3" xfId="22294" xr:uid="{0D7D1F1D-A818-4F19-A3A3-B3B3C6D6EB35}"/>
    <cellStyle name="Normal 2 2 2 4 3 2" xfId="22295" xr:uid="{E11A21F8-E21A-4138-91EB-6945E9C0B390}"/>
    <cellStyle name="Normal 2 2 2 4 3 3" xfId="22296" xr:uid="{6330FED9-228C-4152-811D-98D267889115}"/>
    <cellStyle name="Normal 2 2 2 4 4" xfId="22297" xr:uid="{675FE110-3E79-4DDB-B29E-276800212B94}"/>
    <cellStyle name="Normal 2 2 2 4 5" xfId="22298" xr:uid="{5433EBC1-9E9E-41C4-8506-76613D468A43}"/>
    <cellStyle name="Normal 2 2 2 4 6" xfId="22299" xr:uid="{A794F538-0D5F-4F3D-8BEE-A3C54FC59322}"/>
    <cellStyle name="Normal 2 2 2 5" xfId="22300" xr:uid="{4DA81207-9677-43C8-98E7-B3F17BBF0BA2}"/>
    <cellStyle name="Normal 2 2 2 5 2" xfId="22301" xr:uid="{9B9BFE6B-BF5E-49CE-94E2-4B0AFA157020}"/>
    <cellStyle name="Normal 2 2 2 5 2 2" xfId="22302" xr:uid="{BF6D149B-56D9-49CE-BC4D-2D735B1492A3}"/>
    <cellStyle name="Normal 2 2 2 5 3" xfId="22303" xr:uid="{D130C11B-364A-49E5-BE19-281087A79A41}"/>
    <cellStyle name="Normal 2 2 2 5 4" xfId="22304" xr:uid="{A0993E38-F3D6-4BE3-B9A1-4324D64B564C}"/>
    <cellStyle name="Normal 2 2 2 5 5" xfId="22305" xr:uid="{350AF2C1-2032-4A9B-9D83-CED5836BB157}"/>
    <cellStyle name="Normal 2 2 2 5 6" xfId="22306" xr:uid="{427E44D4-430B-49B3-AAEE-0E75935F33BD}"/>
    <cellStyle name="Normal 2 2 2 6" xfId="22307" xr:uid="{A7E22359-1F7A-48C9-A727-9DD15B1B725F}"/>
    <cellStyle name="Normal 2 2 2 6 2" xfId="22308" xr:uid="{2AC3B26C-6C60-44D2-BE0B-B3C50A63802C}"/>
    <cellStyle name="Normal 2 2 2 6 2 2" xfId="22309" xr:uid="{4DCB2957-D164-431D-BC28-6B15AB323A51}"/>
    <cellStyle name="Normal 2 2 2 6 3" xfId="22310" xr:uid="{48E1BB93-A680-4E3E-9DFA-327AB6BEB144}"/>
    <cellStyle name="Normal 2 2 2 6 4" xfId="22311" xr:uid="{4DC3839C-215C-4D05-AF2E-3CA695BB65C8}"/>
    <cellStyle name="Normal 2 2 2 6 5" xfId="22312" xr:uid="{C4622C85-3E58-431E-9789-E068317E8D74}"/>
    <cellStyle name="Normal 2 2 2 6 6" xfId="22313" xr:uid="{98857FBB-E202-419F-A316-C292085EA2BD}"/>
    <cellStyle name="Normal 2 2 2 7" xfId="22314" xr:uid="{321A150D-0600-47D4-BA22-D0913898EB54}"/>
    <cellStyle name="Normal 2 2 2 7 2" xfId="22315" xr:uid="{162389BB-34C2-46AE-871B-81A22FDF8AE3}"/>
    <cellStyle name="Normal 2 2 2 7 2 2" xfId="22316" xr:uid="{5A7C139A-E5CB-4C17-AB5E-F6D275B2536F}"/>
    <cellStyle name="Normal 2 2 2 7 3" xfId="22317" xr:uid="{023E5904-F2CC-4663-9FE7-F8C8AFEC5814}"/>
    <cellStyle name="Normal 2 2 2 7 4" xfId="22318" xr:uid="{DFABF384-D996-4409-B96E-D5A5F5109A2D}"/>
    <cellStyle name="Normal 2 2 2 7 5" xfId="22319" xr:uid="{C18571B8-B004-479B-9408-50D57D52F6D7}"/>
    <cellStyle name="Normal 2 2 2 7 6" xfId="22320" xr:uid="{654E23DD-2A11-4D28-87F7-07A2ADE7BC35}"/>
    <cellStyle name="Normal 2 2 2 8" xfId="22321" xr:uid="{17A47E6E-B5C1-4A6B-9444-F64EAFBF9C79}"/>
    <cellStyle name="Normal 2 2 2 8 2" xfId="22322" xr:uid="{4639BD6B-0C4A-4CCC-96ED-563D9486CBBB}"/>
    <cellStyle name="Normal 2 2 2 8 3" xfId="22323" xr:uid="{4DD5C584-EBFF-4069-B97A-4D6C89A2E701}"/>
    <cellStyle name="Normal 2 2 2 9" xfId="22324" xr:uid="{CB493469-D8C9-407F-9878-AF5A78A7CD6B}"/>
    <cellStyle name="Normal 2 2 2 9 2" xfId="22325" xr:uid="{47642194-E53F-4FA8-992B-EBA4789C9285}"/>
    <cellStyle name="Normal 2 2 20" xfId="22326" xr:uid="{923DDB92-9A2B-49C8-AAAC-1328DE6C7E35}"/>
    <cellStyle name="Normal 2 2 20 2" xfId="22327" xr:uid="{737EB2CE-200C-494A-8931-B02FE68EC54D}"/>
    <cellStyle name="Normal 2 2 20 2 2" xfId="22328" xr:uid="{62C57BA6-2BE8-4A57-8AEA-6D2288DA42B0}"/>
    <cellStyle name="Normal 2 2 20 3" xfId="22329" xr:uid="{99EE5F80-C625-4779-9656-3425A049D282}"/>
    <cellStyle name="Normal 2 2 21" xfId="22330" xr:uid="{5C2B71AA-BE4F-4C16-A5AE-607FA0054F18}"/>
    <cellStyle name="Normal 2 2 21 2" xfId="22331" xr:uid="{9FE5F139-5E75-462B-BA3B-CCBAF3E7FC49}"/>
    <cellStyle name="Normal 2 2 22" xfId="22332" xr:uid="{94226CDC-F235-4C1F-BABB-47151591C78D}"/>
    <cellStyle name="Normal 2 2 22 2" xfId="22333" xr:uid="{4FFBFE46-CD03-4E12-A29B-C96A28BF9C76}"/>
    <cellStyle name="Normal 2 2 23" xfId="22334" xr:uid="{5ABB4144-9B88-48DD-8123-2502F0F515E3}"/>
    <cellStyle name="Normal 2 2 23 2" xfId="22335" xr:uid="{04C04A8D-F591-4107-86A2-76938809A693}"/>
    <cellStyle name="Normal 2 2 24" xfId="22336" xr:uid="{61A92F5C-052A-448A-9B04-1F0EA338D3FA}"/>
    <cellStyle name="Normal 2 2 24 2" xfId="22337" xr:uid="{F676B55F-C49B-4327-BDC0-ED73ED16A428}"/>
    <cellStyle name="Normal 2 2 25" xfId="22338" xr:uid="{36D34BFA-2AC1-4DFE-BC85-BF28900DAAD4}"/>
    <cellStyle name="Normal 2 2 25 2" xfId="22339" xr:uid="{5A9B4BAC-8CD1-4FDB-8B4A-0344CC198FAD}"/>
    <cellStyle name="Normal 2 2 26" xfId="22340" xr:uid="{2FE2A7F9-6E8E-48B2-A5AD-723EBFF12298}"/>
    <cellStyle name="Normal 2 2 26 2" xfId="22341" xr:uid="{C38E49B9-A2D9-46D9-B7A7-06DC841BBF73}"/>
    <cellStyle name="Normal 2 2 27" xfId="22342" xr:uid="{55B0F3F0-B181-4842-BF6A-4C9AF5F04DC3}"/>
    <cellStyle name="Normal 2 2 28" xfId="22343" xr:uid="{8A91F33A-2F85-4634-802B-B241D14BE5D4}"/>
    <cellStyle name="Normal 2 2 3" xfId="22344" xr:uid="{C0D6E6E5-8DD6-409C-A56A-184268EAF53A}"/>
    <cellStyle name="Normal 2 2 3 10" xfId="22345" xr:uid="{6F09641C-CD13-42A9-8AD6-20198780DE30}"/>
    <cellStyle name="Normal 2 2 3 2" xfId="22346" xr:uid="{3019ABB6-E9D5-47A7-BD89-33BF3DB45B6D}"/>
    <cellStyle name="Normal 2 2 3 2 2" xfId="22347" xr:uid="{DB46CE6A-E688-47CF-A581-8363B55ED4A3}"/>
    <cellStyle name="Normal 2 2 3 2 2 2" xfId="22348" xr:uid="{C44D6890-C06F-4408-8BB1-BB750091653E}"/>
    <cellStyle name="Normal 2 2 3 2 2 2 2" xfId="22349" xr:uid="{504D658F-6861-4207-BBCB-0C07602F8B56}"/>
    <cellStyle name="Normal 2 2 3 2 2 2 3" xfId="22350" xr:uid="{B9EB1AC7-1904-464C-953C-67F4DFD4C4BA}"/>
    <cellStyle name="Normal 2 2 3 2 2 3" xfId="22351" xr:uid="{B0CB6F05-63BC-4A37-A0E6-2E5DEE924A7C}"/>
    <cellStyle name="Normal 2 2 3 2 2 3 2" xfId="22352" xr:uid="{25B44D17-5756-444D-9DE6-C62BDD61B2D6}"/>
    <cellStyle name="Normal 2 2 3 2 2 4" xfId="22353" xr:uid="{428726AF-BEEF-4113-9CC7-106F77740773}"/>
    <cellStyle name="Normal 2 2 3 2 2 5" xfId="22354" xr:uid="{6420ADC3-8C00-490A-9B4E-98CF0A3E05EE}"/>
    <cellStyle name="Normal 2 2 3 2 3" xfId="22355" xr:uid="{E7B63C51-3BE7-4A6B-8908-7F580B0ACEE8}"/>
    <cellStyle name="Normal 2 2 3 2 3 2" xfId="22356" xr:uid="{3A71491C-96FE-4C29-8393-FDC2926B33E5}"/>
    <cellStyle name="Normal 2 2 3 2 3 3" xfId="22357" xr:uid="{D09568F2-2C56-4B8D-A0F0-56098443B17E}"/>
    <cellStyle name="Normal 2 2 3 2 4" xfId="22358" xr:uid="{486DFEE3-3664-4B9A-88AA-23146FCBF479}"/>
    <cellStyle name="Normal 2 2 3 2 4 2" xfId="22359" xr:uid="{D486CC0E-0A2F-4B61-BA9F-9A797EBC4A5F}"/>
    <cellStyle name="Normal 2 2 3 2 4 3" xfId="22360" xr:uid="{F79DD328-2B63-45E7-A25F-222C5F8B5A9F}"/>
    <cellStyle name="Normal 2 2 3 2 5" xfId="22361" xr:uid="{FE18B6D8-CC6A-426A-B8F0-E15002CB6C9E}"/>
    <cellStyle name="Normal 2 2 3 2 5 2" xfId="22362" xr:uid="{5770B071-F2B9-4FA8-914F-7818A32261B3}"/>
    <cellStyle name="Normal 2 2 3 2 6" xfId="22363" xr:uid="{A051317F-9785-460A-AA2C-502F265FE5F3}"/>
    <cellStyle name="Normal 2 2 3 2 7" xfId="22364" xr:uid="{75B29CAD-51E5-4198-9C92-E70A80B1B388}"/>
    <cellStyle name="Normal 2 2 3 2 8" xfId="22365" xr:uid="{A34B9EEC-042E-49FB-89C9-F7350CFC9BB5}"/>
    <cellStyle name="Normal 2 2 3 3" xfId="22366" xr:uid="{F415B816-3F6E-43F9-A82F-114703C405C9}"/>
    <cellStyle name="Normal 2 2 3 3 2" xfId="22367" xr:uid="{2B6F6ACE-D684-40E3-9E43-16D1B2F9EA93}"/>
    <cellStyle name="Normal 2 2 3 3 2 2" xfId="22368" xr:uid="{F44532BC-21A3-48CA-9728-95AFE596AC0C}"/>
    <cellStyle name="Normal 2 2 3 3 2 2 2" xfId="22369" xr:uid="{47DEDE93-E358-4F9B-B679-88F73EE7E614}"/>
    <cellStyle name="Normal 2 2 3 3 2 2 3" xfId="22370" xr:uid="{58A597E8-FDB7-4163-A3D4-7E7F98A93D7F}"/>
    <cellStyle name="Normal 2 2 3 3 2 3" xfId="22371" xr:uid="{F72274EE-550C-4554-AAC7-857B874E8294}"/>
    <cellStyle name="Normal 2 2 3 3 2 4" xfId="22372" xr:uid="{17730331-58CE-4E22-88F6-9D34708BD8A3}"/>
    <cellStyle name="Normal 2 2 3 3 2 5" xfId="22373" xr:uid="{081E1232-923B-4C0F-8B58-E8ADD1C17966}"/>
    <cellStyle name="Normal 2 2 3 3 3" xfId="22374" xr:uid="{32DEB273-8F8D-47A0-8B00-35DCC1300744}"/>
    <cellStyle name="Normal 2 2 3 3 3 2" xfId="22375" xr:uid="{6DC9A13F-7C3D-483B-ACB2-1B1F95C39873}"/>
    <cellStyle name="Normal 2 2 3 3 3 3" xfId="22376" xr:uid="{0758EC40-7570-4CE6-BF1C-95AE08DCD37B}"/>
    <cellStyle name="Normal 2 2 3 3 4" xfId="22377" xr:uid="{08CDA474-980D-433F-B6DF-C23DC7935613}"/>
    <cellStyle name="Normal 2 2 3 3 4 2" xfId="22378" xr:uid="{7DA71588-3566-4078-B6A2-E431E6E78768}"/>
    <cellStyle name="Normal 2 2 3 3 5" xfId="22379" xr:uid="{CA48187C-947E-4A35-838A-418EE6EE0862}"/>
    <cellStyle name="Normal 2 2 3 3 5 2" xfId="22380" xr:uid="{8E9E4683-EF69-45A4-B0E7-E2BB4003701B}"/>
    <cellStyle name="Normal 2 2 3 3 6" xfId="22381" xr:uid="{CFBD83FE-A24C-40D9-9D36-76FCD67D5A3C}"/>
    <cellStyle name="Normal 2 2 3 3 7" xfId="22382" xr:uid="{953DE941-FB03-491F-8E22-71A7D852417F}"/>
    <cellStyle name="Normal 2 2 3 4" xfId="22383" xr:uid="{75B454F0-7EA8-4BAA-9D41-A7410166FFD0}"/>
    <cellStyle name="Normal 2 2 3 4 2" xfId="22384" xr:uid="{0DB20DED-8A59-43F8-B75A-9CEBFE59E6AF}"/>
    <cellStyle name="Normal 2 2 3 4 2 2" xfId="22385" xr:uid="{3734177A-C325-407A-BE0C-389E954F3E49}"/>
    <cellStyle name="Normal 2 2 3 4 2 3" xfId="22386" xr:uid="{6931CA95-0BE4-433D-A468-F5E94B656564}"/>
    <cellStyle name="Normal 2 2 3 4 2 4" xfId="22387" xr:uid="{0EA49258-7193-437F-A403-2E3EA8AD9530}"/>
    <cellStyle name="Normal 2 2 3 4 3" xfId="22388" xr:uid="{5ADFA445-537F-44BA-B4DC-D95DD584597B}"/>
    <cellStyle name="Normal 2 2 3 4 3 2" xfId="22389" xr:uid="{23D2E843-5862-4F01-80E2-F72D1E250E8C}"/>
    <cellStyle name="Normal 2 2 3 4 4" xfId="22390" xr:uid="{8ABFFB72-14D9-41AB-865C-7AC4B3A85604}"/>
    <cellStyle name="Normal 2 2 3 4 5" xfId="22391" xr:uid="{F1326D9F-8B1B-4E77-88D3-78F40E24FC96}"/>
    <cellStyle name="Normal 2 2 3 4 6" xfId="22392" xr:uid="{2EED4332-9AD9-43DC-BF64-B844B2857233}"/>
    <cellStyle name="Normal 2 2 3 4 7" xfId="22393" xr:uid="{4A324AB6-387D-4C61-A331-E3ACB6EF5370}"/>
    <cellStyle name="Normal 2 2 3 5" xfId="22394" xr:uid="{4948824B-187B-440E-AC3A-A8B58E72C47F}"/>
    <cellStyle name="Normal 2 2 3 5 2" xfId="22395" xr:uid="{60130287-A9D8-4657-B105-ECEBA41D3051}"/>
    <cellStyle name="Normal 2 2 3 5 2 2" xfId="22396" xr:uid="{F6E55CEF-D90D-4720-9469-4E28A578C15D}"/>
    <cellStyle name="Normal 2 2 3 5 3" xfId="22397" xr:uid="{ECD8E71C-D14B-46AB-B356-32663B0FB118}"/>
    <cellStyle name="Normal 2 2 3 5 4" xfId="22398" xr:uid="{3FA03101-CF7A-4944-9412-C7EE17BF20D4}"/>
    <cellStyle name="Normal 2 2 3 5 5" xfId="22399" xr:uid="{057D0598-A2C8-4469-A03B-4F3C581FC5BF}"/>
    <cellStyle name="Normal 2 2 3 5 6" xfId="22400" xr:uid="{83EBE654-E2A9-4885-9A71-2CF6EE0368BF}"/>
    <cellStyle name="Normal 2 2 3 6" xfId="22401" xr:uid="{FA8BB5C1-7D4B-4AF0-8E48-AADC4E99C20E}"/>
    <cellStyle name="Normal 2 2 3 6 2" xfId="22402" xr:uid="{F2B53AF3-3473-4AF5-B645-D7AD663DA526}"/>
    <cellStyle name="Normal 2 2 3 6 3" xfId="22403" xr:uid="{EA7CFB7B-CFE0-4576-82FF-FABED25FFCA8}"/>
    <cellStyle name="Normal 2 2 3 6 4" xfId="22404" xr:uid="{0A5E15E3-CA52-44AB-AF1E-AF6C919EBB0F}"/>
    <cellStyle name="Normal 2 2 3 7" xfId="22405" xr:uid="{7B546B2A-9D30-42D2-9BD1-464BCB24C041}"/>
    <cellStyle name="Normal 2 2 3 7 2" xfId="22406" xr:uid="{70F7A859-3E36-4722-A1FF-802AFA58AD13}"/>
    <cellStyle name="Normal 2 2 3 7 3" xfId="22407" xr:uid="{7B66E401-ECDE-442A-8A87-291F56F459B7}"/>
    <cellStyle name="Normal 2 2 3 8" xfId="22408" xr:uid="{1A1E518B-F46C-4D5C-BFAC-FD6B26A5E9E0}"/>
    <cellStyle name="Normal 2 2 3 8 2" xfId="22409" xr:uid="{2668EE62-ADD8-432C-8107-3176173ECD9F}"/>
    <cellStyle name="Normal 2 2 3 8 2 2" xfId="22410" xr:uid="{A852E791-35FF-4205-94F6-1C2C62B45871}"/>
    <cellStyle name="Normal 2 2 3 8 3" xfId="22411" xr:uid="{6950C23C-12CD-47AB-9699-038E9F76ADEF}"/>
    <cellStyle name="Normal 2 2 3 9" xfId="22412" xr:uid="{69D0110B-5151-4017-8D19-A1DBB8FFA250}"/>
    <cellStyle name="Normal 2 2 3 9 2" xfId="22413" xr:uid="{2DC1F64F-2027-48BD-B661-2A7583C71B2D}"/>
    <cellStyle name="Normal 2 2 3 9 3" xfId="22414" xr:uid="{DCD0FEB4-50B5-4E50-9AF1-BCC4091C7D61}"/>
    <cellStyle name="Normal 2 2 4" xfId="22415" xr:uid="{CB7FA02A-2AFF-4CC0-87CF-0CA22D1F1E8C}"/>
    <cellStyle name="Normal 2 2 4 10" xfId="22416" xr:uid="{AD296ED1-F0C9-46DB-9D68-7967F42A15DC}"/>
    <cellStyle name="Normal 2 2 4 11" xfId="22417" xr:uid="{4B8205EE-B789-41D1-87A5-963EFA0ABD58}"/>
    <cellStyle name="Normal 2 2 4 2" xfId="22418" xr:uid="{178A7E26-8CBA-4EEB-B137-59C333FD130F}"/>
    <cellStyle name="Normal 2 2 4 2 2" xfId="22419" xr:uid="{DEA9F82E-2678-415B-910A-048E9848B392}"/>
    <cellStyle name="Normal 2 2 4 2 2 2" xfId="22420" xr:uid="{E7FC07D4-B430-4649-B05B-4E5D6F757ECB}"/>
    <cellStyle name="Normal 2 2 4 2 2 2 2" xfId="22421" xr:uid="{F12C17A7-0ADC-4CAC-B8C0-A0F88F6EA6C7}"/>
    <cellStyle name="Normal 2 2 4 2 2 3" xfId="22422" xr:uid="{30C44007-E305-4326-B524-F784C47064A4}"/>
    <cellStyle name="Normal 2 2 4 2 2 4" xfId="22423" xr:uid="{9378080F-3375-4CDE-9687-48390772066C}"/>
    <cellStyle name="Normal 2 2 4 2 3" xfId="22424" xr:uid="{168DF66F-6BD0-443A-A455-2505B68114DD}"/>
    <cellStyle name="Normal 2 2 4 2 3 2" xfId="22425" xr:uid="{584C6DBA-7C43-4FD2-A71C-B18ED712F39C}"/>
    <cellStyle name="Normal 2 2 4 2 3 3" xfId="22426" xr:uid="{97919C3F-45CF-4B47-BAD3-360FF2367CAF}"/>
    <cellStyle name="Normal 2 2 4 2 4" xfId="22427" xr:uid="{115C29FF-2231-4048-ADBA-8624E383A364}"/>
    <cellStyle name="Normal 2 2 4 2 5" xfId="22428" xr:uid="{A6DB6D30-01D9-4C0A-AC43-264992940464}"/>
    <cellStyle name="Normal 2 2 4 2 6" xfId="22429" xr:uid="{78884FE2-1050-457C-8769-A1159DEF2EFE}"/>
    <cellStyle name="Normal 2 2 4 3" xfId="22430" xr:uid="{446F398F-344B-4C3E-A874-6E60603C226A}"/>
    <cellStyle name="Normal 2 2 4 3 2" xfId="22431" xr:uid="{C69120A6-AEF5-4267-B8A2-979055D1B2A3}"/>
    <cellStyle name="Normal 2 2 4 3 2 2" xfId="22432" xr:uid="{66BE8EF4-D533-4317-B786-436DBF14FCF3}"/>
    <cellStyle name="Normal 2 2 4 3 3" xfId="22433" xr:uid="{0649C67B-5E5F-4B21-B929-3E187605BB00}"/>
    <cellStyle name="Normal 2 2 4 3 4" xfId="22434" xr:uid="{B8BEF3A8-C36E-4E0A-BE14-6C49F4BABA4B}"/>
    <cellStyle name="Normal 2 2 4 3 5" xfId="22435" xr:uid="{7A461517-8138-4011-B79E-9F5230E448C9}"/>
    <cellStyle name="Normal 2 2 4 3 6" xfId="22436" xr:uid="{CFE42737-5986-4CDC-A363-540D304AB7D7}"/>
    <cellStyle name="Normal 2 2 4 4" xfId="22437" xr:uid="{DFB5BEB9-17A4-4E73-87A0-294A3CF4B151}"/>
    <cellStyle name="Normal 2 2 4 4 2" xfId="22438" xr:uid="{E78F05B7-7956-4F52-87F5-8836B898FABE}"/>
    <cellStyle name="Normal 2 2 4 4 2 2" xfId="22439" xr:uid="{9DD2F7A4-50A0-4747-A324-49BB48F61A0D}"/>
    <cellStyle name="Normal 2 2 4 4 3" xfId="22440" xr:uid="{A3D349EC-35D6-4B92-9D53-9F62FC950F61}"/>
    <cellStyle name="Normal 2 2 4 4 4" xfId="22441" xr:uid="{C5E79587-AB70-474C-B71B-B1ADD21206BB}"/>
    <cellStyle name="Normal 2 2 4 4 5" xfId="22442" xr:uid="{C1B7F081-36CB-4385-8388-795ACDECA220}"/>
    <cellStyle name="Normal 2 2 4 4 6" xfId="22443" xr:uid="{827D7515-A9EE-4279-9B00-0D9DEFE4B305}"/>
    <cellStyle name="Normal 2 2 4 5" xfId="22444" xr:uid="{653553DA-D3C0-4AEF-8C5D-603CC416FE56}"/>
    <cellStyle name="Normal 2 2 4 5 2" xfId="22445" xr:uid="{D8644C80-4D38-4576-8878-915E9E902B33}"/>
    <cellStyle name="Normal 2 2 4 5 2 2" xfId="22446" xr:uid="{08FFCCDD-82FB-4E33-9216-6A5054B41354}"/>
    <cellStyle name="Normal 2 2 4 5 3" xfId="22447" xr:uid="{D5538BDB-4A1E-492E-9146-40EE89C66C3B}"/>
    <cellStyle name="Normal 2 2 4 5 4" xfId="22448" xr:uid="{34CF1B67-2B02-42E2-9BDC-2259374C60C4}"/>
    <cellStyle name="Normal 2 2 4 5 5" xfId="22449" xr:uid="{3D417E10-BA31-4C78-BAC4-D37BBCECC5C9}"/>
    <cellStyle name="Normal 2 2 4 5 6" xfId="22450" xr:uid="{7B57B5E0-EEAB-4440-BC20-594AF2239150}"/>
    <cellStyle name="Normal 2 2 4 6" xfId="22451" xr:uid="{C393902D-2B27-4191-AA4A-D0714F8254AA}"/>
    <cellStyle name="Normal 2 2 4 6 2" xfId="22452" xr:uid="{90D9190B-1407-4733-9D27-31B8DA1F482C}"/>
    <cellStyle name="Normal 2 2 4 6 3" xfId="22453" xr:uid="{69E95730-7E0E-4A98-AAF5-649B2C814E19}"/>
    <cellStyle name="Normal 2 2 4 6 4" xfId="22454" xr:uid="{3F576B51-C567-4F25-B49D-FD6924C16AF8}"/>
    <cellStyle name="Normal 2 2 4 7" xfId="22455" xr:uid="{63209144-D805-4C2A-A8DF-6E670EC2B573}"/>
    <cellStyle name="Normal 2 2 4 7 2" xfId="22456" xr:uid="{882E70CA-8F6E-4AAB-9548-222E565FDAAB}"/>
    <cellStyle name="Normal 2 2 4 7 3" xfId="22457" xr:uid="{92A7E3B4-1705-42AF-B491-497D066276F5}"/>
    <cellStyle name="Normal 2 2 4 8" xfId="22458" xr:uid="{5924950D-2D98-4AB4-816D-D1290603CC9C}"/>
    <cellStyle name="Normal 2 2 4 8 2" xfId="22459" xr:uid="{85C56B11-F592-4474-A178-88FC439BB2CF}"/>
    <cellStyle name="Normal 2 2 4 9" xfId="22460" xr:uid="{080D7DB1-6B56-4493-A0F9-ECFFA76D371D}"/>
    <cellStyle name="Normal 2 2 4 9 2" xfId="22461" xr:uid="{BA6ADFCE-8AE0-45E8-A7A0-D5D5B121D57F}"/>
    <cellStyle name="Normal 2 2 5" xfId="22462" xr:uid="{DA1CDD63-8606-425C-AE4F-C783954D3EC9}"/>
    <cellStyle name="Normal 2 2 5 10" xfId="22463" xr:uid="{950E7897-0DF7-4380-A649-0100A9E2F0F4}"/>
    <cellStyle name="Normal 2 2 5 11" xfId="22464" xr:uid="{5604935C-94B5-45F8-9128-C7CBAEB6EADC}"/>
    <cellStyle name="Normal 2 2 5 2" xfId="22465" xr:uid="{D4DD0798-6DCF-4777-9C19-D0D4FD92994C}"/>
    <cellStyle name="Normal 2 2 5 2 2" xfId="22466" xr:uid="{A6744C8D-2AA0-46EC-8370-9EF4A08FF952}"/>
    <cellStyle name="Normal 2 2 5 2 2 2" xfId="22467" xr:uid="{CDCD7550-457B-4EE7-8431-4E4BA966E49A}"/>
    <cellStyle name="Normal 2 2 5 2 2 2 2" xfId="22468" xr:uid="{3E98FBAB-CF47-4990-9BBD-426C59B17F1F}"/>
    <cellStyle name="Normal 2 2 5 2 2 3" xfId="22469" xr:uid="{116C4070-4FE5-4985-9D16-526B15541007}"/>
    <cellStyle name="Normal 2 2 5 2 2 4" xfId="22470" xr:uid="{C4E376FB-6363-45EB-BCEA-B542CE2A787E}"/>
    <cellStyle name="Normal 2 2 5 2 3" xfId="22471" xr:uid="{746FC740-D9E8-410A-A677-981E72468827}"/>
    <cellStyle name="Normal 2 2 5 2 3 2" xfId="22472" xr:uid="{2C5F2971-52B5-486C-8848-66D0827697F9}"/>
    <cellStyle name="Normal 2 2 5 2 3 3" xfId="22473" xr:uid="{F12D3FC8-8C88-4C69-94E6-9B21DF5AB2A0}"/>
    <cellStyle name="Normal 2 2 5 2 4" xfId="22474" xr:uid="{FA730DCA-9E73-4DBF-8ABD-3216576FAF2A}"/>
    <cellStyle name="Normal 2 2 5 2 4 2" xfId="22475" xr:uid="{44B6573C-3B95-487D-ACD4-72EAD3AA75F0}"/>
    <cellStyle name="Normal 2 2 5 2 5" xfId="22476" xr:uid="{95956215-5F35-4150-9A0A-CF199F4755C5}"/>
    <cellStyle name="Normal 2 2 5 2 6" xfId="22477" xr:uid="{F031A5D2-CFB6-4393-AD48-7A14E247536F}"/>
    <cellStyle name="Normal 2 2 5 3" xfId="22478" xr:uid="{1073083A-36F8-4389-AC98-A102E2F93A1D}"/>
    <cellStyle name="Normal 2 2 5 3 2" xfId="22479" xr:uid="{624499BD-D093-4065-8521-D600C804B1C1}"/>
    <cellStyle name="Normal 2 2 5 3 2 2" xfId="22480" xr:uid="{57CA1453-A2F5-497D-A1A7-1C3EF30139B3}"/>
    <cellStyle name="Normal 2 2 5 3 2 2 2" xfId="22481" xr:uid="{63FF3790-DB2F-4648-91B1-C879B1CBA461}"/>
    <cellStyle name="Normal 2 2 5 3 2 3" xfId="22482" xr:uid="{21A23E45-8C6A-4AD3-962D-06726AE29B03}"/>
    <cellStyle name="Normal 2 2 5 3 3" xfId="22483" xr:uid="{F3F2874B-4E19-41FB-883B-A7BB17FA36C2}"/>
    <cellStyle name="Normal 2 2 5 3 3 2" xfId="22484" xr:uid="{27FE0E5C-DEF8-4B88-B302-A23530B40C6A}"/>
    <cellStyle name="Normal 2 2 5 3 4" xfId="22485" xr:uid="{96FFB4DB-9E01-45B8-9D6A-007974F19416}"/>
    <cellStyle name="Normal 2 2 5 3 4 2" xfId="22486" xr:uid="{6526F123-C887-41DA-BD3C-677863584B11}"/>
    <cellStyle name="Normal 2 2 5 3 5" xfId="22487" xr:uid="{A340A66A-180A-43B0-A3F6-E351F68EB5F8}"/>
    <cellStyle name="Normal 2 2 5 4" xfId="22488" xr:uid="{710F9D12-B230-4AB4-9B51-47C8F6ED1BCA}"/>
    <cellStyle name="Normal 2 2 5 4 2" xfId="22489" xr:uid="{E11197C2-F9B4-4042-93F9-14320863E06D}"/>
    <cellStyle name="Normal 2 2 5 4 2 2" xfId="22490" xr:uid="{F8422080-932E-4539-BE6C-4E61D6CCE0AC}"/>
    <cellStyle name="Normal 2 2 5 4 2 3" xfId="22491" xr:uid="{05E5A544-1E91-4148-84AC-175886422789}"/>
    <cellStyle name="Normal 2 2 5 4 3" xfId="22492" xr:uid="{0F941DE5-0D24-432C-9BE4-78174BDFAF1D}"/>
    <cellStyle name="Normal 2 2 5 4 3 2" xfId="22493" xr:uid="{1F7AB02A-BA7D-4082-B0D3-EF59B062E0B5}"/>
    <cellStyle name="Normal 2 2 5 4 4" xfId="22494" xr:uid="{C2174F62-05B8-431D-B341-39E2D6C3353F}"/>
    <cellStyle name="Normal 2 2 5 4 5" xfId="22495" xr:uid="{96C95F7E-1754-4D6A-B00E-BBA87B7E27BF}"/>
    <cellStyle name="Normal 2 2 5 5" xfId="22496" xr:uid="{0B966084-2507-4CA9-B536-D80570D49D1B}"/>
    <cellStyle name="Normal 2 2 5 5 2" xfId="22497" xr:uid="{FE32B4E2-F1D5-4119-A021-C70BD2D96EE6}"/>
    <cellStyle name="Normal 2 2 5 5 2 2" xfId="22498" xr:uid="{97FE5563-4578-41D4-A1F5-6E9785234CD2}"/>
    <cellStyle name="Normal 2 2 5 5 3" xfId="22499" xr:uid="{DAD92611-783A-460D-AE6E-897C359FBECF}"/>
    <cellStyle name="Normal 2 2 5 5 4" xfId="22500" xr:uid="{AB749864-D0B1-48E7-871E-068B6B651E51}"/>
    <cellStyle name="Normal 2 2 5 5 5" xfId="22501" xr:uid="{48D1237A-2FAC-48DB-83EE-B247CE52D196}"/>
    <cellStyle name="Normal 2 2 5 5 6" xfId="22502" xr:uid="{3BEBA86E-BC79-4EED-9A67-CA849456169F}"/>
    <cellStyle name="Normal 2 2 5 6" xfId="22503" xr:uid="{95702623-C99C-4BF1-A4DB-B9AF751B1568}"/>
    <cellStyle name="Normal 2 2 5 6 2" xfId="22504" xr:uid="{546D00D7-1AC7-45F6-B29C-46B896B6CA1E}"/>
    <cellStyle name="Normal 2 2 5 6 3" xfId="22505" xr:uid="{4FD07F34-FCE8-49C4-AAF7-EA5E6E8B46AC}"/>
    <cellStyle name="Normal 2 2 5 7" xfId="22506" xr:uid="{46EC31D3-6638-4638-9900-013C9E0E00E2}"/>
    <cellStyle name="Normal 2 2 5 7 2" xfId="22507" xr:uid="{E2EC8159-BC42-4715-A161-8243320E51A5}"/>
    <cellStyle name="Normal 2 2 5 7 3" xfId="22508" xr:uid="{5594233F-A076-4DA7-8DD7-16473FD842D8}"/>
    <cellStyle name="Normal 2 2 5 8" xfId="22509" xr:uid="{585AB850-C54F-4672-AEA0-B70236220D13}"/>
    <cellStyle name="Normal 2 2 5 8 2" xfId="22510" xr:uid="{D94F38A4-24EB-4549-A513-FD31D5BEFC98}"/>
    <cellStyle name="Normal 2 2 5 9" xfId="22511" xr:uid="{DE7EE50F-F7A2-41F3-A59B-9527D3F6DCFC}"/>
    <cellStyle name="Normal 2 2 6" xfId="22512" xr:uid="{193A0D29-C24A-4465-B16A-E8AC8B7398FB}"/>
    <cellStyle name="Normal 2 2 6 10" xfId="22513" xr:uid="{DC310A7E-934C-43B6-ACA7-935EADC875FC}"/>
    <cellStyle name="Normal 2 2 6 2" xfId="22514" xr:uid="{1A36A2BF-59A2-489B-A99E-47CDA001A35E}"/>
    <cellStyle name="Normal 2 2 6 2 2" xfId="22515" xr:uid="{4F3A3B31-DFA2-4465-B29A-3A62241C555D}"/>
    <cellStyle name="Normal 2 2 6 2 2 2" xfId="22516" xr:uid="{E2C856D8-CC7C-4AF5-82DC-780480B25928}"/>
    <cellStyle name="Normal 2 2 6 2 2 2 2" xfId="22517" xr:uid="{B4A3D0A2-481D-4C84-9483-441A8CBE9A94}"/>
    <cellStyle name="Normal 2 2 6 2 2 3" xfId="22518" xr:uid="{3CC614E1-DCBD-4733-912B-F076B732BDF4}"/>
    <cellStyle name="Normal 2 2 6 2 3" xfId="22519" xr:uid="{72BA9A48-F542-4CD4-8668-73D007FA01F0}"/>
    <cellStyle name="Normal 2 2 6 2 3 2" xfId="22520" xr:uid="{BE27C725-A42C-4A35-8E05-BBD3FE414737}"/>
    <cellStyle name="Normal 2 2 6 2 4" xfId="22521" xr:uid="{4C0CD192-C558-4009-BA53-BA6B75A16918}"/>
    <cellStyle name="Normal 2 2 6 2 4 2" xfId="22522" xr:uid="{4827444F-33B7-4735-A12F-680B73105965}"/>
    <cellStyle name="Normal 2 2 6 2 5" xfId="22523" xr:uid="{2BAC46AD-2997-4D20-8BA6-AADFC87A2591}"/>
    <cellStyle name="Normal 2 2 6 3" xfId="22524" xr:uid="{076CCAD7-6716-4117-A031-46CE53060C23}"/>
    <cellStyle name="Normal 2 2 6 3 2" xfId="22525" xr:uid="{DC5037F0-6F67-40D5-9479-6EE497D29F82}"/>
    <cellStyle name="Normal 2 2 6 3 2 2" xfId="22526" xr:uid="{3E606083-8C9D-4262-804E-AD29B79DA6C9}"/>
    <cellStyle name="Normal 2 2 6 3 2 2 2" xfId="22527" xr:uid="{7FE21F16-DF02-4C4B-9829-69F8C4232FDA}"/>
    <cellStyle name="Normal 2 2 6 3 2 3" xfId="22528" xr:uid="{50F71A77-A3E7-4933-B5C2-2A0588BAED8B}"/>
    <cellStyle name="Normal 2 2 6 3 3" xfId="22529" xr:uid="{65E3623E-12CC-4ACC-BD91-68A0D79DF700}"/>
    <cellStyle name="Normal 2 2 6 3 3 2" xfId="22530" xr:uid="{5F8827A0-2A8D-4CE3-AEF2-03D8026C34A9}"/>
    <cellStyle name="Normal 2 2 6 3 4" xfId="22531" xr:uid="{7299BAFC-FFF1-4A57-B438-F2007D5120DD}"/>
    <cellStyle name="Normal 2 2 6 3 4 2" xfId="22532" xr:uid="{46F2AD32-0E6B-45A4-A986-38728CDE1479}"/>
    <cellStyle name="Normal 2 2 6 3 5" xfId="22533" xr:uid="{AFD77DF2-56A2-4BC5-9A70-1C02B6B4E0B9}"/>
    <cellStyle name="Normal 2 2 6 4" xfId="22534" xr:uid="{1CCCD01B-D5C9-4397-9132-82020C1F8DDC}"/>
    <cellStyle name="Normal 2 2 6 4 2" xfId="22535" xr:uid="{BA04B237-BCA3-4794-B433-D371BA4BD3C4}"/>
    <cellStyle name="Normal 2 2 6 4 2 2" xfId="22536" xr:uid="{B76D5294-D489-4598-97BE-8B5571DB1B19}"/>
    <cellStyle name="Normal 2 2 6 4 2 3" xfId="22537" xr:uid="{F0C71BBB-D73E-497C-ACA8-5320621D3B79}"/>
    <cellStyle name="Normal 2 2 6 4 3" xfId="22538" xr:uid="{EBDD286B-642F-4C1F-A9B2-5D49D5387254}"/>
    <cellStyle name="Normal 2 2 6 4 4" xfId="22539" xr:uid="{339A59E2-8472-48BF-B729-F7DBD9E21C39}"/>
    <cellStyle name="Normal 2 2 6 4 5" xfId="22540" xr:uid="{1839DC6B-4BF6-44DD-9F16-81C1B6E59E3A}"/>
    <cellStyle name="Normal 2 2 6 5" xfId="22541" xr:uid="{8C619811-4F6C-41A4-A474-F3B0ADE138E8}"/>
    <cellStyle name="Normal 2 2 6 5 2" xfId="22542" xr:uid="{5AA88703-6D74-422E-838E-CC60FAD7DEE6}"/>
    <cellStyle name="Normal 2 2 6 5 2 2" xfId="22543" xr:uid="{9081AC97-4474-4765-8E0A-C88CAFE8F627}"/>
    <cellStyle name="Normal 2 2 6 5 3" xfId="22544" xr:uid="{0FDB0182-43FC-4BCE-A9E7-6B56C37DF90F}"/>
    <cellStyle name="Normal 2 2 6 5 4" xfId="22545" xr:uid="{DF0C9608-AE20-4142-A5E2-78475262147C}"/>
    <cellStyle name="Normal 2 2 6 5 5" xfId="22546" xr:uid="{77EB0695-AE8E-46E6-9387-F2E2C3E89FBE}"/>
    <cellStyle name="Normal 2 2 6 5 6" xfId="22547" xr:uid="{900B6A16-9B16-4140-A328-0E0EFB085D63}"/>
    <cellStyle name="Normal 2 2 6 6" xfId="22548" xr:uid="{A6E26507-70B9-4716-8B3D-9A56DAB9BB59}"/>
    <cellStyle name="Normal 2 2 6 6 2" xfId="22549" xr:uid="{0F329564-7D4C-4164-95E0-AC64B962D1AD}"/>
    <cellStyle name="Normal 2 2 6 6 3" xfId="22550" xr:uid="{CB0B22CF-98EB-4C7D-9C69-1B01716C4DA4}"/>
    <cellStyle name="Normal 2 2 6 6 4" xfId="22551" xr:uid="{ABF28989-1E06-441D-97D5-A88671752F04}"/>
    <cellStyle name="Normal 2 2 6 7" xfId="22552" xr:uid="{0981C4EB-6A50-43C7-AF3C-2945FFC11813}"/>
    <cellStyle name="Normal 2 2 6 7 2" xfId="22553" xr:uid="{A4B7199D-0067-4776-8AA4-727F1F77568C}"/>
    <cellStyle name="Normal 2 2 6 8" xfId="22554" xr:uid="{36F85B6B-4906-4148-9CC2-D49DF806D4AA}"/>
    <cellStyle name="Normal 2 2 6 9" xfId="22555" xr:uid="{376983CD-57FE-4646-ACEA-3001D02DFBD4}"/>
    <cellStyle name="Normal 2 2 7" xfId="22556" xr:uid="{119885D0-78B2-4712-BD24-94D5D09315F4}"/>
    <cellStyle name="Normal 2 2 7 10" xfId="22557" xr:uid="{9CB4B6FB-70A5-4467-9A7A-212C87644BB7}"/>
    <cellStyle name="Normal 2 2 7 2" xfId="22558" xr:uid="{EA060EBE-CC50-45A1-B9F5-1C08F216B1BB}"/>
    <cellStyle name="Normal 2 2 7 2 2" xfId="22559" xr:uid="{EB3273E3-62F6-4C55-913A-6314A1FE90EC}"/>
    <cellStyle name="Normal 2 2 7 2 2 2" xfId="22560" xr:uid="{6CC5F58F-BA9F-4432-B8E7-0706CB471613}"/>
    <cellStyle name="Normal 2 2 7 2 2 2 2" xfId="22561" xr:uid="{6EB7D07F-4F83-41E5-ABB5-7126DE774DB7}"/>
    <cellStyle name="Normal 2 2 7 2 2 3" xfId="22562" xr:uid="{C050CE47-3E60-487A-A7B5-5230040AE6E4}"/>
    <cellStyle name="Normal 2 2 7 2 3" xfId="22563" xr:uid="{F694C1E7-77E2-4F87-AF71-FD005480CC1B}"/>
    <cellStyle name="Normal 2 2 7 2 3 2" xfId="22564" xr:uid="{6C7FFE4F-ACC7-42EB-832B-5691E44712E3}"/>
    <cellStyle name="Normal 2 2 7 2 4" xfId="22565" xr:uid="{09098F17-6FFD-462A-9CF6-BC2233450286}"/>
    <cellStyle name="Normal 2 2 7 2 5" xfId="22566" xr:uid="{8BC5718C-2513-44C2-8071-E72D06585C8B}"/>
    <cellStyle name="Normal 2 2 7 3" xfId="22567" xr:uid="{252EEFAF-1D18-4006-A749-66FD8F3939D1}"/>
    <cellStyle name="Normal 2 2 7 3 2" xfId="22568" xr:uid="{AC060EFC-1193-4927-B3AD-5FB8E86DC373}"/>
    <cellStyle name="Normal 2 2 7 3 2 2" xfId="22569" xr:uid="{8699F90C-2764-488D-8C3F-7CF38DED3581}"/>
    <cellStyle name="Normal 2 2 7 3 2 2 2" xfId="22570" xr:uid="{C4248D95-9DB0-4D37-967D-F155E291DE7A}"/>
    <cellStyle name="Normal 2 2 7 3 2 3" xfId="22571" xr:uid="{8E337B13-2DA0-4750-B115-F6627FC631B2}"/>
    <cellStyle name="Normal 2 2 7 3 3" xfId="22572" xr:uid="{ECAB816D-2CDF-4641-B552-441C22B1E6BD}"/>
    <cellStyle name="Normal 2 2 7 3 3 2" xfId="22573" xr:uid="{823DCE6D-F6DC-46BB-854F-61553EDB52E6}"/>
    <cellStyle name="Normal 2 2 7 3 4" xfId="22574" xr:uid="{8CE07A41-700D-403A-92F8-190A2B6435F4}"/>
    <cellStyle name="Normal 2 2 7 3 5" xfId="22575" xr:uid="{C4BDC2AE-E68A-4CF5-B8D6-898DF436975B}"/>
    <cellStyle name="Normal 2 2 7 4" xfId="22576" xr:uid="{6B4FD38B-3B71-481E-A344-813A582EEC43}"/>
    <cellStyle name="Normal 2 2 7 4 2" xfId="22577" xr:uid="{82513E22-375F-467A-AD48-49BA417DDFC1}"/>
    <cellStyle name="Normal 2 2 7 4 2 2" xfId="22578" xr:uid="{E08715E5-D266-48E1-8631-55C7CDEF7814}"/>
    <cellStyle name="Normal 2 2 7 4 2 3" xfId="22579" xr:uid="{B6256B2E-A8A3-47FF-B8E2-D1F8087E7A52}"/>
    <cellStyle name="Normal 2 2 7 4 3" xfId="22580" xr:uid="{7EF5E34C-8B76-4253-AAF7-C71889B7BA6C}"/>
    <cellStyle name="Normal 2 2 7 4 4" xfId="22581" xr:uid="{A7D5458F-6888-4424-AC0E-D8E5988D376C}"/>
    <cellStyle name="Normal 2 2 7 4 5" xfId="22582" xr:uid="{199F2D15-5EE4-49DA-B08A-72D005C12ACD}"/>
    <cellStyle name="Normal 2 2 7 4 6" xfId="22583" xr:uid="{4538FD5D-ECFB-44B5-ABDE-15458285D2FF}"/>
    <cellStyle name="Normal 2 2 7 5" xfId="22584" xr:uid="{073D0584-3C30-425B-98B3-C05F7B2ECBA8}"/>
    <cellStyle name="Normal 2 2 7 5 2" xfId="22585" xr:uid="{B10059C4-4FE3-4B14-BC43-D265B59C1347}"/>
    <cellStyle name="Normal 2 2 7 5 2 2" xfId="22586" xr:uid="{576942FA-1453-4370-9730-68658A08B2E4}"/>
    <cellStyle name="Normal 2 2 7 5 3" xfId="22587" xr:uid="{2167D87D-1012-4E3E-92CA-380CF1208F8D}"/>
    <cellStyle name="Normal 2 2 7 5 4" xfId="22588" xr:uid="{CD1A712E-0E66-47BC-BBD9-99DD122F8086}"/>
    <cellStyle name="Normal 2 2 7 5 5" xfId="22589" xr:uid="{AB9B0EEA-32B5-41D8-BDAF-DF7E28C965CB}"/>
    <cellStyle name="Normal 2 2 7 6" xfId="22590" xr:uid="{B4E66526-B919-416E-9810-9BD13A5CA6E3}"/>
    <cellStyle name="Normal 2 2 7 6 2" xfId="22591" xr:uid="{B04E5B32-F9FE-4560-BDAA-97DC12D5D642}"/>
    <cellStyle name="Normal 2 2 7 6 3" xfId="22592" xr:uid="{3D46FEC2-85FA-4B30-9C98-BF7A6A7DC728}"/>
    <cellStyle name="Normal 2 2 7 7" xfId="22593" xr:uid="{1AB1602F-7A47-4109-8935-524C1603B9ED}"/>
    <cellStyle name="Normal 2 2 7 8" xfId="22594" xr:uid="{0C60D483-6384-4D15-BE86-50D60F32D36D}"/>
    <cellStyle name="Normal 2 2 7 9" xfId="22595" xr:uid="{B9C30480-A44B-433D-9E6C-C526484C3BAD}"/>
    <cellStyle name="Normal 2 2 8" xfId="22596" xr:uid="{9ACBE4CF-D645-4893-824C-B1D07792F126}"/>
    <cellStyle name="Normal 2 2 8 10" xfId="22597" xr:uid="{DF3DFDED-9BD2-48EE-9D7D-BAD338CED4C5}"/>
    <cellStyle name="Normal 2 2 8 2" xfId="22598" xr:uid="{590B6EFB-5C73-442E-8724-4215886424AA}"/>
    <cellStyle name="Normal 2 2 8 2 2" xfId="22599" xr:uid="{CCE4F115-585E-4C1F-BDE5-04D556D2B4F1}"/>
    <cellStyle name="Normal 2 2 8 2 2 2" xfId="22600" xr:uid="{F7FA72EF-89E3-4649-99BD-A0FEEE24EFA8}"/>
    <cellStyle name="Normal 2 2 8 2 2 2 2" xfId="22601" xr:uid="{2E05E51F-3FD6-4497-8A96-31A63B1583F7}"/>
    <cellStyle name="Normal 2 2 8 2 2 3" xfId="22602" xr:uid="{EB4FC4A7-A5FC-4384-BD80-6A175F893518}"/>
    <cellStyle name="Normal 2 2 8 2 3" xfId="22603" xr:uid="{069D00B5-A62F-4227-90E7-2F6452A1C9D1}"/>
    <cellStyle name="Normal 2 2 8 2 3 2" xfId="22604" xr:uid="{3D894715-7E45-495E-975B-5314EE60CE42}"/>
    <cellStyle name="Normal 2 2 8 2 4" xfId="22605" xr:uid="{310CE3C4-148E-425B-B10E-43BA932BF904}"/>
    <cellStyle name="Normal 2 2 8 2 5" xfId="22606" xr:uid="{1313CD8F-320F-4B52-B2D4-CD0BCD83360E}"/>
    <cellStyle name="Normal 2 2 8 3" xfId="22607" xr:uid="{09C4192C-452A-4ED0-B0EF-7C0CFA06F401}"/>
    <cellStyle name="Normal 2 2 8 3 2" xfId="22608" xr:uid="{8518B1B0-839B-4471-841D-20D1E0533500}"/>
    <cellStyle name="Normal 2 2 8 3 2 2" xfId="22609" xr:uid="{F34D853C-E63E-4966-B86E-BCF5F6DBAB2F}"/>
    <cellStyle name="Normal 2 2 8 3 2 2 2" xfId="22610" xr:uid="{EFF58D2B-670F-428A-809D-D065FBE2081D}"/>
    <cellStyle name="Normal 2 2 8 3 2 3" xfId="22611" xr:uid="{0661662E-8260-426A-B06F-7EC620FFDE98}"/>
    <cellStyle name="Normal 2 2 8 3 3" xfId="22612" xr:uid="{B0CFD5B4-678B-41B2-9158-F49248AA3726}"/>
    <cellStyle name="Normal 2 2 8 3 3 2" xfId="22613" xr:uid="{22C49D23-D4E7-418A-8AC8-3D559696D851}"/>
    <cellStyle name="Normal 2 2 8 3 4" xfId="22614" xr:uid="{5827E5FF-A45B-4C78-B9FB-167907D715B7}"/>
    <cellStyle name="Normal 2 2 8 3 5" xfId="22615" xr:uid="{781C830D-489F-4EF3-ABDB-8992BD6597FF}"/>
    <cellStyle name="Normal 2 2 8 4" xfId="22616" xr:uid="{BB46EC7B-39E8-4AD9-979F-51E843E6A03A}"/>
    <cellStyle name="Normal 2 2 8 4 2" xfId="22617" xr:uid="{BB84FFA0-11E1-4AC6-8A06-E6A118478454}"/>
    <cellStyle name="Normal 2 2 8 4 2 2" xfId="22618" xr:uid="{9571934A-9B27-42A5-96B3-CD39F4B8950C}"/>
    <cellStyle name="Normal 2 2 8 4 2 3" xfId="22619" xr:uid="{420D24FA-C69E-4FA1-8C74-7066DCA16D9C}"/>
    <cellStyle name="Normal 2 2 8 4 3" xfId="22620" xr:uid="{D2B0F43A-D862-4EE8-BE86-7C2C474D9499}"/>
    <cellStyle name="Normal 2 2 8 4 4" xfId="22621" xr:uid="{39BCF7F2-64E4-47E1-B773-347A98676C4E}"/>
    <cellStyle name="Normal 2 2 8 4 5" xfId="22622" xr:uid="{B973C493-3455-40BF-9FFC-898D24FA0381}"/>
    <cellStyle name="Normal 2 2 8 5" xfId="22623" xr:uid="{E1FAAE08-151C-42EB-AD42-0DCD21CE689F}"/>
    <cellStyle name="Normal 2 2 8 5 2" xfId="22624" xr:uid="{6C790439-6081-41C4-9655-E28726871EBD}"/>
    <cellStyle name="Normal 2 2 8 5 2 2" xfId="22625" xr:uid="{712C81C0-E4BA-484C-B50D-F3E78FD46D6B}"/>
    <cellStyle name="Normal 2 2 8 5 3" xfId="22626" xr:uid="{22190E39-33E3-495A-BC95-C695F6080479}"/>
    <cellStyle name="Normal 2 2 8 5 4" xfId="22627" xr:uid="{9E9C1BBF-BEE3-4364-BF8B-4016EE0ECF4F}"/>
    <cellStyle name="Normal 2 2 8 5 5" xfId="22628" xr:uid="{4D7F5676-203F-4E09-ACA9-A574DC52B418}"/>
    <cellStyle name="Normal 2 2 8 6" xfId="22629" xr:uid="{97987BAD-FCAD-4499-B861-F92838017C5B}"/>
    <cellStyle name="Normal 2 2 8 6 2" xfId="22630" xr:uid="{1D3A4F97-5030-4BFC-B15C-D84AC043F372}"/>
    <cellStyle name="Normal 2 2 8 6 3" xfId="22631" xr:uid="{3F6D5CE3-C863-46B5-90E4-2019FCE3CA7E}"/>
    <cellStyle name="Normal 2 2 8 7" xfId="22632" xr:uid="{D1B18B9B-E009-4D8A-9FBC-395EFEC3827C}"/>
    <cellStyle name="Normal 2 2 8 8" xfId="22633" xr:uid="{B6CE1480-274C-4B02-B5D1-E2B5BDE4D539}"/>
    <cellStyle name="Normal 2 2 8 9" xfId="22634" xr:uid="{BD0BCF8F-96BD-461E-9295-C640EB4D8EF4}"/>
    <cellStyle name="Normal 2 2 9" xfId="22635" xr:uid="{755D4A50-6016-4CB8-A353-4B6CEE491804}"/>
    <cellStyle name="Normal 2 2 9 2" xfId="22636" xr:uid="{CDE65DEC-6D9B-4CA2-AC63-8F7983CC10DA}"/>
    <cellStyle name="Normal 2 2 9 2 2" xfId="22637" xr:uid="{D2AA6BB2-F5D8-4738-BBAD-8927690104FC}"/>
    <cellStyle name="Normal 2 2 9 2 2 2" xfId="22638" xr:uid="{D4B4F366-8756-476A-ACD9-A29F9736913F}"/>
    <cellStyle name="Normal 2 2 9 2 2 3" xfId="22639" xr:uid="{EEABDF36-FC61-48BF-9006-268ADCA8B966}"/>
    <cellStyle name="Normal 2 2 9 2 3" xfId="22640" xr:uid="{19C76F93-6267-4DC9-B3CB-B9A207C932C2}"/>
    <cellStyle name="Normal 2 2 9 2 4" xfId="22641" xr:uid="{E2589552-C18E-4879-9F7D-BE58049C925C}"/>
    <cellStyle name="Normal 2 2 9 3" xfId="22642" xr:uid="{53392D52-6029-4EE1-BF52-029B02D57AEF}"/>
    <cellStyle name="Normal 2 2 9 3 2" xfId="22643" xr:uid="{0B30549C-3E78-4E63-BBA0-DFA386BDF98B}"/>
    <cellStyle name="Normal 2 2 9 3 2 2" xfId="22644" xr:uid="{BC70A6ED-A98E-4B09-A41A-D2E4D090D251}"/>
    <cellStyle name="Normal 2 2 9 3 3" xfId="22645" xr:uid="{C06768FA-F2E1-4ECA-998D-0244D96D1907}"/>
    <cellStyle name="Normal 2 2 9 3 4" xfId="22646" xr:uid="{F4382862-0B9D-4711-8C07-B672E752B9C8}"/>
    <cellStyle name="Normal 2 2 9 4" xfId="22647" xr:uid="{C2B05ECB-D666-4EE2-BA55-3D4CEB963DCB}"/>
    <cellStyle name="Normal 2 2 9 4 2" xfId="22648" xr:uid="{DDD6486C-CF58-4801-BAB2-CE421B12187D}"/>
    <cellStyle name="Normal 2 2 9 4 3" xfId="22649" xr:uid="{97D59D07-A3E4-4EBA-BA34-C42DCE370369}"/>
    <cellStyle name="Normal 2 2 9 5" xfId="22650" xr:uid="{3C1E0990-FB2E-4118-8639-F5C5506887EA}"/>
    <cellStyle name="Normal 2 2 9 6" xfId="22651" xr:uid="{4A360390-3EDE-44BD-9F9C-A66D5FE4340C}"/>
    <cellStyle name="Normal 2 2 9 7" xfId="22652" xr:uid="{8B1AD5E8-D335-4E15-8561-10C08300CAB1}"/>
    <cellStyle name="Normal 2 20" xfId="22653" xr:uid="{3844D3EA-CCBE-45D8-A599-CFCC54F0A680}"/>
    <cellStyle name="Normal 2 21" xfId="22654" xr:uid="{66DD38E1-8434-44AA-983F-88614F063F5F}"/>
    <cellStyle name="Normal 2 22" xfId="22655" xr:uid="{414208EB-FDDE-4A80-A6BF-F058218AB844}"/>
    <cellStyle name="Normal 2 23" xfId="22656" xr:uid="{82A6D986-B6C9-486A-9C3E-1EBC438E6FE3}"/>
    <cellStyle name="Normal 2 24" xfId="22657" xr:uid="{59545AF7-5068-4C03-8997-F3F3B4E5E256}"/>
    <cellStyle name="Normal 2 25" xfId="22658" xr:uid="{E7ACBE60-77F4-4D57-9478-E89DC1163A80}"/>
    <cellStyle name="Normal 2 3" xfId="22659" xr:uid="{53B9B5E4-F95D-44C5-80DB-7E8059EEBDDD}"/>
    <cellStyle name="Normal 2 3 10" xfId="22660" xr:uid="{D48278E7-41FD-42FC-ABCF-6B2170754385}"/>
    <cellStyle name="Normal 2 3 11" xfId="22661" xr:uid="{E06419FA-96A7-4538-A340-02F76BB743C4}"/>
    <cellStyle name="Normal 2 3 12" xfId="22662" xr:uid="{D4314F8C-4071-41BC-AF8B-D943A406C97D}"/>
    <cellStyle name="Normal 2 3 13" xfId="22663" xr:uid="{8553CD22-5B97-4298-9424-70C9206921BF}"/>
    <cellStyle name="Normal 2 3 2" xfId="22664" xr:uid="{29B56A91-348E-43A5-A565-3D8355375308}"/>
    <cellStyle name="Normal 2 3 2 2" xfId="22665" xr:uid="{4310E5A5-75FB-45BA-B673-6999C81FBAB2}"/>
    <cellStyle name="Normal 2 3 2 2 2" xfId="22666" xr:uid="{840C1819-8F0E-4961-87D1-5EA72BC6617D}"/>
    <cellStyle name="Normal 2 3 2 2 2 2" xfId="22667" xr:uid="{2AF625F7-E06A-4316-A541-818EAF182515}"/>
    <cellStyle name="Normal 2 3 2 2 2 2 2" xfId="22668" xr:uid="{BCEF498A-3CAC-418F-A4F7-C90B7C0D733C}"/>
    <cellStyle name="Normal 2 3 2 2 2 2 3" xfId="22669" xr:uid="{0A5FB123-6334-4297-9FCB-572F04D7F319}"/>
    <cellStyle name="Normal 2 3 2 2 2 3" xfId="22670" xr:uid="{C3D48A3A-B842-4BB0-843D-84F6BA1CDAD9}"/>
    <cellStyle name="Normal 2 3 2 2 2 4" xfId="22671" xr:uid="{AC481889-6EE5-4EA2-9EBD-1E9E299AF7AA}"/>
    <cellStyle name="Normal 2 3 2 2 3" xfId="22672" xr:uid="{ADAF653A-F54C-499C-A004-C71FBCAE4ABD}"/>
    <cellStyle name="Normal 2 3 2 2 3 2" xfId="22673" xr:uid="{095209E9-1DE7-4A28-9DB8-2F60867C3221}"/>
    <cellStyle name="Normal 2 3 2 2 3 3" xfId="22674" xr:uid="{D86F0007-C6D6-47BD-BABB-882BA4D5EEC8}"/>
    <cellStyle name="Normal 2 3 2 2 4" xfId="22675" xr:uid="{096B095B-EF16-4EF0-9C70-FF098A0AA593}"/>
    <cellStyle name="Normal 2 3 2 2 4 2" xfId="22676" xr:uid="{A32A9D75-1DCF-4AE5-B15C-D1F48218354F}"/>
    <cellStyle name="Normal 2 3 2 2 5" xfId="22677" xr:uid="{E5438706-5952-4F2C-A5BC-78E34D5483FC}"/>
    <cellStyle name="Normal 2 3 2 2 5 2" xfId="22678" xr:uid="{DDA83A4F-F7B0-411D-8A40-63DC8935C6F9}"/>
    <cellStyle name="Normal 2 3 2 2 6" xfId="22679" xr:uid="{B4BF1DB2-E288-44D9-96CB-A356599CFCC5}"/>
    <cellStyle name="Normal 2 3 2 2 6 2" xfId="22680" xr:uid="{0144772C-C428-4448-B22D-30BABD88AFC7}"/>
    <cellStyle name="Normal 2 3 2 2 7" xfId="22681" xr:uid="{D8D25CC9-880A-4632-9ED2-017D0E65F285}"/>
    <cellStyle name="Normal 2 3 2 3" xfId="22682" xr:uid="{6C0B40A7-E1C9-4D03-A0DB-3E09F4031AEF}"/>
    <cellStyle name="Normal 2 3 2 3 2" xfId="22683" xr:uid="{C9D0BABE-061F-4A4B-8E04-E0AA60EE67FD}"/>
    <cellStyle name="Normal 2 3 2 3 2 2" xfId="22684" xr:uid="{7E92F9B6-33C6-457B-BDC4-EB5A93E06409}"/>
    <cellStyle name="Normal 2 3 2 3 2 3" xfId="22685" xr:uid="{EDDBB796-D3B3-4C5E-B9AB-F2902B9D1480}"/>
    <cellStyle name="Normal 2 3 2 3 3" xfId="22686" xr:uid="{1CAD9535-31A9-4F2C-B6EF-E729C2DD691E}"/>
    <cellStyle name="Normal 2 3 2 3 4" xfId="22687" xr:uid="{4A4AD94A-D377-4581-8CF1-7CEDF3C2E01E}"/>
    <cellStyle name="Normal 2 3 2 4" xfId="22688" xr:uid="{A930F210-C3F0-458E-9E8F-B7BF6AAA5276}"/>
    <cellStyle name="Normal 2 3 2 4 2" xfId="22689" xr:uid="{24C241A2-EE21-4AFF-A769-4DF8776B9D36}"/>
    <cellStyle name="Normal 2 3 2 4 2 2" xfId="22690" xr:uid="{EFA86100-00D5-466B-9654-67B3AC29A416}"/>
    <cellStyle name="Normal 2 3 2 4 3" xfId="22691" xr:uid="{F3740158-5CD5-45DB-A402-BD9EB43E9871}"/>
    <cellStyle name="Normal 2 3 2 5" xfId="22692" xr:uid="{133B4B45-52F1-402F-9A10-21B7F6B1195C}"/>
    <cellStyle name="Normal 2 3 2 5 2" xfId="22693" xr:uid="{F9DB5EAD-71B9-48F4-A121-8B58E74E2E6A}"/>
    <cellStyle name="Normal 2 3 2 6" xfId="22694" xr:uid="{F32C4FAB-6C22-41CD-A50C-A8B994DE1237}"/>
    <cellStyle name="Normal 2 3 2 6 2" xfId="22695" xr:uid="{828C84A7-DEE3-459F-8D73-6233093C50BF}"/>
    <cellStyle name="Normal 2 3 2 7" xfId="22696" xr:uid="{071E00F1-C49F-4F25-99BD-83E1810A6C1F}"/>
    <cellStyle name="Normal 2 3 2 7 2" xfId="22697" xr:uid="{384BAAB3-FA15-496E-BA44-2CD091B279BA}"/>
    <cellStyle name="Normal 2 3 2 8" xfId="22698" xr:uid="{27141A3D-335E-41A8-81F8-50F0B0835B83}"/>
    <cellStyle name="Normal 2 3 3" xfId="22699" xr:uid="{D0AB2E22-9380-4EDD-8592-47A32502DF36}"/>
    <cellStyle name="Normal 2 3 3 2" xfId="22700" xr:uid="{CAAD0943-5296-4A40-A619-BB67947E724D}"/>
    <cellStyle name="Normal 2 3 3 2 2" xfId="22701" xr:uid="{DA62DAFA-3F0B-40B7-B12B-D1F20D6658D2}"/>
    <cellStyle name="Normal 2 3 3 2 2 2" xfId="22702" xr:uid="{1DAD30B9-E6CC-42C6-B036-014B038A20DA}"/>
    <cellStyle name="Normal 2 3 3 2 2 2 2" xfId="22703" xr:uid="{190193C7-17D6-428E-8480-7E2B21CE042F}"/>
    <cellStyle name="Normal 2 3 3 2 2 3" xfId="22704" xr:uid="{5F576ED1-E364-4507-9577-7DE2D94F25FC}"/>
    <cellStyle name="Normal 2 3 3 2 3" xfId="22705" xr:uid="{C3A2BF85-12A7-4351-B973-B221497C3602}"/>
    <cellStyle name="Normal 2 3 3 2 3 2" xfId="22706" xr:uid="{E8A59886-40A3-41BC-BF03-459CAC6768AE}"/>
    <cellStyle name="Normal 2 3 3 2 4" xfId="22707" xr:uid="{3505EF8A-7C5B-40CB-A275-09FF6FCB3C48}"/>
    <cellStyle name="Normal 2 3 3 2 5" xfId="22708" xr:uid="{EBE11C88-F623-4FDC-ADA3-7DF4705A7790}"/>
    <cellStyle name="Normal 2 3 3 3" xfId="22709" xr:uid="{F4171BA0-3D6D-4D51-AC72-F516F38199A0}"/>
    <cellStyle name="Normal 2 3 3 3 2" xfId="22710" xr:uid="{CB962753-C327-48BE-937F-24686C2987C3}"/>
    <cellStyle name="Normal 2 3 3 3 2 2" xfId="22711" xr:uid="{A6161A19-6A92-4D0E-BF40-0BDB974A7AF4}"/>
    <cellStyle name="Normal 2 3 3 3 3" xfId="22712" xr:uid="{BB329E21-0D6A-4E2F-B716-CB29471FEA06}"/>
    <cellStyle name="Normal 2 3 3 4" xfId="22713" xr:uid="{74EF6D41-A7BC-41D6-82E2-7AD85821E12D}"/>
    <cellStyle name="Normal 2 3 3 4 2" xfId="22714" xr:uid="{E46EB84B-121C-4C48-92EB-445CC4C013A4}"/>
    <cellStyle name="Normal 2 3 3 5" xfId="22715" xr:uid="{DACF51CE-4C0D-4C7B-8233-2DB7ABFF44BD}"/>
    <cellStyle name="Normal 2 3 3 5 2" xfId="22716" xr:uid="{91D78E5E-59A2-4F4C-855E-320EDE19BD2F}"/>
    <cellStyle name="Normal 2 3 3 6" xfId="22717" xr:uid="{46C8F382-9B35-4C31-BE1A-ED68870F2D4E}"/>
    <cellStyle name="Normal 2 3 3 6 2" xfId="22718" xr:uid="{C6B605E9-27FE-494D-AB07-77584B9D21F1}"/>
    <cellStyle name="Normal 2 3 3 7" xfId="22719" xr:uid="{6752058E-6ACA-4903-925D-6C65B0DCD275}"/>
    <cellStyle name="Normal 2 3 3 8" xfId="22720" xr:uid="{87AC41C6-613A-41FF-8AF5-04EE9C931A38}"/>
    <cellStyle name="Normal 2 3 3 9" xfId="22721" xr:uid="{E58F7CA9-E690-4DF7-A4CE-2D30BD2CB8CC}"/>
    <cellStyle name="Normal 2 3 4" xfId="22722" xr:uid="{1B681271-D924-40D7-AD75-C8D74B799A9C}"/>
    <cellStyle name="Normal 2 3 4 2" xfId="22723" xr:uid="{7A2E5DE2-0750-4728-B94F-3FCB0581E496}"/>
    <cellStyle name="Normal 2 3 4 2 2" xfId="22724" xr:uid="{0E5B60A4-DC3F-4DC4-8932-BA39A73A2921}"/>
    <cellStyle name="Normal 2 3 4 2 2 2" xfId="22725" xr:uid="{B1F5DD87-B123-4330-A3D0-BD3B6B59917D}"/>
    <cellStyle name="Normal 2 3 4 2 2 3" xfId="22726" xr:uid="{5B0A52DF-512C-4BCD-8932-423C871596A1}"/>
    <cellStyle name="Normal 2 3 4 2 3" xfId="22727" xr:uid="{108497A1-A584-4A03-9721-9742C863E012}"/>
    <cellStyle name="Normal 2 3 4 2 3 2" xfId="22728" xr:uid="{353F73B8-34C1-4516-9C66-BBBB2DCF4CD6}"/>
    <cellStyle name="Normal 2 3 4 2 4" xfId="22729" xr:uid="{2C00AD6C-61EC-498C-89AA-F2C052BBC224}"/>
    <cellStyle name="Normal 2 3 4 3" xfId="22730" xr:uid="{D04DC9A8-2889-492E-A41F-9B2C6C5E8CCF}"/>
    <cellStyle name="Normal 2 3 4 3 2" xfId="22731" xr:uid="{E5337447-15C8-4553-ABF8-12E799BF58BC}"/>
    <cellStyle name="Normal 2 3 4 3 3" xfId="22732" xr:uid="{8B4AD11B-9258-47B7-AC57-215C42E4DA75}"/>
    <cellStyle name="Normal 2 3 4 4" xfId="22733" xr:uid="{713183F0-20AE-4209-8089-956856E7EF8C}"/>
    <cellStyle name="Normal 2 3 4 4 2" xfId="22734" xr:uid="{9FA88385-D336-49B1-9BED-EA0AA541D479}"/>
    <cellStyle name="Normal 2 3 4 4 3" xfId="22735" xr:uid="{CF79DE1A-489B-4354-85CF-D9FA3A77B8E3}"/>
    <cellStyle name="Normal 2 3 4 5" xfId="22736" xr:uid="{94196828-BF51-4A29-8AA0-EB9A8732FA7A}"/>
    <cellStyle name="Normal 2 3 4 5 2" xfId="22737" xr:uid="{0F0DF0C6-5475-4B01-8505-0BEEB4F2CCDA}"/>
    <cellStyle name="Normal 2 3 4 6" xfId="22738" xr:uid="{BE96B052-1B40-49B0-83AD-EFD779413350}"/>
    <cellStyle name="Normal 2 3 4 6 2" xfId="22739" xr:uid="{76CBE2EA-785E-41EF-8148-C0A30E1CF2CA}"/>
    <cellStyle name="Normal 2 3 4 7" xfId="22740" xr:uid="{1421E197-02F6-4FC1-BF16-A47404F0DC45}"/>
    <cellStyle name="Normal 2 3 5" xfId="22741" xr:uid="{E81A0135-378E-45F2-A867-A3D4AA7FCD8F}"/>
    <cellStyle name="Normal 2 3 5 2" xfId="22742" xr:uid="{561028C3-D1C3-40DD-9D2B-D8EADD06B775}"/>
    <cellStyle name="Normal 2 3 5 2 2" xfId="22743" xr:uid="{50B7A0C5-264F-40AE-9A88-FCBB0753BC65}"/>
    <cellStyle name="Normal 2 3 5 2 2 2" xfId="22744" xr:uid="{963D91F7-A39A-4BA8-98E1-84C03357C67D}"/>
    <cellStyle name="Normal 2 3 5 2 2 3" xfId="22745" xr:uid="{DE51E4F5-0FCA-4450-812D-A2505C697FED}"/>
    <cellStyle name="Normal 2 3 5 2 3" xfId="22746" xr:uid="{9510321C-8CC8-47C8-A1E4-186C74C0CE3B}"/>
    <cellStyle name="Normal 2 3 5 2 3 2" xfId="22747" xr:uid="{92CA315B-D49D-480C-8730-73F4D2BCD557}"/>
    <cellStyle name="Normal 2 3 5 2 3 3" xfId="22748" xr:uid="{A2BA1C5E-B8E5-47DC-945B-7135FFA8541C}"/>
    <cellStyle name="Normal 2 3 5 2 3 4" xfId="22749" xr:uid="{E506F9D3-6B63-432B-A0AD-4E238CCDCE1F}"/>
    <cellStyle name="Normal 2 3 5 2 4" xfId="22750" xr:uid="{92FDFE57-BF4A-4F0B-91DA-4DFA82108686}"/>
    <cellStyle name="Normal 2 3 5 2 4 2" xfId="22751" xr:uid="{55B4E076-E61E-4040-BA60-E6838C474742}"/>
    <cellStyle name="Normal 2 3 5 2 5" xfId="22752" xr:uid="{82D94461-154F-4475-ABCE-0ADECD20FCD1}"/>
    <cellStyle name="Normal 2 3 5 2 6" xfId="22753" xr:uid="{9A8E4130-1552-478B-9E73-901EA5C33505}"/>
    <cellStyle name="Normal 2 3 5 3" xfId="22754" xr:uid="{5297DA79-6CDE-4C67-8AF7-55489BFEF345}"/>
    <cellStyle name="Normal 2 3 5 3 2" xfId="22755" xr:uid="{FD48666E-A9D8-429E-8896-BC4FBF44E66C}"/>
    <cellStyle name="Normal 2 3 5 3 3" xfId="22756" xr:uid="{6247674E-0CA5-4311-92BD-6464E5CADABC}"/>
    <cellStyle name="Normal 2 3 5 3 4" xfId="22757" xr:uid="{D8B23D0D-2301-4271-ACB9-4C32EB8A2088}"/>
    <cellStyle name="Normal 2 3 5 4" xfId="22758" xr:uid="{009A70EA-D764-46EC-8178-B16925FAE236}"/>
    <cellStyle name="Normal 2 3 5 4 2" xfId="22759" xr:uid="{9327344E-4958-4A5E-9F63-70C80EC83E2F}"/>
    <cellStyle name="Normal 2 3 5 4 3" xfId="22760" xr:uid="{CD76B3C7-A784-438B-A993-62BFD5BDECC7}"/>
    <cellStyle name="Normal 2 3 5 5" xfId="22761" xr:uid="{05AD0FE3-B966-48DA-BE55-4D4A5775A9AE}"/>
    <cellStyle name="Normal 2 3 5 5 2" xfId="22762" xr:uid="{7D46D32A-BA4D-407A-B9F4-90710AC87682}"/>
    <cellStyle name="Normal 2 3 5 6" xfId="22763" xr:uid="{6E5BB46A-50CB-4DC1-B488-E760AE1F88DB}"/>
    <cellStyle name="Normal 2 3 6" xfId="22764" xr:uid="{3B5F6987-E1CC-4D2E-B48C-BDE1F13BBD65}"/>
    <cellStyle name="Normal 2 3 6 2" xfId="22765" xr:uid="{00FD5CA1-6B05-4604-A276-84C9818A1AC6}"/>
    <cellStyle name="Normal 2 3 6 2 2" xfId="22766" xr:uid="{482621FA-C68F-4274-AB04-A00DEA35883A}"/>
    <cellStyle name="Normal 2 3 6 2 3" xfId="22767" xr:uid="{C6F18AE1-D1D8-4C75-B6DF-27B070D73A62}"/>
    <cellStyle name="Normal 2 3 6 3" xfId="22768" xr:uid="{2F516893-3EA8-407F-BD10-0FDDE5E3F22D}"/>
    <cellStyle name="Normal 2 3 6 3 2" xfId="22769" xr:uid="{8CA04724-C436-4341-8AAD-7017426D2C19}"/>
    <cellStyle name="Normal 2 3 6 4" xfId="22770" xr:uid="{203F0084-26DD-42A7-99BE-3759173BCC19}"/>
    <cellStyle name="Normal 2 3 6 5" xfId="22771" xr:uid="{2A90860A-B34A-4F46-B544-6D12C79F362C}"/>
    <cellStyle name="Normal 2 3 7" xfId="22772" xr:uid="{38D97C92-D61C-4A3E-AFEF-0D5571A63422}"/>
    <cellStyle name="Normal 2 3 7 2" xfId="22773" xr:uid="{7C6D376D-BA71-4B25-81DB-0B6DDCB1611D}"/>
    <cellStyle name="Normal 2 3 7 3" xfId="22774" xr:uid="{B1645F4D-17B5-4609-8A83-3CAB82FB374C}"/>
    <cellStyle name="Normal 2 3 8" xfId="22775" xr:uid="{9599786C-1577-40A8-B954-B8C8377FDF1A}"/>
    <cellStyle name="Normal 2 3 8 2" xfId="22776" xr:uid="{B6A7B3C9-7288-4103-806A-8417A10CAB53}"/>
    <cellStyle name="Normal 2 3 8 3" xfId="22777" xr:uid="{87899EB1-D010-45D1-8D46-CC2A0A0EE267}"/>
    <cellStyle name="Normal 2 3 9" xfId="22778" xr:uid="{8D6E2E15-F3CC-4C9B-95F9-03E5E7C63DD7}"/>
    <cellStyle name="Normal 2 4" xfId="22779" xr:uid="{F11F7872-334A-4BC4-9C08-73C228F50C95}"/>
    <cellStyle name="Normal 2 4 10" xfId="22780" xr:uid="{26C4D466-8132-4C86-BB1C-DC2619A8E572}"/>
    <cellStyle name="Normal 2 4 10 2" xfId="22781" xr:uid="{7C9CFA47-EE13-4F41-81A5-391D44C8D94C}"/>
    <cellStyle name="Normal 2 4 10 2 2" xfId="22782" xr:uid="{8FEC5BB3-1BEC-4F3E-935E-DA44C4390F45}"/>
    <cellStyle name="Normal 2 4 10 3" xfId="22783" xr:uid="{CB4FBF81-F138-471E-ACA4-F993A923887C}"/>
    <cellStyle name="Normal 2 4 10 4" xfId="22784" xr:uid="{CB8AD622-49BA-45BE-8F2E-1A74FBE5978E}"/>
    <cellStyle name="Normal 2 4 10 5" xfId="22785" xr:uid="{BE037211-C728-4F02-84C7-4B265AAC1A6C}"/>
    <cellStyle name="Normal 2 4 11" xfId="22786" xr:uid="{81998EA8-940A-421B-864F-5C7BDC3EDDD7}"/>
    <cellStyle name="Normal 2 4 11 2" xfId="22787" xr:uid="{904D8340-4AF8-4885-AD56-667266984248}"/>
    <cellStyle name="Normal 2 4 12" xfId="22788" xr:uid="{25B93B83-83C5-4F72-9339-BB6EA9FAC34F}"/>
    <cellStyle name="Normal 2 4 12 2" xfId="22789" xr:uid="{A72FFB08-F2DD-4F81-A0A7-805311488711}"/>
    <cellStyle name="Normal 2 4 13" xfId="22790" xr:uid="{BCAEDD9A-C057-43C8-80FA-7285281D6052}"/>
    <cellStyle name="Normal 2 4 14" xfId="22791" xr:uid="{5F8F5C16-52DC-49FB-AF73-E608023FD3D0}"/>
    <cellStyle name="Normal 2 4 15" xfId="22792" xr:uid="{0CAC8761-73C8-49F2-8924-11A29FAD22F2}"/>
    <cellStyle name="Normal 2 4 16" xfId="22793" xr:uid="{00CC82EB-DB58-4157-8A25-8336980B026A}"/>
    <cellStyle name="Normal 2 4 17" xfId="22794" xr:uid="{B98340F8-1D2D-4029-87B4-080C458CEB33}"/>
    <cellStyle name="Normal 2 4 2" xfId="22795" xr:uid="{A2828308-75EA-4ADB-9111-BF5FCEADCF0C}"/>
    <cellStyle name="Normal 2 4 2 10" xfId="22796" xr:uid="{41C375CB-A4B9-4DE3-9D75-1888763F9BE8}"/>
    <cellStyle name="Normal 2 4 2 11" xfId="22797" xr:uid="{B20AC409-1841-4C0D-9546-906A4DA9CD59}"/>
    <cellStyle name="Normal 2 4 2 2" xfId="22798" xr:uid="{EC323275-F0FF-462C-A355-1614FDDD2E4D}"/>
    <cellStyle name="Normal 2 4 2 2 2" xfId="22799" xr:uid="{578336DD-2C2B-43EF-992A-64DA1E69F3A7}"/>
    <cellStyle name="Normal 2 4 2 2 2 2" xfId="22800" xr:uid="{9D8F6D17-F05E-4F54-A7F2-F99DC2914AA8}"/>
    <cellStyle name="Normal 2 4 2 2 2 3" xfId="22801" xr:uid="{055F814D-02D1-4BF7-BF13-23A356FF22BE}"/>
    <cellStyle name="Normal 2 4 2 2 2 4" xfId="22802" xr:uid="{F03ECE7A-7983-4604-8E0F-BB3C312F7586}"/>
    <cellStyle name="Normal 2 4 2 2 3" xfId="22803" xr:uid="{AD77F3E5-3F11-4A17-8326-EAEB5AC7C7D6}"/>
    <cellStyle name="Normal 2 4 2 2 3 2" xfId="22804" xr:uid="{D86AED31-AB1D-49D7-8B55-369AD8F20C2C}"/>
    <cellStyle name="Normal 2 4 2 2 3 3" xfId="22805" xr:uid="{621D3037-E35F-418D-80EB-00982A27D9BD}"/>
    <cellStyle name="Normal 2 4 2 2 4" xfId="22806" xr:uid="{8C5F5C52-51DC-4D77-AF61-F33B8183CC64}"/>
    <cellStyle name="Normal 2 4 2 2 4 2" xfId="22807" xr:uid="{DA006550-2C43-40C7-BD14-79B859214C7C}"/>
    <cellStyle name="Normal 2 4 2 2 5" xfId="22808" xr:uid="{8E50FE83-CFF4-4E8A-A9CB-BC137FA4859C}"/>
    <cellStyle name="Normal 2 4 2 2 6" xfId="22809" xr:uid="{E45D5A90-D506-477A-8FEF-CFD9962CBE50}"/>
    <cellStyle name="Normal 2 4 2 3" xfId="22810" xr:uid="{09FDBD06-478A-4394-8B43-3AC834B0790D}"/>
    <cellStyle name="Normal 2 4 2 3 2" xfId="22811" xr:uid="{FC1237FC-E66B-4308-8ED3-6D9B61A80BC2}"/>
    <cellStyle name="Normal 2 4 2 3 2 2" xfId="22812" xr:uid="{815810B7-A28F-474F-9779-C8DFE6F4CDAF}"/>
    <cellStyle name="Normal 2 4 2 3 3" xfId="22813" xr:uid="{27461209-967A-40FD-B5B9-4B61BA979ECB}"/>
    <cellStyle name="Normal 2 4 2 3 4" xfId="22814" xr:uid="{A70EF2E1-C341-4BAB-81D4-8C2FB2343824}"/>
    <cellStyle name="Normal 2 4 2 3 5" xfId="22815" xr:uid="{507CC05E-30A6-4160-93A1-2219099F2712}"/>
    <cellStyle name="Normal 2 4 2 3 6" xfId="22816" xr:uid="{F5A6FCA9-32BA-420D-BDAC-34A3FA30E63B}"/>
    <cellStyle name="Normal 2 4 2 4" xfId="22817" xr:uid="{92FF89E6-6272-4436-A9A5-D56EACDD9B9A}"/>
    <cellStyle name="Normal 2 4 2 4 2" xfId="22818" xr:uid="{C6D10C21-A70E-41CA-A66C-351FB3A2BC45}"/>
    <cellStyle name="Normal 2 4 2 4 2 2" xfId="22819" xr:uid="{797B0D23-42DA-4AFC-8AD6-82F1DDB6BA12}"/>
    <cellStyle name="Normal 2 4 2 4 3" xfId="22820" xr:uid="{1AB3CE16-0CC9-47EE-AE5A-F561726DCBDE}"/>
    <cellStyle name="Normal 2 4 2 4 4" xfId="22821" xr:uid="{B11B82F3-63DE-4573-8461-78B2FE4A912E}"/>
    <cellStyle name="Normal 2 4 2 4 5" xfId="22822" xr:uid="{3E9D9902-E7B2-462F-8D65-17758E11FCF5}"/>
    <cellStyle name="Normal 2 4 2 4 6" xfId="22823" xr:uid="{77F3628A-8808-4FE7-B813-59AB71D2FBA8}"/>
    <cellStyle name="Normal 2 4 2 5" xfId="22824" xr:uid="{924B326F-597F-4DB9-B6CD-64E7E7BD829A}"/>
    <cellStyle name="Normal 2 4 2 5 2" xfId="22825" xr:uid="{89C18020-2761-4087-BDA9-DB7BDFBFAB66}"/>
    <cellStyle name="Normal 2 4 2 5 2 2" xfId="22826" xr:uid="{2181F322-6C53-487F-AE7D-4AFAF7E17545}"/>
    <cellStyle name="Normal 2 4 2 5 3" xfId="22827" xr:uid="{84E77F0D-9CBB-4235-9C69-E741DADBC4E4}"/>
    <cellStyle name="Normal 2 4 2 5 4" xfId="22828" xr:uid="{162A1FF2-702A-42C0-BFF1-1D4015E8EF8B}"/>
    <cellStyle name="Normal 2 4 2 5 5" xfId="22829" xr:uid="{1997185F-529B-4BDB-ACDE-6272244CE38D}"/>
    <cellStyle name="Normal 2 4 2 5 6" xfId="22830" xr:uid="{90E7808D-C9F7-40EF-B6CB-32394B537E97}"/>
    <cellStyle name="Normal 2 4 2 6" xfId="22831" xr:uid="{41F53D97-A162-4758-B34C-EE391D0ADF30}"/>
    <cellStyle name="Normal 2 4 2 6 2" xfId="22832" xr:uid="{19983D4F-16E8-4726-BC34-145353F59380}"/>
    <cellStyle name="Normal 2 4 2 6 3" xfId="22833" xr:uid="{C8093BA0-2E0E-491E-81E2-7A9DC4D2E821}"/>
    <cellStyle name="Normal 2 4 2 6 4" xfId="22834" xr:uid="{1B2BA147-471A-4667-999B-D7C21E3B463B}"/>
    <cellStyle name="Normal 2 4 2 7" xfId="22835" xr:uid="{B3BAA01F-B640-40A5-80D3-17BB54C2320E}"/>
    <cellStyle name="Normal 2 4 2 7 2" xfId="22836" xr:uid="{F1ED5823-0EF4-4955-A6DF-17B92D21254B}"/>
    <cellStyle name="Normal 2 4 2 8" xfId="22837" xr:uid="{D1D8C53A-39FF-4064-B342-C8A3DDE1FD94}"/>
    <cellStyle name="Normal 2 4 2 8 2" xfId="22838" xr:uid="{3C8E2838-1431-46DF-B78C-763410CE1E88}"/>
    <cellStyle name="Normal 2 4 2 9" xfId="22839" xr:uid="{A1AC836E-1237-4C43-9B9F-B64727DB061B}"/>
    <cellStyle name="Normal 2 4 3" xfId="22840" xr:uid="{31D5F76F-D6FD-4D78-83C7-9068163C8D01}"/>
    <cellStyle name="Normal 2 4 3 10" xfId="22841" xr:uid="{E1C79C3B-8AD6-4CC8-B97C-EC26EC779174}"/>
    <cellStyle name="Normal 2 4 3 2" xfId="22842" xr:uid="{737D7DFF-7EE0-47DE-8576-EA996F18AFC1}"/>
    <cellStyle name="Normal 2 4 3 2 2" xfId="22843" xr:uid="{8BA7D906-159A-4D49-B09A-740BC48163A7}"/>
    <cellStyle name="Normal 2 4 3 2 2 2" xfId="22844" xr:uid="{9E4934DB-9D54-4465-A79B-F054B12E3205}"/>
    <cellStyle name="Normal 2 4 3 2 2 3" xfId="22845" xr:uid="{EC4806E2-FC40-42FE-8EDE-71DBEA4E64C8}"/>
    <cellStyle name="Normal 2 4 3 2 2 4" xfId="22846" xr:uid="{B04051C1-5A36-4B3E-9DC2-CD2FD6BCC6B0}"/>
    <cellStyle name="Normal 2 4 3 2 3" xfId="22847" xr:uid="{FCFF972F-B314-45D2-8C5E-3526F70508BA}"/>
    <cellStyle name="Normal 2 4 3 2 3 2" xfId="22848" xr:uid="{4B402B00-0772-4930-A6AB-F63CE335EFEB}"/>
    <cellStyle name="Normal 2 4 3 2 3 3" xfId="22849" xr:uid="{E16B04EF-4CB6-47F5-A0E5-F33F63C88C3F}"/>
    <cellStyle name="Normal 2 4 3 2 4" xfId="22850" xr:uid="{790B2B53-DD57-4EB2-A358-9B0577988973}"/>
    <cellStyle name="Normal 2 4 3 2 4 2" xfId="22851" xr:uid="{E90780EC-D6CC-44C4-8BCF-FA39117824CA}"/>
    <cellStyle name="Normal 2 4 3 2 5" xfId="22852" xr:uid="{64FE7520-CF13-4B2C-A2CE-D474A152B058}"/>
    <cellStyle name="Normal 2 4 3 2 6" xfId="22853" xr:uid="{8C14581E-6625-49E7-98A3-261132E77CF3}"/>
    <cellStyle name="Normal 2 4 3 2 7" xfId="22854" xr:uid="{47958EE1-3C44-4C15-95DB-F8C1E445DF03}"/>
    <cellStyle name="Normal 2 4 3 3" xfId="22855" xr:uid="{184D92A9-BCE8-4875-B614-B3E7B6B482FA}"/>
    <cellStyle name="Normal 2 4 3 3 2" xfId="22856" xr:uid="{DC1D57AF-AF03-4E72-BDC4-39C2FA54643C}"/>
    <cellStyle name="Normal 2 4 3 3 2 2" xfId="22857" xr:uid="{A89718C4-DD6A-46DF-97D8-3E1992472D88}"/>
    <cellStyle name="Normal 2 4 3 3 3" xfId="22858" xr:uid="{2162DA37-6C50-4195-93FC-1B9AE501AD1F}"/>
    <cellStyle name="Normal 2 4 3 3 4" xfId="22859" xr:uid="{1353B696-8368-42C2-A896-438C1160CD19}"/>
    <cellStyle name="Normal 2 4 3 3 5" xfId="22860" xr:uid="{88C43B30-D658-4A1F-B20E-0751DFACE085}"/>
    <cellStyle name="Normal 2 4 3 3 6" xfId="22861" xr:uid="{922112F1-C6ED-4047-86CA-8AFC982EE4E9}"/>
    <cellStyle name="Normal 2 4 3 4" xfId="22862" xr:uid="{04D74CEA-0485-45BA-8904-CFD5B5AE6A60}"/>
    <cellStyle name="Normal 2 4 3 4 2" xfId="22863" xr:uid="{803D97F6-DE6E-42AA-AD73-180450BD703C}"/>
    <cellStyle name="Normal 2 4 3 4 2 2" xfId="22864" xr:uid="{3C1D5797-E85F-460E-BC57-686CF19E8F59}"/>
    <cellStyle name="Normal 2 4 3 4 3" xfId="22865" xr:uid="{BDBB3574-EB6A-429F-BDF3-8CFB8B242A17}"/>
    <cellStyle name="Normal 2 4 3 4 4" xfId="22866" xr:uid="{8E49A4C4-ADA1-49DE-AA05-9FAC0E3DE56F}"/>
    <cellStyle name="Normal 2 4 3 4 5" xfId="22867" xr:uid="{9E288646-507E-439B-8870-F32A5B3FB339}"/>
    <cellStyle name="Normal 2 4 3 4 6" xfId="22868" xr:uid="{69BC4DEF-5340-4DBE-8CE3-D6AA8A830034}"/>
    <cellStyle name="Normal 2 4 3 5" xfId="22869" xr:uid="{FDA2C6B0-C081-499F-997A-A9B4B215CA14}"/>
    <cellStyle name="Normal 2 4 3 5 2" xfId="22870" xr:uid="{DF49A078-54C0-4315-B6A0-7A8A0B118715}"/>
    <cellStyle name="Normal 2 4 3 5 2 2" xfId="22871" xr:uid="{9B594E04-9654-445E-BEAF-F2584F31E20F}"/>
    <cellStyle name="Normal 2 4 3 5 3" xfId="22872" xr:uid="{426D0E96-B38D-4FB7-8C04-A9E20A8B0C40}"/>
    <cellStyle name="Normal 2 4 3 5 4" xfId="22873" xr:uid="{BCDC6607-05D9-449B-B7C8-CD814ECE6A98}"/>
    <cellStyle name="Normal 2 4 3 5 5" xfId="22874" xr:uid="{399D7ECA-98F9-4A38-AE2D-4A57D30DE1A4}"/>
    <cellStyle name="Normal 2 4 3 5 6" xfId="22875" xr:uid="{7EA82465-BF61-465D-B921-63301F35E9B4}"/>
    <cellStyle name="Normal 2 4 3 6" xfId="22876" xr:uid="{2856BEA9-FF38-4BD4-ADDD-1C0F7912CD3B}"/>
    <cellStyle name="Normal 2 4 3 6 2" xfId="22877" xr:uid="{F7229A7C-3832-4213-93A6-7C2F9F16C4EB}"/>
    <cellStyle name="Normal 2 4 3 6 2 2" xfId="22878" xr:uid="{683549A0-10FD-41FE-A6C4-3A8FF052AAF5}"/>
    <cellStyle name="Normal 2 4 3 6 3" xfId="22879" xr:uid="{E5FED4EE-F951-49F7-B929-039BBA49308B}"/>
    <cellStyle name="Normal 2 4 3 7" xfId="22880" xr:uid="{CFF09B8B-9955-42CB-8036-7D4C0BF17A71}"/>
    <cellStyle name="Normal 2 4 3 7 2" xfId="22881" xr:uid="{821D516D-B8CA-42B6-A621-A5C56F4DABD8}"/>
    <cellStyle name="Normal 2 4 3 8" xfId="22882" xr:uid="{912C4144-520A-4297-976F-B7319E74BC60}"/>
    <cellStyle name="Normal 2 4 3 8 2" xfId="22883" xr:uid="{F942767B-3F95-4D9F-9A78-F9B8ACFFB357}"/>
    <cellStyle name="Normal 2 4 3 9" xfId="22884" xr:uid="{B880BBF5-1459-4D2D-994E-189D11F41D39}"/>
    <cellStyle name="Normal 2 4 4" xfId="22885" xr:uid="{FC399287-A6DB-4DFC-964A-15B21E330F9C}"/>
    <cellStyle name="Normal 2 4 4 10" xfId="22886" xr:uid="{761BCB2C-A1F3-4296-8623-D97E88C273FF}"/>
    <cellStyle name="Normal 2 4 4 2" xfId="22887" xr:uid="{E6B7897E-3DAB-47E5-BB32-33AA5CB438A0}"/>
    <cellStyle name="Normal 2 4 4 2 2" xfId="22888" xr:uid="{297D4AE5-BF07-4F11-BE58-E848D1B19C12}"/>
    <cellStyle name="Normal 2 4 4 2 2 2" xfId="22889" xr:uid="{A1D0B8D3-EF55-424C-BCC3-56551D8898AE}"/>
    <cellStyle name="Normal 2 4 4 2 3" xfId="22890" xr:uid="{64697172-C4D9-49C0-9395-BD8449EF6D3D}"/>
    <cellStyle name="Normal 2 4 4 2 4" xfId="22891" xr:uid="{B5A81A86-FDC7-4926-A4CF-B627C4511615}"/>
    <cellStyle name="Normal 2 4 4 2 5" xfId="22892" xr:uid="{4033DD26-F77D-4A89-8CD1-DE236EB5EA5A}"/>
    <cellStyle name="Normal 2 4 4 2 6" xfId="22893" xr:uid="{79E73F0C-C50B-4FE1-9D5D-3088B3952BAB}"/>
    <cellStyle name="Normal 2 4 4 3" xfId="22894" xr:uid="{6B62308E-14A0-4D88-A9F0-33B4CE8BF986}"/>
    <cellStyle name="Normal 2 4 4 3 2" xfId="22895" xr:uid="{68B932DE-998B-4B22-B82C-9E1E7BB65CF2}"/>
    <cellStyle name="Normal 2 4 4 3 2 2" xfId="22896" xr:uid="{38969808-1556-4CD7-8738-8E888AEB5C62}"/>
    <cellStyle name="Normal 2 4 4 3 3" xfId="22897" xr:uid="{CF26B125-0CA0-443F-8595-EAB6142C9ADA}"/>
    <cellStyle name="Normal 2 4 4 3 4" xfId="22898" xr:uid="{99F3690C-C315-4011-AE8A-B5978E0A6DD4}"/>
    <cellStyle name="Normal 2 4 4 3 5" xfId="22899" xr:uid="{FB4F1E99-0D4E-404B-BFCC-68685BB2368B}"/>
    <cellStyle name="Normal 2 4 4 3 6" xfId="22900" xr:uid="{B3E2B177-2014-4447-80C1-C7A81474FF59}"/>
    <cellStyle name="Normal 2 4 4 4" xfId="22901" xr:uid="{3E10527E-30E3-4D67-B05D-F0F061F1A6D8}"/>
    <cellStyle name="Normal 2 4 4 4 2" xfId="22902" xr:uid="{BC2C8CF0-BF35-4142-B916-C53FB4D514E9}"/>
    <cellStyle name="Normal 2 4 4 4 2 2" xfId="22903" xr:uid="{CE6F5D76-73D3-4787-AC64-74D1F0F3BB66}"/>
    <cellStyle name="Normal 2 4 4 4 3" xfId="22904" xr:uid="{2BD7070A-05AA-47F4-A220-7AB3967B5A9F}"/>
    <cellStyle name="Normal 2 4 4 4 4" xfId="22905" xr:uid="{3EC7522D-AEFC-40E5-9ADF-39B94C293789}"/>
    <cellStyle name="Normal 2 4 4 4 5" xfId="22906" xr:uid="{89FF7665-2EAD-4FE0-89D8-A15E327A8B94}"/>
    <cellStyle name="Normal 2 4 4 5" xfId="22907" xr:uid="{32FF17C2-845D-423D-BEA6-1E453D3B1B07}"/>
    <cellStyle name="Normal 2 4 4 5 2" xfId="22908" xr:uid="{1E5A9179-515C-46D6-AA8B-C9785E9C06E6}"/>
    <cellStyle name="Normal 2 4 4 5 2 2" xfId="22909" xr:uid="{E9230A23-AA46-44F3-8CD0-E7E2B0F9AEB2}"/>
    <cellStyle name="Normal 2 4 4 5 3" xfId="22910" xr:uid="{F353823F-055B-42AD-A3F5-2A2F33F6A7AD}"/>
    <cellStyle name="Normal 2 4 4 5 4" xfId="22911" xr:uid="{2E2206AC-9580-4412-9911-BECAE4858365}"/>
    <cellStyle name="Normal 2 4 4 5 5" xfId="22912" xr:uid="{9B4E27BA-CD5A-4CA5-9AA8-E63A54999684}"/>
    <cellStyle name="Normal 2 4 4 6" xfId="22913" xr:uid="{6EB5E941-49FD-4BB2-BE81-2C2929FC9A3A}"/>
    <cellStyle name="Normal 2 4 4 6 2" xfId="22914" xr:uid="{715F0C81-C5F7-487C-9224-BD95E7AF8709}"/>
    <cellStyle name="Normal 2 4 4 7" xfId="22915" xr:uid="{A53B2645-0223-4878-9E96-5C3A3604B3E2}"/>
    <cellStyle name="Normal 2 4 4 8" xfId="22916" xr:uid="{4A847222-835E-4AD5-9EE7-5917E9427353}"/>
    <cellStyle name="Normal 2 4 4 9" xfId="22917" xr:uid="{14B8735F-C7DF-43EA-B7C8-5D38FD86A5DC}"/>
    <cellStyle name="Normal 2 4 5" xfId="22918" xr:uid="{1EA5F6D5-C7E2-46CF-AD75-DFD1D1F254F2}"/>
    <cellStyle name="Normal 2 4 5 10" xfId="22919" xr:uid="{6EB5BCE3-64FE-4EBC-9FD0-664A5E8CD4D8}"/>
    <cellStyle name="Normal 2 4 5 2" xfId="22920" xr:uid="{9FA4BD67-47EC-4904-89B4-75EDAA9E371B}"/>
    <cellStyle name="Normal 2 4 5 2 2" xfId="22921" xr:uid="{48BA0919-FDF3-4E71-BE68-0B6DC653DBC5}"/>
    <cellStyle name="Normal 2 4 5 2 2 2" xfId="22922" xr:uid="{F4679769-9A73-4CE1-B0AB-09ADEF12DEF3}"/>
    <cellStyle name="Normal 2 4 5 2 3" xfId="22923" xr:uid="{375DF1A1-3E84-49EB-82C7-11C1D7F68CD0}"/>
    <cellStyle name="Normal 2 4 5 2 4" xfId="22924" xr:uid="{8B471780-7FC6-41FB-8075-B2FBC43BF39A}"/>
    <cellStyle name="Normal 2 4 5 3" xfId="22925" xr:uid="{BC7DA06D-442B-4AEF-94AC-EC87A5A2307A}"/>
    <cellStyle name="Normal 2 4 5 3 2" xfId="22926" xr:uid="{FE2B35B2-353E-41CB-9F91-03F5B01D238D}"/>
    <cellStyle name="Normal 2 4 5 3 2 2" xfId="22927" xr:uid="{1D18428C-9743-4842-8C3A-CE12F8568090}"/>
    <cellStyle name="Normal 2 4 5 3 3" xfId="22928" xr:uid="{1D31ACEA-AACA-4F3F-A511-14A8AC527CF8}"/>
    <cellStyle name="Normal 2 4 5 3 4" xfId="22929" xr:uid="{B3080E31-25CD-4579-AC53-57B8385A0A29}"/>
    <cellStyle name="Normal 2 4 5 4" xfId="22930" xr:uid="{BD1F684E-7E74-4535-BD1D-045E55AF6BBB}"/>
    <cellStyle name="Normal 2 4 5 4 2" xfId="22931" xr:uid="{BFED5683-CC50-41AF-8B8D-54C85C76599E}"/>
    <cellStyle name="Normal 2 4 5 4 2 2" xfId="22932" xr:uid="{017BC3D7-D12C-42A1-BCEB-62819AA3C013}"/>
    <cellStyle name="Normal 2 4 5 4 3" xfId="22933" xr:uid="{6B33529F-BF9E-4513-9D3D-906C23D6F343}"/>
    <cellStyle name="Normal 2 4 5 4 4" xfId="22934" xr:uid="{CFD4BF0C-FBAC-4A43-9442-4D7FBEBB3439}"/>
    <cellStyle name="Normal 2 4 5 5" xfId="22935" xr:uid="{B600BB65-3D52-4B64-958D-7C7BB561C4AB}"/>
    <cellStyle name="Normal 2 4 5 5 2" xfId="22936" xr:uid="{0589E6AD-B29B-418E-B486-BE10DDA6F9AE}"/>
    <cellStyle name="Normal 2 4 5 5 2 2" xfId="22937" xr:uid="{51DBEE66-6617-4DD7-93F9-0A0D93F0FA7F}"/>
    <cellStyle name="Normal 2 4 5 5 3" xfId="22938" xr:uid="{CD7AB546-D844-44EF-B935-EE3FE673C64A}"/>
    <cellStyle name="Normal 2 4 5 5 4" xfId="22939" xr:uid="{D5095C93-84CE-4C9D-975E-A68509EC86E3}"/>
    <cellStyle name="Normal 2 4 5 6" xfId="22940" xr:uid="{29E91655-4625-4552-A124-AFE3D086FC05}"/>
    <cellStyle name="Normal 2 4 5 6 2" xfId="22941" xr:uid="{FE3247AE-5786-41DC-AFDA-DFB0E859DB7E}"/>
    <cellStyle name="Normal 2 4 5 7" xfId="22942" xr:uid="{3C5899CF-E516-47FB-92AF-2E80CDC25C66}"/>
    <cellStyle name="Normal 2 4 5 8" xfId="22943" xr:uid="{6326FE04-F4F5-42FE-9C80-374A56F79749}"/>
    <cellStyle name="Normal 2 4 5 9" xfId="22944" xr:uid="{FA071A8C-4916-4422-BAAC-F14A28DEE1C3}"/>
    <cellStyle name="Normal 2 4 6" xfId="22945" xr:uid="{892D8B64-DF73-4AD1-998C-0E8708476F8D}"/>
    <cellStyle name="Normal 2 4 6 10" xfId="22946" xr:uid="{A062E13D-9C96-4D62-B78C-5F7879A05139}"/>
    <cellStyle name="Normal 2 4 6 2" xfId="22947" xr:uid="{F370C4C3-5ACC-43CF-9D97-81636DF7AC59}"/>
    <cellStyle name="Normal 2 4 6 2 2" xfId="22948" xr:uid="{7091245B-9E56-428D-9817-A54C4E971CD6}"/>
    <cellStyle name="Normal 2 4 6 2 2 2" xfId="22949" xr:uid="{7AFB53AD-2AD1-483A-8471-FCDA8992230F}"/>
    <cellStyle name="Normal 2 4 6 2 3" xfId="22950" xr:uid="{6217534E-914F-4BC8-800B-5F4CFFF9B02C}"/>
    <cellStyle name="Normal 2 4 6 2 4" xfId="22951" xr:uid="{71CF32F6-B38F-49AA-9B94-601F44E8110E}"/>
    <cellStyle name="Normal 2 4 6 3" xfId="22952" xr:uid="{0BE89E91-B549-4DD1-BE25-D4ACB79E1065}"/>
    <cellStyle name="Normal 2 4 6 3 2" xfId="22953" xr:uid="{8609D58E-F434-42B7-96E8-C87D66586CA4}"/>
    <cellStyle name="Normal 2 4 6 3 2 2" xfId="22954" xr:uid="{913A872C-AE5C-450A-AB64-33063564C6AF}"/>
    <cellStyle name="Normal 2 4 6 3 3" xfId="22955" xr:uid="{0A04B2CC-5BBC-4907-B6F5-3F65FC26A291}"/>
    <cellStyle name="Normal 2 4 6 3 4" xfId="22956" xr:uid="{2A8DD29C-E6B7-4EB8-AB2D-F53FB6467EC0}"/>
    <cellStyle name="Normal 2 4 6 4" xfId="22957" xr:uid="{ADDDA9C0-7774-46AE-B7B3-1C414646E752}"/>
    <cellStyle name="Normal 2 4 6 4 2" xfId="22958" xr:uid="{C59F28AE-1D81-44F8-A55F-8241C42533DC}"/>
    <cellStyle name="Normal 2 4 6 4 2 2" xfId="22959" xr:uid="{E3373FA6-D4E4-493A-A685-32013C9CEC5A}"/>
    <cellStyle name="Normal 2 4 6 4 3" xfId="22960" xr:uid="{4010E64F-30F2-4449-97BA-CA8F8A6583FD}"/>
    <cellStyle name="Normal 2 4 6 4 4" xfId="22961" xr:uid="{C6CC1A1D-6FD9-44ED-AD17-03568067D3C3}"/>
    <cellStyle name="Normal 2 4 6 5" xfId="22962" xr:uid="{ACFB3D1A-EAED-40C9-B2A6-903FA52FDB6A}"/>
    <cellStyle name="Normal 2 4 6 5 2" xfId="22963" xr:uid="{6D3B2EF0-FF82-4C99-A54E-2584DF65EC73}"/>
    <cellStyle name="Normal 2 4 6 5 2 2" xfId="22964" xr:uid="{FABFF201-9F30-440B-8DED-1A70DF959955}"/>
    <cellStyle name="Normal 2 4 6 5 3" xfId="22965" xr:uid="{CB102370-2277-4CE9-8641-C4AAB6CD2097}"/>
    <cellStyle name="Normal 2 4 6 5 4" xfId="22966" xr:uid="{46D67588-BE53-417C-AEBD-CF15AFB8A014}"/>
    <cellStyle name="Normal 2 4 6 6" xfId="22967" xr:uid="{A550FD34-E851-4AAF-AB61-19ABB77DE6BF}"/>
    <cellStyle name="Normal 2 4 6 6 2" xfId="22968" xr:uid="{DE00BE5A-802E-4C1D-A49F-2C26A7C12B3C}"/>
    <cellStyle name="Normal 2 4 6 7" xfId="22969" xr:uid="{FC697376-3EA4-462C-BC53-FD448C6F9D1C}"/>
    <cellStyle name="Normal 2 4 6 8" xfId="22970" xr:uid="{F6547964-6F1C-4424-A5BC-6199FB35EC1D}"/>
    <cellStyle name="Normal 2 4 6 9" xfId="22971" xr:uid="{797E10E7-23F1-4FB8-A6CE-25B8C10E32D9}"/>
    <cellStyle name="Normal 2 4 7" xfId="22972" xr:uid="{2084D9D1-77E6-4DA0-A381-49240AB9D86F}"/>
    <cellStyle name="Normal 2 4 7 2" xfId="22973" xr:uid="{C6573B88-B6C5-4079-8C9F-0B0C58934674}"/>
    <cellStyle name="Normal 2 4 7 2 2" xfId="22974" xr:uid="{62827D81-BADC-4F28-9674-856F929377EC}"/>
    <cellStyle name="Normal 2 4 7 3" xfId="22975" xr:uid="{AA930911-82BD-4B87-A681-B86B1AEACB31}"/>
    <cellStyle name="Normal 2 4 7 4" xfId="22976" xr:uid="{D96AF939-3D76-4D2A-B226-8EB70C9219A7}"/>
    <cellStyle name="Normal 2 4 7 5" xfId="22977" xr:uid="{37475762-1A01-45AC-85AB-C5B24E63B1AA}"/>
    <cellStyle name="Normal 2 4 7 6" xfId="22978" xr:uid="{17DE7FF0-73AE-4BC9-B5F8-61A05CDC762C}"/>
    <cellStyle name="Normal 2 4 8" xfId="22979" xr:uid="{6277B0A1-2D91-4494-86AA-54FAC80341A3}"/>
    <cellStyle name="Normal 2 4 8 2" xfId="22980" xr:uid="{387B69ED-579E-4124-AC33-0F74D3F5981F}"/>
    <cellStyle name="Normal 2 4 8 2 2" xfId="22981" xr:uid="{E0168169-B745-4CDF-ACEA-700489201381}"/>
    <cellStyle name="Normal 2 4 8 3" xfId="22982" xr:uid="{8AB282A9-94B9-4E61-A423-823E5F430812}"/>
    <cellStyle name="Normal 2 4 8 4" xfId="22983" xr:uid="{5EAC8100-E4F1-4F72-8441-35D339B9BD5E}"/>
    <cellStyle name="Normal 2 4 8 5" xfId="22984" xr:uid="{A8D81156-BD53-4A89-9F75-196D8178C6CA}"/>
    <cellStyle name="Normal 2 4 9" xfId="22985" xr:uid="{FB79025D-D23A-491F-B136-A3AF5F86A80F}"/>
    <cellStyle name="Normal 2 4 9 2" xfId="22986" xr:uid="{E9FB79C5-B8CA-44C8-8F75-6D85867D1E7E}"/>
    <cellStyle name="Normal 2 4 9 2 2" xfId="22987" xr:uid="{A75A89A4-0F13-4045-BE24-F1E72F9CAA5C}"/>
    <cellStyle name="Normal 2 4 9 3" xfId="22988" xr:uid="{F042F090-3400-41ED-8013-CB96F0F1E0B7}"/>
    <cellStyle name="Normal 2 4 9 4" xfId="22989" xr:uid="{C3494350-796C-46AE-AA75-0624FBF537B2}"/>
    <cellStyle name="Normal 2 4 9 5" xfId="22990" xr:uid="{7A27FF0D-7DAF-4FFB-B132-79E0679E15DE}"/>
    <cellStyle name="Normal 2 5" xfId="22991" xr:uid="{2F9D206E-5B15-4592-8A32-F954F5A00868}"/>
    <cellStyle name="Normal 2 5 10" xfId="22992" xr:uid="{5234D986-6144-47B4-8D27-4F352092D3D8}"/>
    <cellStyle name="Normal 2 5 11" xfId="22993" xr:uid="{1202DB2B-B5A3-4512-8215-44B8EBE9A55D}"/>
    <cellStyle name="Normal 2 5 12" xfId="22994" xr:uid="{E6EB983C-4842-459C-8429-A8B9CA842F92}"/>
    <cellStyle name="Normal 2 5 2" xfId="22995" xr:uid="{0E2176DD-013B-4F8C-B0D0-D7978243FCA9}"/>
    <cellStyle name="Normal 2 5 2 2" xfId="22996" xr:uid="{18962FA3-0B65-4E1D-8B1D-379492CB772D}"/>
    <cellStyle name="Normal 2 5 2 2 2" xfId="22997" xr:uid="{FA57D239-3168-46E8-B98A-A77D5B01314C}"/>
    <cellStyle name="Normal 2 5 2 2 2 2" xfId="22998" xr:uid="{C3EBC3B3-3247-4F35-81B7-5DECD0B570F9}"/>
    <cellStyle name="Normal 2 5 2 2 2 3" xfId="22999" xr:uid="{95DA278A-ABB4-46C2-BD0D-3478910D61D0}"/>
    <cellStyle name="Normal 2 5 2 2 3" xfId="23000" xr:uid="{931279BD-BB01-4112-BF07-E00169915AC6}"/>
    <cellStyle name="Normal 2 5 2 2 3 2" xfId="23001" xr:uid="{6D1F7E43-F882-4DA3-8716-E53AB9355CD5}"/>
    <cellStyle name="Normal 2 5 2 2 4" xfId="23002" xr:uid="{4C772F02-F8AB-4B13-B810-C65984D799B9}"/>
    <cellStyle name="Normal 2 5 2 2 5" xfId="23003" xr:uid="{744089AB-C981-4FB3-AD41-F468FB29A13B}"/>
    <cellStyle name="Normal 2 5 2 2 6" xfId="23004" xr:uid="{C1BA9FC6-E04E-4E9C-9342-1348D0686484}"/>
    <cellStyle name="Normal 2 5 2 3" xfId="23005" xr:uid="{87DC877B-B6CB-4DE9-B69A-883D8E273268}"/>
    <cellStyle name="Normal 2 5 2 3 2" xfId="23006" xr:uid="{0287E6A0-923D-4786-97DB-E96A00FCCED6}"/>
    <cellStyle name="Normal 2 5 2 3 2 2" xfId="23007" xr:uid="{96E88075-3AC8-4D0E-9126-EE45C2E5A58B}"/>
    <cellStyle name="Normal 2 5 2 3 3" xfId="23008" xr:uid="{19CB2ACD-89A2-417A-9EB0-27FC84F43407}"/>
    <cellStyle name="Normal 2 5 2 4" xfId="23009" xr:uid="{FCF596F9-095C-4C1E-845D-C39A9837F262}"/>
    <cellStyle name="Normal 2 5 2 4 2" xfId="23010" xr:uid="{9D40CE7D-4D7C-45FC-B9F8-BDD7897375CD}"/>
    <cellStyle name="Normal 2 5 2 4 3" xfId="23011" xr:uid="{1E2A914F-74D5-4C89-BD3A-FCFE79A7B193}"/>
    <cellStyle name="Normal 2 5 2 5" xfId="23012" xr:uid="{B05F51FC-7ABB-4CC5-A40C-B3CB50D2156B}"/>
    <cellStyle name="Normal 2 5 2 6" xfId="23013" xr:uid="{4A912E66-95ED-4B9A-B971-54290EEB64E7}"/>
    <cellStyle name="Normal 2 5 2 7" xfId="23014" xr:uid="{FD30B1D2-17A1-4551-A08A-C19C2254F130}"/>
    <cellStyle name="Normal 2 5 2 8" xfId="23015" xr:uid="{DBAF7579-FDF1-493B-B65B-9C6EDB8A4999}"/>
    <cellStyle name="Normal 2 5 2 9" xfId="23016" xr:uid="{83DA3687-05A5-4096-BCB9-A02C9AD14F34}"/>
    <cellStyle name="Normal 2 5 3" xfId="23017" xr:uid="{F3ADEF4D-9C1F-426C-8136-5B1BD41FA605}"/>
    <cellStyle name="Normal 2 5 3 2" xfId="23018" xr:uid="{1B673D7E-D116-4EE9-92B1-0FE94C9553B5}"/>
    <cellStyle name="Normal 2 5 3 2 2" xfId="23019" xr:uid="{FEBFC7CE-1E25-449C-BC62-1A8D76739D54}"/>
    <cellStyle name="Normal 2 5 3 2 2 2" xfId="23020" xr:uid="{F3A0DD5D-450D-4C52-A782-AA16F32FF177}"/>
    <cellStyle name="Normal 2 5 3 2 3" xfId="23021" xr:uid="{792F2F1A-B02A-45E9-A6D6-E871C66E4EDF}"/>
    <cellStyle name="Normal 2 5 3 2 4" xfId="23022" xr:uid="{112D83F8-BD51-4E8D-A62C-C13AEBE7D16D}"/>
    <cellStyle name="Normal 2 5 3 2 5" xfId="23023" xr:uid="{C360BBF4-84BC-4A0B-B0B7-57FAA8390EC3}"/>
    <cellStyle name="Normal 2 5 3 3" xfId="23024" xr:uid="{B3A0BBFC-3CD2-41CE-B5E0-DF11AAB053B3}"/>
    <cellStyle name="Normal 2 5 3 3 2" xfId="23025" xr:uid="{905E19F4-69E8-4BAB-AEB7-3B7276AB203B}"/>
    <cellStyle name="Normal 2 5 3 4" xfId="23026" xr:uid="{867D76F0-675B-4EAE-B887-060A3AB3D035}"/>
    <cellStyle name="Normal 2 5 3 5" xfId="23027" xr:uid="{1F2B9109-378A-4DB5-9955-2360F1D7F631}"/>
    <cellStyle name="Normal 2 5 3 6" xfId="23028" xr:uid="{35FDEF67-C030-453D-81FC-2F68B5F83523}"/>
    <cellStyle name="Normal 2 5 3 7" xfId="23029" xr:uid="{FC5D5739-2B1F-494D-82E7-87584F488D43}"/>
    <cellStyle name="Normal 2 5 3 8" xfId="23030" xr:uid="{05391EC3-8087-4723-BEF6-D71DC27A0C59}"/>
    <cellStyle name="Normal 2 5 4" xfId="23031" xr:uid="{2EADEDC2-98DB-4DCD-A0DA-42A91EA12B95}"/>
    <cellStyle name="Normal 2 5 4 2" xfId="23032" xr:uid="{6C422E21-616D-4ADA-BFAB-15965CF8CD45}"/>
    <cellStyle name="Normal 2 5 4 2 2" xfId="23033" xr:uid="{B8EE53A9-9D16-4359-8A29-8EB2E961F08A}"/>
    <cellStyle name="Normal 2 5 4 3" xfId="23034" xr:uid="{9E8DF397-8A67-42DA-BB69-F5A4550F1D47}"/>
    <cellStyle name="Normal 2 5 4 4" xfId="23035" xr:uid="{F7F74155-1EAD-4D62-8626-1CF4D09A99DF}"/>
    <cellStyle name="Normal 2 5 4 5" xfId="23036" xr:uid="{15545B1E-E131-4A15-9CB0-D79C8094075F}"/>
    <cellStyle name="Normal 2 5 4 6" xfId="23037" xr:uid="{8F1E7750-60A1-4766-B413-A39B03D1B063}"/>
    <cellStyle name="Normal 2 5 5" xfId="23038" xr:uid="{43549B0A-89C6-4106-B3AD-D08546CA4E11}"/>
    <cellStyle name="Normal 2 5 5 2" xfId="23039" xr:uid="{FD08CE0D-5562-4AEE-85D3-08977DC49C64}"/>
    <cellStyle name="Normal 2 5 5 3" xfId="23040" xr:uid="{F794E48D-5F27-4F28-97AD-06B66882E433}"/>
    <cellStyle name="Normal 2 5 6" xfId="23041" xr:uid="{FC74B915-1439-45B9-ACEC-82A871A8461E}"/>
    <cellStyle name="Normal 2 5 6 2" xfId="23042" xr:uid="{5DEDF8DA-83ED-45E3-B1C4-968B9903A635}"/>
    <cellStyle name="Normal 2 5 6 3" xfId="23043" xr:uid="{6A4299D4-2E92-4EA0-B5F4-7DCAFAA96035}"/>
    <cellStyle name="Normal 2 5 7" xfId="23044" xr:uid="{80BEE162-7829-49A4-8654-70A82A0DC70A}"/>
    <cellStyle name="Normal 2 5 8" xfId="23045" xr:uid="{A6722343-267C-4DC6-A1DA-2558B5899308}"/>
    <cellStyle name="Normal 2 5 9" xfId="23046" xr:uid="{E516479C-9747-435D-8AB1-0D64E020886A}"/>
    <cellStyle name="Normal 2 6" xfId="23047" xr:uid="{FB2D9437-8312-4413-857F-251D42578C8C}"/>
    <cellStyle name="Normal 2 6 10" xfId="23048" xr:uid="{D0F413F9-9327-4AA9-9C69-6029C6035AE4}"/>
    <cellStyle name="Normal 2 6 2" xfId="23049" xr:uid="{92B20C45-4E1F-415D-A81C-46884DF14D3F}"/>
    <cellStyle name="Normal 2 6 2 2" xfId="23050" xr:uid="{F1F01919-227B-48D4-81EA-B314AEBC4C52}"/>
    <cellStyle name="Normal 2 6 2 2 2" xfId="23051" xr:uid="{49710AD4-EDB4-44F7-92E2-A4E6E4F7EC67}"/>
    <cellStyle name="Normal 2 6 2 2 2 2" xfId="23052" xr:uid="{FCCCC469-B6CB-4D1E-B6FE-D415E0B57479}"/>
    <cellStyle name="Normal 2 6 2 2 3" xfId="23053" xr:uid="{8C96AF58-7FE7-495B-B849-A9E608262037}"/>
    <cellStyle name="Normal 2 6 2 2 3 2" xfId="23054" xr:uid="{CDA9BC77-ED74-4E85-873C-25D88D04035A}"/>
    <cellStyle name="Normal 2 6 2 2 4" xfId="23055" xr:uid="{22C29450-ED18-4F1F-AD94-C4F3DCB4314A}"/>
    <cellStyle name="Normal 2 6 2 3" xfId="23056" xr:uid="{17763794-C1FD-4BEA-A158-69EC2C754097}"/>
    <cellStyle name="Normal 2 6 2 3 2" xfId="23057" xr:uid="{DDFF2604-401C-40A3-AA4F-DAF241FDA7A9}"/>
    <cellStyle name="Normal 2 6 2 3 2 2" xfId="23058" xr:uid="{0B247AD8-3246-4916-B659-2394152151BC}"/>
    <cellStyle name="Normal 2 6 2 3 3" xfId="23059" xr:uid="{F1F77A29-128D-481E-A96E-96D2B8F0A24D}"/>
    <cellStyle name="Normal 2 6 2 4" xfId="23060" xr:uid="{67F287FE-B66D-4AB1-B493-ED88B23DAD74}"/>
    <cellStyle name="Normal 2 6 2 5" xfId="23061" xr:uid="{54F956F2-0AA5-4261-A8F5-31F86262B8CD}"/>
    <cellStyle name="Normal 2 6 2 6" xfId="23062" xr:uid="{EEB56E7A-5B10-48AA-9F9A-9EFE535076BC}"/>
    <cellStyle name="Normal 2 6 3" xfId="23063" xr:uid="{D23E4EDC-1BF3-4EDD-80DF-301398B09AA1}"/>
    <cellStyle name="Normal 2 6 3 2" xfId="23064" xr:uid="{8B02F1AB-8B5E-46F8-8BEC-DAF2FF83EF7A}"/>
    <cellStyle name="Normal 2 6 3 2 2" xfId="23065" xr:uid="{F244F191-AA96-4597-8A19-1EC5A32E1F83}"/>
    <cellStyle name="Normal 2 6 3 2 3" xfId="23066" xr:uid="{0BBDE1AB-3BA7-470C-8CC7-5382C87F45CC}"/>
    <cellStyle name="Normal 2 6 3 3" xfId="23067" xr:uid="{6955A067-B20E-4A53-87FE-B326A857C277}"/>
    <cellStyle name="Normal 2 6 3 3 2" xfId="23068" xr:uid="{FA905296-E4F7-44B5-8678-D95881C270EF}"/>
    <cellStyle name="Normal 2 6 3 4" xfId="23069" xr:uid="{B9D61A05-D1C4-43C2-806E-5D78B1E396F4}"/>
    <cellStyle name="Normal 2 6 3 4 2" xfId="23070" xr:uid="{D651CB13-144C-4907-910F-16C83839D774}"/>
    <cellStyle name="Normal 2 6 3 5" xfId="23071" xr:uid="{1F262D71-7EA2-4A46-9FC8-064078BE2155}"/>
    <cellStyle name="Normal 2 6 4" xfId="23072" xr:uid="{4AD0E4D1-9C3D-4A72-9E80-64D90063F676}"/>
    <cellStyle name="Normal 2 6 4 2" xfId="23073" xr:uid="{AFE183EB-2E9C-435C-AA2F-0D2EBD14ED53}"/>
    <cellStyle name="Normal 2 6 4 3" xfId="23074" xr:uid="{E29763F3-624D-4371-A7B4-0C90B65A6068}"/>
    <cellStyle name="Normal 2 6 4 4" xfId="23075" xr:uid="{4D029EAE-CC27-49B5-9040-6363563EB363}"/>
    <cellStyle name="Normal 2 6 5" xfId="23076" xr:uid="{98619C36-5EB7-46B4-A9EA-9E8CFDC5CB78}"/>
    <cellStyle name="Normal 2 6 5 2" xfId="23077" xr:uid="{874FB3D4-7852-4282-B89A-9F2444E40FE7}"/>
    <cellStyle name="Normal 2 6 5 3" xfId="23078" xr:uid="{EA3DFD4B-8355-4F1A-9449-9F73F728573D}"/>
    <cellStyle name="Normal 2 6 6" xfId="23079" xr:uid="{7E114221-93B0-41AD-9DBD-B5AB189E5ECA}"/>
    <cellStyle name="Normal 2 6 6 2" xfId="23080" xr:uid="{6DB4FEB0-865F-47E9-BF01-2B0556CCA99F}"/>
    <cellStyle name="Normal 2 6 6 3" xfId="23081" xr:uid="{9AB86972-81BF-4453-AD63-4C57806D437D}"/>
    <cellStyle name="Normal 2 6 7" xfId="23082" xr:uid="{87F4D71B-0816-4D3D-859A-F7C381D10B88}"/>
    <cellStyle name="Normal 2 6 8" xfId="23083" xr:uid="{8ACFB571-496A-4F09-B0A2-F3D3402FFC36}"/>
    <cellStyle name="Normal 2 6 9" xfId="23084" xr:uid="{9B08506F-B844-4BEE-BEC1-58ACFFA8FDBD}"/>
    <cellStyle name="Normal 2 7" xfId="23085" xr:uid="{19EF0071-CCF0-4F0D-9C25-6D0AE80755D2}"/>
    <cellStyle name="Normal 2 7 2" xfId="23086" xr:uid="{7A231D12-A7FA-4210-84CA-6FAF02C15BE0}"/>
    <cellStyle name="Normal 2 7 2 2" xfId="23087" xr:uid="{8B19450C-A95C-46E6-9022-599BB81EA53D}"/>
    <cellStyle name="Normal 2 7 2 2 2" xfId="23088" xr:uid="{B4105EEC-8F9C-4ADF-ADC5-6FD93D5E116C}"/>
    <cellStyle name="Normal 2 7 2 2 3" xfId="23089" xr:uid="{F631898D-E67E-4DDC-AD67-15DD3F7CA564}"/>
    <cellStyle name="Normal 2 7 2 2 4" xfId="23090" xr:uid="{FDD6D8DF-147C-46A2-862D-71B62D8763D5}"/>
    <cellStyle name="Normal 2 7 2 3" xfId="23091" xr:uid="{6515E8FE-06B6-46A7-AF72-2E87C494C15A}"/>
    <cellStyle name="Normal 2 7 2 3 2" xfId="23092" xr:uid="{5E7F1F53-DF1C-40DB-959F-B03B75A42864}"/>
    <cellStyle name="Normal 2 7 2 4" xfId="23093" xr:uid="{0CBB0B72-ED10-4E4A-AEE9-E3AA7A63D008}"/>
    <cellStyle name="Normal 2 7 2 5" xfId="23094" xr:uid="{8A241D7F-C257-493B-A902-961E9EA65DA3}"/>
    <cellStyle name="Normal 2 7 2 6" xfId="23095" xr:uid="{425AAF1F-01D8-4219-94A0-317B758C5E41}"/>
    <cellStyle name="Normal 2 7 2 7" xfId="23096" xr:uid="{2635A2A8-CCC7-408A-B30B-EAC1C4FCE3D2}"/>
    <cellStyle name="Normal 2 7 3" xfId="23097" xr:uid="{3A5696F6-B4A1-4471-831A-FE4282DB940A}"/>
    <cellStyle name="Normal 2 7 3 2" xfId="23098" xr:uid="{A33BDBB4-5D98-4406-A7E7-F5E745678C52}"/>
    <cellStyle name="Normal 2 7 3 2 2" xfId="23099" xr:uid="{A09E9367-C65E-4ECA-91AA-8D7BA0848ACA}"/>
    <cellStyle name="Normal 2 7 3 2 3" xfId="23100" xr:uid="{7331F705-C78D-480D-AD91-438616700CC5}"/>
    <cellStyle name="Normal 2 7 3 3" xfId="23101" xr:uid="{D34DC3DD-4B55-40D5-8F1E-8F0279FAA387}"/>
    <cellStyle name="Normal 2 7 3 3 2" xfId="23102" xr:uid="{1819B7F0-C07F-480B-8A08-98E36838A83B}"/>
    <cellStyle name="Normal 2 7 3 3 3" xfId="23103" xr:uid="{F121453E-7C21-436C-B19D-DE3F386F2A7E}"/>
    <cellStyle name="Normal 2 7 3 4" xfId="23104" xr:uid="{7BC48666-E4CB-4670-AB75-E1936A7FDA5F}"/>
    <cellStyle name="Normal 2 7 3 5" xfId="23105" xr:uid="{23B2170B-3FFE-4388-BEC5-7E673956C207}"/>
    <cellStyle name="Normal 2 7 4" xfId="23106" xr:uid="{87D2DF14-7590-4168-BCDC-2DEE1E320967}"/>
    <cellStyle name="Normal 2 7 4 2" xfId="23107" xr:uid="{9ED38EB5-4ECC-4F88-BD4E-A43DE08AFE08}"/>
    <cellStyle name="Normal 2 7 4 3" xfId="23108" xr:uid="{6FFFD18F-EF7F-466A-982E-340A48247CCC}"/>
    <cellStyle name="Normal 2 7 4 4" xfId="23109" xr:uid="{613376E8-97CE-4A40-BD66-DCE0D8DE9BAA}"/>
    <cellStyle name="Normal 2 7 5" xfId="23110" xr:uid="{0709C495-EC11-4919-8199-A14E27FB03DC}"/>
    <cellStyle name="Normal 2 7 5 2" xfId="23111" xr:uid="{5A5B095B-3D18-462C-A3C5-97D22814068E}"/>
    <cellStyle name="Normal 2 7 6" xfId="23112" xr:uid="{96C4A33A-70CD-4C0F-B0F8-E2DDE8EB6512}"/>
    <cellStyle name="Normal 2 7 7" xfId="23113" xr:uid="{3EBDE9D7-2E45-4175-8F3F-AD6E8198251E}"/>
    <cellStyle name="Normal 2 7 8" xfId="23114" xr:uid="{73F212B6-6EC5-4D0D-B754-127786D31A85}"/>
    <cellStyle name="Normal 2 7 9" xfId="23115" xr:uid="{2C5016E5-D3CA-4873-8E52-5DA8992FD0B3}"/>
    <cellStyle name="Normal 2 8" xfId="23116" xr:uid="{87A99799-B1DD-4913-9445-03CA88FC6A6C}"/>
    <cellStyle name="Normal 2 8 2" xfId="23117" xr:uid="{EB8E411C-E95B-40D6-AF1E-737AB522CA43}"/>
    <cellStyle name="Normal 2 8 2 2" xfId="23118" xr:uid="{DF958F80-073C-4DBA-9F6F-68231B10D5AB}"/>
    <cellStyle name="Normal 2 8 2 2 2" xfId="23119" xr:uid="{942856C4-C495-47D9-B584-03B993FE0025}"/>
    <cellStyle name="Normal 2 8 2 3" xfId="23120" xr:uid="{DA759E76-4AFA-4171-9F6F-F83D38F565A1}"/>
    <cellStyle name="Normal 2 8 2 3 2" xfId="23121" xr:uid="{BA3025B4-7565-4BB0-9FCA-F4084D13A3E4}"/>
    <cellStyle name="Normal 2 8 2 4" xfId="23122" xr:uid="{A915E570-8026-4F62-97B7-FC659A197494}"/>
    <cellStyle name="Normal 2 8 2 5" xfId="23123" xr:uid="{4B725AE4-4B22-4E1C-B1A3-677518BC9085}"/>
    <cellStyle name="Normal 2 8 3" xfId="23124" xr:uid="{30574072-6AE6-4968-A468-27379CC207BE}"/>
    <cellStyle name="Normal 2 8 3 2" xfId="23125" xr:uid="{CE57B8F8-9D50-42E7-A8D9-6E72C06466D3}"/>
    <cellStyle name="Normal 2 8 3 3" xfId="23126" xr:uid="{851489EE-8BFE-481D-A996-9B03F9FD91AE}"/>
    <cellStyle name="Normal 2 8 3 4" xfId="23127" xr:uid="{494378F8-2B86-4970-A098-FCBB64C23F09}"/>
    <cellStyle name="Normal 2 8 4" xfId="23128" xr:uid="{5363E19E-98B6-4FBA-98BE-3DC104F439CE}"/>
    <cellStyle name="Normal 2 8 4 2" xfId="23129" xr:uid="{E76B4E86-6C85-4DD7-831F-C12AE32A306D}"/>
    <cellStyle name="Normal 2 8 5" xfId="23130" xr:uid="{9AB41AB1-30A7-4415-9FE9-CC9ECD3BD137}"/>
    <cellStyle name="Normal 2 8 5 2" xfId="23131" xr:uid="{38C5CFE2-94B7-45A7-8AA7-D3F11EA8244C}"/>
    <cellStyle name="Normal 2 8 6" xfId="23132" xr:uid="{77385FE3-5497-47D1-BE33-C2E1ADF7F06C}"/>
    <cellStyle name="Normal 2 8 7" xfId="23133" xr:uid="{AB6FCF8D-517C-4FE7-8059-E4251B55DA6C}"/>
    <cellStyle name="Normal 2 8 8" xfId="23134" xr:uid="{3D03C5B5-CDA0-4179-939F-4CAD086A1575}"/>
    <cellStyle name="Normal 2 9" xfId="23135" xr:uid="{C70EB239-2B99-458C-9611-F67F0634A8CE}"/>
    <cellStyle name="Normal 2 9 2" xfId="23136" xr:uid="{84449295-5A13-4968-85BC-5E419A01B8CE}"/>
    <cellStyle name="Normal 2 9 2 2" xfId="23137" xr:uid="{0B10093E-2E98-4A55-8691-8443279662EB}"/>
    <cellStyle name="Normal 2 9 2 2 2" xfId="23138" xr:uid="{F106AC98-ABD7-4D9F-B5BD-2E70B4471E25}"/>
    <cellStyle name="Normal 2 9 2 3" xfId="23139" xr:uid="{EFBFB8C8-FFD4-4AD5-8433-ABE0AEDE605B}"/>
    <cellStyle name="Normal 2 9 2 4" xfId="23140" xr:uid="{CD4BD34C-8A0E-427E-A4CF-95EA43BF2B35}"/>
    <cellStyle name="Normal 2 9 3" xfId="23141" xr:uid="{682EA890-DB45-46D4-8C33-F3A370C5A2B0}"/>
    <cellStyle name="Normal 2 9 3 2" xfId="23142" xr:uid="{F11116C1-92A9-492C-8718-3FB8CCCBBED4}"/>
    <cellStyle name="Normal 2 9 3 2 2" xfId="23143" xr:uid="{E183239D-BF02-4144-8876-600EB0B695A9}"/>
    <cellStyle name="Normal 2 9 3 3" xfId="23144" xr:uid="{9DD8A0E7-189D-4AB0-8676-1CF22392D6D5}"/>
    <cellStyle name="Normal 2 9 3 4" xfId="23145" xr:uid="{4697BD7C-B841-4437-AAF2-848E8D86AF3C}"/>
    <cellStyle name="Normal 2 9 4" xfId="23146" xr:uid="{9F940152-9240-4205-B393-FBC4967C6640}"/>
    <cellStyle name="Normal 2 9 4 2" xfId="23147" xr:uid="{5ACA3F41-7CB1-44ED-A0C0-7D542E424C84}"/>
    <cellStyle name="Normal 2 9 4 3" xfId="23148" xr:uid="{CE1C398B-6425-47A5-AAE7-65B30F96B335}"/>
    <cellStyle name="Normal 2 9 5" xfId="23149" xr:uid="{F02A51E4-427C-4970-8742-335EA63655AE}"/>
    <cellStyle name="Normal 2 9 6" xfId="23150" xr:uid="{A9F51AED-7106-42C9-B405-85493D1DE544}"/>
    <cellStyle name="Normal 2 9 7" xfId="23151" xr:uid="{1FC761D9-5BF6-4A03-B2C3-B62B3A03FAB6}"/>
    <cellStyle name="Normal 2 9 8" xfId="23152" xr:uid="{DD26F999-7B4E-4C84-AE45-2258F76694E6}"/>
    <cellStyle name="Normal 20" xfId="23153" xr:uid="{1618236F-DD52-4E3B-B640-64AD8C769ED6}"/>
    <cellStyle name="Normal 20 10" xfId="23154" xr:uid="{5EDB3CB0-844D-415F-A670-96C5EAF22B84}"/>
    <cellStyle name="Normal 20 10 2" xfId="23155" xr:uid="{D8402840-42A6-42C8-BEE3-D5B3DAA9B087}"/>
    <cellStyle name="Normal 20 11" xfId="23156" xr:uid="{6EFB68B3-29F5-4C1A-A1F3-F9D0A944AF85}"/>
    <cellStyle name="Normal 20 12" xfId="23157" xr:uid="{F9F0E934-39A9-45BE-BE19-89F566D39F76}"/>
    <cellStyle name="Normal 20 2" xfId="23158" xr:uid="{8646114D-4967-49A1-9E7E-97B90F7A996D}"/>
    <cellStyle name="Normal 20 2 10" xfId="23159" xr:uid="{E80B223F-AE8A-414C-9F84-F70B4CB9532E}"/>
    <cellStyle name="Normal 20 2 2" xfId="23160" xr:uid="{ED38CB30-ECED-4371-B908-21525E4A3084}"/>
    <cellStyle name="Normal 20 2 2 2" xfId="23161" xr:uid="{6941F21A-95E7-4BDB-BD5B-A5C69371F02E}"/>
    <cellStyle name="Normal 20 2 2 2 2" xfId="23162" xr:uid="{5CE2A2BF-F70D-4839-88ED-F5AF01D390C0}"/>
    <cellStyle name="Normal 20 2 2 2 2 2" xfId="23163" xr:uid="{211D93F5-D8E5-4049-BFFC-A4827C419FC3}"/>
    <cellStyle name="Normal 20 2 2 2 2 3" xfId="23164" xr:uid="{7F64F173-D003-40A5-954F-6EC4BB07C1FB}"/>
    <cellStyle name="Normal 20 2 2 2 3" xfId="23165" xr:uid="{9162A685-D063-4B04-9AAE-9767F43CC87C}"/>
    <cellStyle name="Normal 20 2 2 2 3 2" xfId="23166" xr:uid="{F332DCD4-8517-4B29-BD3F-BA9D77B9AA95}"/>
    <cellStyle name="Normal 20 2 2 2 4" xfId="23167" xr:uid="{FF26895D-ACD3-4668-B1CA-A16707E6CC0A}"/>
    <cellStyle name="Normal 20 2 2 2 5" xfId="23168" xr:uid="{AA87A70C-C217-4344-8B27-0A83BDCEF32E}"/>
    <cellStyle name="Normal 20 2 2 3" xfId="23169" xr:uid="{CFDDE205-C170-4D8C-9833-A6977DE07EA0}"/>
    <cellStyle name="Normal 20 2 2 3 2" xfId="23170" xr:uid="{17F577CD-2E22-4048-8F45-148B7684D546}"/>
    <cellStyle name="Normal 20 2 2 3 2 2" xfId="23171" xr:uid="{5F9CC474-34A0-458B-84C4-B15CBFBB7C47}"/>
    <cellStyle name="Normal 20 2 2 3 3" xfId="23172" xr:uid="{A456B10E-424A-4CD1-B398-0FD773D337C6}"/>
    <cellStyle name="Normal 20 2 2 3 4" xfId="23173" xr:uid="{96A1C4D9-65DD-42CE-8C70-7ABC1C90F646}"/>
    <cellStyle name="Normal 20 2 2 3 5" xfId="23174" xr:uid="{7CC7A447-804A-48CA-AA58-352C7B87BBFB}"/>
    <cellStyle name="Normal 20 2 2 4" xfId="23175" xr:uid="{0D1FE786-F06C-4B56-AE6D-BA6C4D468AE1}"/>
    <cellStyle name="Normal 20 2 2 4 2" xfId="23176" xr:uid="{9A3B2BA9-5AF7-4787-B364-D7E4E18EBEF6}"/>
    <cellStyle name="Normal 20 2 2 4 2 2" xfId="23177" xr:uid="{762E7EFA-2CDB-484C-B6CB-A399871F4186}"/>
    <cellStyle name="Normal 20 2 2 4 3" xfId="23178" xr:uid="{2AC96BAA-2AB0-4DEF-84D0-F0DA2E23CC5C}"/>
    <cellStyle name="Normal 20 2 2 4 4" xfId="23179" xr:uid="{F55A3F9F-3F8E-4241-B24F-9074353771C1}"/>
    <cellStyle name="Normal 20 2 2 4 5" xfId="23180" xr:uid="{E61690D3-4100-4FB3-9B7A-4634B54A2EAB}"/>
    <cellStyle name="Normal 20 2 2 5" xfId="23181" xr:uid="{CEBBD8FB-7A0D-457A-B0E9-A536E4E6E0EB}"/>
    <cellStyle name="Normal 20 2 2 5 2" xfId="23182" xr:uid="{FBFB0BE6-E4B5-4890-BA47-F12ACCA601E4}"/>
    <cellStyle name="Normal 20 2 2 5 2 2" xfId="23183" xr:uid="{1FD4432C-EDFA-4E1C-889C-B2B98B43FFAD}"/>
    <cellStyle name="Normal 20 2 2 5 3" xfId="23184" xr:uid="{6FBB64BA-889F-4D1E-A839-28CD01177571}"/>
    <cellStyle name="Normal 20 2 2 5 4" xfId="23185" xr:uid="{4FCB09AD-39AA-49D4-9510-2EE525633A31}"/>
    <cellStyle name="Normal 20 2 2 5 5" xfId="23186" xr:uid="{E840C632-B611-4619-8352-D31B37A500E1}"/>
    <cellStyle name="Normal 20 2 2 6" xfId="23187" xr:uid="{1C606700-C029-4E35-8EDA-C127B25A46E4}"/>
    <cellStyle name="Normal 20 2 2 6 2" xfId="23188" xr:uid="{C1208FF6-9FF1-4417-9FF4-EBA97982C7F3}"/>
    <cellStyle name="Normal 20 2 2 7" xfId="23189" xr:uid="{B8CDCFEF-4C7C-4796-89CF-6FFF03D4CF7E}"/>
    <cellStyle name="Normal 20 2 2 8" xfId="23190" xr:uid="{77DB091D-68B1-4B07-9791-3A163D4C4A23}"/>
    <cellStyle name="Normal 20 2 2 9" xfId="23191" xr:uid="{BB7A5BC5-3159-4AD1-8FB9-C05DB06452C3}"/>
    <cellStyle name="Normal 20 2 3" xfId="23192" xr:uid="{A84D76F3-B6B4-4DC6-AA46-1051688670F2}"/>
    <cellStyle name="Normal 20 2 3 2" xfId="23193" xr:uid="{1518B1EE-F15C-471D-9777-BC09A4110439}"/>
    <cellStyle name="Normal 20 2 3 2 2" xfId="23194" xr:uid="{4D6178E2-E7F0-437F-9E1B-E31A1827F212}"/>
    <cellStyle name="Normal 20 2 3 2 3" xfId="23195" xr:uid="{9AE4190A-770D-485E-B94F-6394B537549E}"/>
    <cellStyle name="Normal 20 2 3 3" xfId="23196" xr:uid="{F8FB1CC9-858C-4872-A591-E3103645FE2B}"/>
    <cellStyle name="Normal 20 2 3 3 2" xfId="23197" xr:uid="{E25EB108-1194-429A-AC4C-83A2F1CE4B56}"/>
    <cellStyle name="Normal 20 2 3 4" xfId="23198" xr:uid="{F263624C-B305-42CB-ABBA-E4ADC131E027}"/>
    <cellStyle name="Normal 20 2 3 5" xfId="23199" xr:uid="{0262390B-3804-4210-815F-751008E07530}"/>
    <cellStyle name="Normal 20 2 4" xfId="23200" xr:uid="{570BBF31-3788-47B2-A877-D6DB3C402E2A}"/>
    <cellStyle name="Normal 20 2 4 2" xfId="23201" xr:uid="{9C9B1EE9-7629-404B-AF82-C968B1CE8BCF}"/>
    <cellStyle name="Normal 20 2 4 2 2" xfId="23202" xr:uid="{899ECD79-A038-402B-A552-12A6B1F315DE}"/>
    <cellStyle name="Normal 20 2 4 3" xfId="23203" xr:uid="{5AE1C81C-DDCD-429D-B89A-6AF4F91CEE20}"/>
    <cellStyle name="Normal 20 2 4 4" xfId="23204" xr:uid="{A331157C-6251-4075-8F7A-804260040C43}"/>
    <cellStyle name="Normal 20 2 4 5" xfId="23205" xr:uid="{8A36F914-8B93-4017-9760-5BD4AE8C4828}"/>
    <cellStyle name="Normal 20 2 5" xfId="23206" xr:uid="{FFD4C745-19EE-4FA2-8CFE-2F63C6565F82}"/>
    <cellStyle name="Normal 20 2 5 2" xfId="23207" xr:uid="{6546412D-EBDD-4316-BA0D-369A61885D6A}"/>
    <cellStyle name="Normal 20 2 5 2 2" xfId="23208" xr:uid="{718542DE-DC0C-40EC-8B81-3A359BF5A767}"/>
    <cellStyle name="Normal 20 2 5 3" xfId="23209" xr:uid="{65387A37-CB88-43A1-8C33-CF41B6F1EBF2}"/>
    <cellStyle name="Normal 20 2 5 4" xfId="23210" xr:uid="{E25FB7D9-859D-41B1-AC84-68470C4139C9}"/>
    <cellStyle name="Normal 20 2 5 5" xfId="23211" xr:uid="{7A91D114-6FEE-4CEC-88A0-57757B0EC7AB}"/>
    <cellStyle name="Normal 20 2 6" xfId="23212" xr:uid="{E5AC35AD-FA0F-42D2-AEEE-A63499D88567}"/>
    <cellStyle name="Normal 20 2 6 2" xfId="23213" xr:uid="{8A7D7BA3-327A-48BD-B1BE-E18D586FD907}"/>
    <cellStyle name="Normal 20 2 6 2 2" xfId="23214" xr:uid="{6013F7A2-72AD-43F0-A6D6-9B66CEF863AA}"/>
    <cellStyle name="Normal 20 2 6 2 3" xfId="23215" xr:uid="{B514B2EF-7A7E-422C-99FE-E99500B50B68}"/>
    <cellStyle name="Normal 20 2 6 3" xfId="23216" xr:uid="{F89E148A-25A9-4BBC-A9AE-C9E92FAC8381}"/>
    <cellStyle name="Normal 20 2 6 4" xfId="23217" xr:uid="{A6AC5992-204A-4EB5-8F64-E6AAEEAB1CC1}"/>
    <cellStyle name="Normal 20 2 6 5" xfId="23218" xr:uid="{BF8C3E0E-1F1E-4C37-9CF3-AF91498FC2ED}"/>
    <cellStyle name="Normal 20 2 7" xfId="23219" xr:uid="{4B8FB253-94A8-4523-B3BC-205FC9801BF0}"/>
    <cellStyle name="Normal 20 2 7 2" xfId="23220" xr:uid="{71C0B49C-83C5-4026-AD3D-0CB660AD88F9}"/>
    <cellStyle name="Normal 20 2 7 3" xfId="23221" xr:uid="{DA57F8E7-60D1-4329-9209-298651322973}"/>
    <cellStyle name="Normal 20 2 8" xfId="23222" xr:uid="{67B55554-1720-4255-8056-4A89EDE45525}"/>
    <cellStyle name="Normal 20 2 9" xfId="23223" xr:uid="{A40D5C33-FCD1-43C4-9728-AE60D0619F15}"/>
    <cellStyle name="Normal 20 3" xfId="23224" xr:uid="{B75F4DA5-9F98-4789-92A6-C32360BB3800}"/>
    <cellStyle name="Normal 20 3 2" xfId="23225" xr:uid="{4835EA57-8309-477E-A63B-0BF7BE2AD6C6}"/>
    <cellStyle name="Normal 20 3 2 2" xfId="23226" xr:uid="{4C20923C-3556-4662-8570-BF5802F6378A}"/>
    <cellStyle name="Normal 20 3 2 2 2" xfId="23227" xr:uid="{94F98B71-59E6-49B8-AB26-5236A51A76B3}"/>
    <cellStyle name="Normal 20 3 2 2 3" xfId="23228" xr:uid="{08A2388A-3160-44AB-A252-80098A701821}"/>
    <cellStyle name="Normal 20 3 2 3" xfId="23229" xr:uid="{135FAF6D-A26E-4F0D-862C-5C48A726D21F}"/>
    <cellStyle name="Normal 20 3 2 3 2" xfId="23230" xr:uid="{CCF530B9-DADD-4C96-A53E-3CECE8B6F006}"/>
    <cellStyle name="Normal 20 3 2 4" xfId="23231" xr:uid="{701F45EE-E6F0-4FAF-A63D-1344340866B5}"/>
    <cellStyle name="Normal 20 3 2 4 2" xfId="23232" xr:uid="{65F64F86-3D35-4822-931A-CE87CCD4CCC2}"/>
    <cellStyle name="Normal 20 3 2 5" xfId="23233" xr:uid="{24EF07C9-169E-4716-9017-FAB0893B4B77}"/>
    <cellStyle name="Normal 20 3 2 6" xfId="23234" xr:uid="{F803C24D-5AF2-4C09-BD7B-13386733575E}"/>
    <cellStyle name="Normal 20 3 2 7" xfId="23235" xr:uid="{97DE28D2-B74C-4A18-A4EB-145AD24F4A14}"/>
    <cellStyle name="Normal 20 3 3" xfId="23236" xr:uid="{54ACC69A-9F25-4CD7-8F68-D73E0149E88B}"/>
    <cellStyle name="Normal 20 3 3 2" xfId="23237" xr:uid="{72D14C82-FED5-40EC-B13C-3A02A63CBCC6}"/>
    <cellStyle name="Normal 20 3 3 2 2" xfId="23238" xr:uid="{F2200B10-1356-4249-85A3-C46C2A7650EC}"/>
    <cellStyle name="Normal 20 3 3 2 3" xfId="23239" xr:uid="{E8E65B51-F664-463A-B45F-5F342E096E81}"/>
    <cellStyle name="Normal 20 3 3 3" xfId="23240" xr:uid="{10645EB5-A00C-4674-993A-51502CA40189}"/>
    <cellStyle name="Normal 20 3 3 3 2" xfId="23241" xr:uid="{1AA3AA7D-BABB-41EB-8CED-A774C35B3AE5}"/>
    <cellStyle name="Normal 20 3 3 4" xfId="23242" xr:uid="{98C61CF2-BCD2-402A-8230-179BF4842B68}"/>
    <cellStyle name="Normal 20 3 3 5" xfId="23243" xr:uid="{62E84227-C86F-4511-B7D0-3EB0A5A239F5}"/>
    <cellStyle name="Normal 20 3 3 6" xfId="23244" xr:uid="{92A9BF1B-B136-4DBD-B421-681A676F026E}"/>
    <cellStyle name="Normal 20 3 4" xfId="23245" xr:uid="{B3EC0A54-11FD-4E18-8FFF-E3E9BB3D5A2C}"/>
    <cellStyle name="Normal 20 3 4 2" xfId="23246" xr:uid="{D1FE0FFB-FFEF-4E22-8887-EAB38B9DE387}"/>
    <cellStyle name="Normal 20 3 4 2 2" xfId="23247" xr:uid="{04B8B0AF-5431-4609-9F20-42ED0ACE3F9B}"/>
    <cellStyle name="Normal 20 3 4 3" xfId="23248" xr:uid="{79D079E5-BCEA-4987-95F2-4B70D6098329}"/>
    <cellStyle name="Normal 20 3 4 4" xfId="23249" xr:uid="{8AAFF3C3-8BE6-4CEA-9889-3C0D128D47F8}"/>
    <cellStyle name="Normal 20 3 4 5" xfId="23250" xr:uid="{04DE42CC-3FCF-4CDF-B474-52EFDC44855D}"/>
    <cellStyle name="Normal 20 3 5" xfId="23251" xr:uid="{FBA16364-758D-435B-AEFC-B2B4E67AD78A}"/>
    <cellStyle name="Normal 20 3 5 2" xfId="23252" xr:uid="{DDECF9DA-599E-4F0E-B91A-80E4F8EC9ECC}"/>
    <cellStyle name="Normal 20 3 5 2 2" xfId="23253" xr:uid="{A5DCA41E-DE2F-4AB3-824F-C42225CFCB53}"/>
    <cellStyle name="Normal 20 3 5 3" xfId="23254" xr:uid="{EAB9E06C-95A3-4A23-9496-5323545F69D6}"/>
    <cellStyle name="Normal 20 3 5 4" xfId="23255" xr:uid="{61525793-17E3-4E5D-B76E-E3BC91573568}"/>
    <cellStyle name="Normal 20 3 5 5" xfId="23256" xr:uid="{73DCC099-45D0-45C3-B53E-D52F344AAB3D}"/>
    <cellStyle name="Normal 20 3 6" xfId="23257" xr:uid="{EF10FB12-D68F-4B6B-BAE4-9E80D0B0FFA9}"/>
    <cellStyle name="Normal 20 3 6 2" xfId="23258" xr:uid="{228F0A64-6391-457E-9671-2299BA196BAC}"/>
    <cellStyle name="Normal 20 3 6 3" xfId="23259" xr:uid="{174E99A2-9EB4-4AFA-A2DA-A7A6438D47FD}"/>
    <cellStyle name="Normal 20 3 7" xfId="23260" xr:uid="{B9AF8975-A95F-4F32-95E1-C75D28B60EC1}"/>
    <cellStyle name="Normal 20 3 7 2" xfId="23261" xr:uid="{D6EA2545-9EEE-46E3-9373-DAFDB0352864}"/>
    <cellStyle name="Normal 20 3 8" xfId="23262" xr:uid="{E24ECD2D-281A-4A64-A90F-B15F539C67D4}"/>
    <cellStyle name="Normal 20 3 9" xfId="23263" xr:uid="{3A0E3D3B-0B00-4D83-8864-692608699621}"/>
    <cellStyle name="Normal 20 4" xfId="23264" xr:uid="{B8BBDF69-725D-4394-8AB1-EDD46B4F7FEA}"/>
    <cellStyle name="Normal 20 4 2" xfId="23265" xr:uid="{4FCFFF3E-A264-45D2-BAB6-5193F612116D}"/>
    <cellStyle name="Normal 20 4 2 2" xfId="23266" xr:uid="{A794F543-9B48-4ECB-8C84-3F3059BFA4F7}"/>
    <cellStyle name="Normal 20 4 2 2 2" xfId="23267" xr:uid="{9A1679A4-569F-4CA5-BE2B-A1E9FB540ACC}"/>
    <cellStyle name="Normal 20 4 2 3" xfId="23268" xr:uid="{90AB2BE7-DE0A-4E01-871C-D1044EDF3B44}"/>
    <cellStyle name="Normal 20 4 2 4" xfId="23269" xr:uid="{250C91B3-2D08-4AD9-9052-39581EC6BD4C}"/>
    <cellStyle name="Normal 20 4 2 5" xfId="23270" xr:uid="{20B4B53E-10BD-4CF0-9AD8-AD2EE1DA63A7}"/>
    <cellStyle name="Normal 20 4 3" xfId="23271" xr:uid="{DD743E17-016E-411B-846E-40164724E323}"/>
    <cellStyle name="Normal 20 4 3 2" xfId="23272" xr:uid="{788A980A-A120-47D6-AA5E-6072777A7DF8}"/>
    <cellStyle name="Normal 20 4 3 2 2" xfId="23273" xr:uid="{17C2965E-B4D4-4544-94E7-DF622C48E170}"/>
    <cellStyle name="Normal 20 4 3 3" xfId="23274" xr:uid="{48CA79A0-BCC6-4DD7-9AF6-AAC56A811ACC}"/>
    <cellStyle name="Normal 20 4 3 4" xfId="23275" xr:uid="{91548DD5-5BEA-4A31-8C1E-A7AC0B51F8DD}"/>
    <cellStyle name="Normal 20 4 3 5" xfId="23276" xr:uid="{6A29FD2A-3B44-458B-90F5-BDAB8E10C4F6}"/>
    <cellStyle name="Normal 20 4 4" xfId="23277" xr:uid="{4FCDAAA5-CE77-4804-A6D7-DD413B90272F}"/>
    <cellStyle name="Normal 20 4 4 2" xfId="23278" xr:uid="{B1814208-0655-45A8-A9DC-E0157B2FC2BE}"/>
    <cellStyle name="Normal 20 4 4 2 2" xfId="23279" xr:uid="{1560DF55-1C7A-43BA-AAF9-2195C0668A74}"/>
    <cellStyle name="Normal 20 4 4 3" xfId="23280" xr:uid="{37136337-15C3-4497-95B7-80EF9F362289}"/>
    <cellStyle name="Normal 20 4 4 4" xfId="23281" xr:uid="{55FDE4D8-4749-4588-A321-5B4C5EE13422}"/>
    <cellStyle name="Normal 20 4 4 5" xfId="23282" xr:uid="{383114DF-0213-4301-B337-4FF377A64F74}"/>
    <cellStyle name="Normal 20 4 5" xfId="23283" xr:uid="{94DA48D8-97E1-42CA-942D-7514EAB82CA2}"/>
    <cellStyle name="Normal 20 4 5 2" xfId="23284" xr:uid="{EB6E4DD5-6CA1-4748-8D7C-D156DCDED4F4}"/>
    <cellStyle name="Normal 20 4 5 2 2" xfId="23285" xr:uid="{1BC5C507-6FDB-4CBB-8BDF-6BAACBCE66E9}"/>
    <cellStyle name="Normal 20 4 5 3" xfId="23286" xr:uid="{411594EA-C19D-45F6-B0A7-455E26879EB7}"/>
    <cellStyle name="Normal 20 4 5 4" xfId="23287" xr:uid="{10222523-279A-4F4B-A75D-4489FAF92B0A}"/>
    <cellStyle name="Normal 20 4 5 5" xfId="23288" xr:uid="{7B270298-AE79-43D0-BE3C-20A443E8F532}"/>
    <cellStyle name="Normal 20 4 6" xfId="23289" xr:uid="{FCF9D8B8-0191-48BA-8C4A-1DC80FC6D638}"/>
    <cellStyle name="Normal 20 4 6 2" xfId="23290" xr:uid="{D8BD1D67-BBB4-4EF7-93ED-B3C6EBB84FBB}"/>
    <cellStyle name="Normal 20 4 7" xfId="23291" xr:uid="{27B196E6-E412-4592-B75E-3AA2B91BB50C}"/>
    <cellStyle name="Normal 20 4 8" xfId="23292" xr:uid="{19ECF653-6CCC-46B9-8E94-E6BBA47AF3AC}"/>
    <cellStyle name="Normal 20 4 9" xfId="23293" xr:uid="{B3F6B819-0825-4006-AEEB-0C8464AD6FD3}"/>
    <cellStyle name="Normal 20 5" xfId="23294" xr:uid="{3DBABD10-8CF0-4AC8-8202-C2C627E0DF93}"/>
    <cellStyle name="Normal 20 5 2" xfId="23295" xr:uid="{AF9EBBBC-2B22-4A19-9E4D-8209524EDD22}"/>
    <cellStyle name="Normal 20 5 2 2" xfId="23296" xr:uid="{8B254EFE-AD38-4D25-8C4B-72F1755101FB}"/>
    <cellStyle name="Normal 20 5 3" xfId="23297" xr:uid="{E388D101-1B34-456A-B1C4-0C61107479E2}"/>
    <cellStyle name="Normal 20 5 4" xfId="23298" xr:uid="{02090F02-B572-45F7-A1EA-33F5D2893D8F}"/>
    <cellStyle name="Normal 20 5 5" xfId="23299" xr:uid="{1E5E76C1-D296-4533-95B7-36B758FC71BD}"/>
    <cellStyle name="Normal 20 5 6" xfId="23300" xr:uid="{9A0789B9-F9ED-42DE-974D-7249398D556F}"/>
    <cellStyle name="Normal 20 6" xfId="23301" xr:uid="{DE4268A3-62A8-4CBB-9F13-2DFFBF67D6BB}"/>
    <cellStyle name="Normal 20 6 2" xfId="23302" xr:uid="{13206CE7-205C-4BA4-A1A1-A6587E130BB7}"/>
    <cellStyle name="Normal 20 6 2 2" xfId="23303" xr:uid="{5593CA43-DB4D-41EE-B256-1F9E547D0C70}"/>
    <cellStyle name="Normal 20 6 3" xfId="23304" xr:uid="{86D33065-30F4-4324-8B34-22637B23D08C}"/>
    <cellStyle name="Normal 20 6 4" xfId="23305" xr:uid="{32B68F06-742D-4500-918E-F3025088DDFA}"/>
    <cellStyle name="Normal 20 6 5" xfId="23306" xr:uid="{BC125025-AFE6-4C28-B733-C45FD667C800}"/>
    <cellStyle name="Normal 20 7" xfId="23307" xr:uid="{DFB5C8AB-FC35-4FC7-8445-F1CE96A1ACAB}"/>
    <cellStyle name="Normal 20 7 2" xfId="23308" xr:uid="{CA946932-50E7-4A40-9999-CBA0BA5C01A9}"/>
    <cellStyle name="Normal 20 7 2 2" xfId="23309" xr:uid="{FC0F5EA5-B98F-4DF4-B4E5-8EBF627ED608}"/>
    <cellStyle name="Normal 20 7 3" xfId="23310" xr:uid="{F32AA031-2458-4E50-A7FC-36ACDD7195E7}"/>
    <cellStyle name="Normal 20 7 4" xfId="23311" xr:uid="{37DCE40C-A2D2-4954-B2EE-3ADD5153C2AC}"/>
    <cellStyle name="Normal 20 7 5" xfId="23312" xr:uid="{567B816B-C923-4A5F-BF5D-E36A5C2700EA}"/>
    <cellStyle name="Normal 20 8" xfId="23313" xr:uid="{8254D2C4-BF9D-423C-8225-F27E3BF7CFB8}"/>
    <cellStyle name="Normal 20 8 2" xfId="23314" xr:uid="{F41AB0F8-B61D-4ADF-BCEF-A9FC6944B860}"/>
    <cellStyle name="Normal 20 8 2 2" xfId="23315" xr:uid="{1560A09E-0308-4153-997D-0C2DA0729097}"/>
    <cellStyle name="Normal 20 8 3" xfId="23316" xr:uid="{369403C7-FEF4-4B5E-831B-172EE1F17C8D}"/>
    <cellStyle name="Normal 20 8 4" xfId="23317" xr:uid="{81EC086E-F0D6-4CC0-8B75-2D531C1091DA}"/>
    <cellStyle name="Normal 20 8 5" xfId="23318" xr:uid="{C5DAAB8C-9AD5-40D0-99E6-906F9BA21DF1}"/>
    <cellStyle name="Normal 20 9" xfId="23319" xr:uid="{0B636B75-360A-4AA0-89B4-F584C83D9695}"/>
    <cellStyle name="Normal 20 9 2" xfId="23320" xr:uid="{EE2E11E5-6659-4C5B-B997-3ABB561AFBCA}"/>
    <cellStyle name="Normal 20 9 3" xfId="23321" xr:uid="{53C44E44-5D9A-4078-91DC-57E21F85FD0A}"/>
    <cellStyle name="Normal 200" xfId="23322" xr:uid="{8EF12668-B769-4A25-A832-A41AA015D189}"/>
    <cellStyle name="Normal 200 2" xfId="23323" xr:uid="{FDDDC401-D57F-4544-8FB8-6AE70E2CA159}"/>
    <cellStyle name="Normal 200 2 2" xfId="23324" xr:uid="{5F276F4A-67E4-4994-B3A5-E92611D41B7C}"/>
    <cellStyle name="Normal 200 2 2 2" xfId="23325" xr:uid="{8B5466E6-6692-494C-97D6-2EDA718833F2}"/>
    <cellStyle name="Normal 200 2 2 3" xfId="23326" xr:uid="{130C4B8A-F8F5-429E-80F9-1095C820F496}"/>
    <cellStyle name="Normal 200 2 3" xfId="23327" xr:uid="{0BD8ECE9-7CC7-4872-BAF1-4F200457D5EC}"/>
    <cellStyle name="Normal 200 2 4" xfId="23328" xr:uid="{4058493D-CDBF-48C4-8709-6D445769B70D}"/>
    <cellStyle name="Normal 200 3" xfId="23329" xr:uid="{626862E4-FCCD-416F-808D-A20DFF17BA60}"/>
    <cellStyle name="Normal 200 4" xfId="23330" xr:uid="{7CA6A007-61A9-4E82-84EF-02E3B9D964CA}"/>
    <cellStyle name="Normal 200 5" xfId="23331" xr:uid="{9DAFB9CB-F436-426C-B61A-B0469E3CFDF4}"/>
    <cellStyle name="Normal 201" xfId="23332" xr:uid="{D06313B7-6314-4BD8-A7E8-4E33C19779A5}"/>
    <cellStyle name="Normal 201 2" xfId="23333" xr:uid="{5F7F6EE0-D785-4C85-822C-FDEE7941A62B}"/>
    <cellStyle name="Normal 201 2 2" xfId="23334" xr:uid="{014C92C5-2692-44EE-9BB8-A6849BD26D8B}"/>
    <cellStyle name="Normal 201 2 2 2" xfId="23335" xr:uid="{5D469481-5515-4E96-87B8-2913732C5E8D}"/>
    <cellStyle name="Normal 201 2 2 3" xfId="23336" xr:uid="{F0798964-F7D7-48CC-9966-043048B752D3}"/>
    <cellStyle name="Normal 201 2 3" xfId="23337" xr:uid="{513C0B9F-9A7B-477F-B344-99FF859F90E4}"/>
    <cellStyle name="Normal 201 2 4" xfId="23338" xr:uid="{ACBC41EF-796B-4984-A1D6-06DC5823FD9D}"/>
    <cellStyle name="Normal 201 3" xfId="23339" xr:uid="{94E980C4-665A-4868-9FFC-5F7566B6CEEF}"/>
    <cellStyle name="Normal 201 4" xfId="23340" xr:uid="{22AFA9C9-10F7-4086-9E9C-1025F5C77A0E}"/>
    <cellStyle name="Normal 201 5" xfId="23341" xr:uid="{E93438EB-0E24-41D0-9CAE-4A909945D42B}"/>
    <cellStyle name="Normal 202" xfId="23342" xr:uid="{B2294C06-8DB4-42FA-B70B-026321143DCF}"/>
    <cellStyle name="Normal 202 2" xfId="23343" xr:uid="{88CEF583-5C66-4B99-9258-510478E42F4D}"/>
    <cellStyle name="Normal 202 2 2" xfId="23344" xr:uid="{B747C58A-8746-475D-8A1E-0CF40AF03EBA}"/>
    <cellStyle name="Normal 202 2 2 2" xfId="23345" xr:uid="{008E5293-880C-42E7-8ADA-CB34CD133C99}"/>
    <cellStyle name="Normal 202 2 2 3" xfId="23346" xr:uid="{F8536D01-2B4D-4578-BD3C-85E03CAD7C72}"/>
    <cellStyle name="Normal 202 2 3" xfId="23347" xr:uid="{B0733198-361A-4430-9944-BD429EF5EE84}"/>
    <cellStyle name="Normal 202 2 4" xfId="23348" xr:uid="{81131AC8-E1FF-4C6E-8DF7-A0409B29AC57}"/>
    <cellStyle name="Normal 202 3" xfId="23349" xr:uid="{2A3B4640-64DF-4100-95CF-CCE4BBCD1B16}"/>
    <cellStyle name="Normal 202 4" xfId="23350" xr:uid="{A673158F-183C-4B16-9509-53D95CB68DBF}"/>
    <cellStyle name="Normal 202 5" xfId="23351" xr:uid="{2EB55148-864C-49B7-8018-A37F4BE66CFE}"/>
    <cellStyle name="Normal 203" xfId="23352" xr:uid="{5C025EAF-135B-4E0B-B51E-FC22D6636F74}"/>
    <cellStyle name="Normal 203 2" xfId="23353" xr:uid="{98F8C968-E681-4DCD-A963-480A3E79AA94}"/>
    <cellStyle name="Normal 203 2 2" xfId="23354" xr:uid="{F459006B-E135-47DB-848C-BEC517C9CBE8}"/>
    <cellStyle name="Normal 203 2 2 2" xfId="23355" xr:uid="{92256E0D-D44C-4166-8193-E8C47D46B8D2}"/>
    <cellStyle name="Normal 203 2 2 3" xfId="23356" xr:uid="{D3EE3956-6C9E-411E-A6D8-9A4EB951D722}"/>
    <cellStyle name="Normal 203 2 3" xfId="23357" xr:uid="{AC5F4A0B-1CAF-447D-AD2C-EE3C1AEE4D3C}"/>
    <cellStyle name="Normal 203 2 4" xfId="23358" xr:uid="{3815DCA0-BAE0-45A8-8CD8-96FB80FF266D}"/>
    <cellStyle name="Normal 203 3" xfId="23359" xr:uid="{2A939CF0-BEE1-42CC-AAF4-22208E5CF827}"/>
    <cellStyle name="Normal 203 4" xfId="23360" xr:uid="{A7CEB4D1-CD1C-480D-9453-DB2CDD6DCDE0}"/>
    <cellStyle name="Normal 203 5" xfId="23361" xr:uid="{718EA24F-163A-4859-8352-F1B61C68F28B}"/>
    <cellStyle name="Normal 204" xfId="23362" xr:uid="{5C510A9C-58C2-4A02-802A-360091A424DB}"/>
    <cellStyle name="Normal 204 2" xfId="23363" xr:uid="{89FE7B6C-4C1D-4414-9209-7510D438FFFC}"/>
    <cellStyle name="Normal 204 2 2" xfId="23364" xr:uid="{A1BB9319-7314-42FA-8F06-7E6792885EBA}"/>
    <cellStyle name="Normal 204 2 2 2" xfId="23365" xr:uid="{5B0C179E-962F-4F56-AAC3-797F2A2F725C}"/>
    <cellStyle name="Normal 204 2 2 3" xfId="23366" xr:uid="{77B3D302-C5D1-41CC-95B9-7B14BBD1D615}"/>
    <cellStyle name="Normal 204 2 3" xfId="23367" xr:uid="{9A1FAD57-D589-4FD9-9A29-C5AEC473FFCD}"/>
    <cellStyle name="Normal 204 2 4" xfId="23368" xr:uid="{4BC20E62-53AE-43DC-97F5-7E2B0A18DCEA}"/>
    <cellStyle name="Normal 204 3" xfId="23369" xr:uid="{F6EA3917-7A49-4A71-93D5-6E271C84F656}"/>
    <cellStyle name="Normal 204 4" xfId="23370" xr:uid="{AEDB8F02-FD72-4A4C-8FF1-E110F5843898}"/>
    <cellStyle name="Normal 204 5" xfId="23371" xr:uid="{049B745E-9568-4D69-B5F2-27D3037C0564}"/>
    <cellStyle name="Normal 205" xfId="23372" xr:uid="{E8E2AE1A-F40F-47EB-B2D0-0F1AED4FF5B2}"/>
    <cellStyle name="Normal 205 2" xfId="23373" xr:uid="{419E0447-6CDE-4E6C-96E8-512318CA76DC}"/>
    <cellStyle name="Normal 205 2 2" xfId="23374" xr:uid="{01192212-2F67-40AE-A7CD-534FFC5CFAB4}"/>
    <cellStyle name="Normal 205 2 2 2" xfId="23375" xr:uid="{779C53AE-C835-4BC1-9E22-370AEB5D13D8}"/>
    <cellStyle name="Normal 205 2 2 3" xfId="23376" xr:uid="{179A3BF7-7484-4740-ADB4-187941EB9744}"/>
    <cellStyle name="Normal 205 2 3" xfId="23377" xr:uid="{1D0D88EB-D752-472A-9502-B1BF6478971C}"/>
    <cellStyle name="Normal 205 2 4" xfId="23378" xr:uid="{E328B415-FA46-464E-ADB2-EF37946F1ECF}"/>
    <cellStyle name="Normal 205 3" xfId="23379" xr:uid="{C175575B-499F-4371-BECC-053B4F410FDC}"/>
    <cellStyle name="Normal 205 4" xfId="23380" xr:uid="{53D19120-0A29-479E-9751-F4BDFC18F51C}"/>
    <cellStyle name="Normal 205 5" xfId="23381" xr:uid="{A9F8A2BD-72BC-43D8-BF03-7754E24C7B21}"/>
    <cellStyle name="Normal 206" xfId="23382" xr:uid="{BF38441C-5060-47D8-BE8F-005596E5933D}"/>
    <cellStyle name="Normal 206 2" xfId="23383" xr:uid="{5F093532-79C1-4D69-A5B0-1CB6DACCD630}"/>
    <cellStyle name="Normal 206 2 2" xfId="23384" xr:uid="{B2F03224-B4E7-49C5-BF45-6A9D2554BEB1}"/>
    <cellStyle name="Normal 206 2 2 2" xfId="23385" xr:uid="{BFCEC99C-7F87-4692-835A-1B53ABD041B8}"/>
    <cellStyle name="Normal 206 2 2 3" xfId="23386" xr:uid="{BBCACFB7-8AC4-48DF-A557-5184DEB9E588}"/>
    <cellStyle name="Normal 206 2 3" xfId="23387" xr:uid="{4265425C-1D2A-48D8-BF42-AC865878F93B}"/>
    <cellStyle name="Normal 206 2 4" xfId="23388" xr:uid="{63A9CDCA-F3F8-4426-86BF-9C31F44C132B}"/>
    <cellStyle name="Normal 206 3" xfId="23389" xr:uid="{6F207DBA-2E7A-4902-A653-E18112DBABB6}"/>
    <cellStyle name="Normal 206 4" xfId="23390" xr:uid="{4546D9B9-FE76-4D21-B05A-2C8892A01B90}"/>
    <cellStyle name="Normal 206 5" xfId="23391" xr:uid="{D884D201-BC8D-4A0A-B139-B317344E7DCD}"/>
    <cellStyle name="Normal 207" xfId="23392" xr:uid="{EBA503FF-58D8-462E-A598-0AEA8E34C490}"/>
    <cellStyle name="Normal 207 2" xfId="23393" xr:uid="{D55C153C-5ABD-4B4D-A7F5-BD74C4877930}"/>
    <cellStyle name="Normal 207 2 2" xfId="23394" xr:uid="{96AFD86F-DFAE-4BCB-9DF3-B366FB421ECA}"/>
    <cellStyle name="Normal 207 2 2 2" xfId="23395" xr:uid="{C8C3CD44-C5DB-4144-A741-1C3E4A68C09E}"/>
    <cellStyle name="Normal 207 2 2 3" xfId="23396" xr:uid="{C01F178B-550B-484C-AD59-89A31E9FFD56}"/>
    <cellStyle name="Normal 207 2 3" xfId="23397" xr:uid="{DBC4F917-2497-4A82-836F-864DFA59B125}"/>
    <cellStyle name="Normal 207 2 4" xfId="23398" xr:uid="{59795C36-7AD1-483E-9D09-4998E352F7C6}"/>
    <cellStyle name="Normal 207 3" xfId="23399" xr:uid="{9B420055-29D0-4B83-A673-1E8062EB0FB8}"/>
    <cellStyle name="Normal 207 4" xfId="23400" xr:uid="{77AFDCE0-5324-438B-B400-676275FF4114}"/>
    <cellStyle name="Normal 207 5" xfId="23401" xr:uid="{2227B242-F175-4FCE-B5D0-0192B0B387DE}"/>
    <cellStyle name="Normal 208" xfId="23402" xr:uid="{97CD7F46-ACF7-42C7-AFA9-81C00C882B62}"/>
    <cellStyle name="Normal 208 2" xfId="23403" xr:uid="{82F85799-A579-4A02-8B67-FAFEF70F1687}"/>
    <cellStyle name="Normal 208 2 2" xfId="23404" xr:uid="{6EA785D3-57F1-4096-8B90-828EFA43D901}"/>
    <cellStyle name="Normal 208 2 2 2" xfId="23405" xr:uid="{CE74775F-A066-45DE-A9D1-1C43A47C588D}"/>
    <cellStyle name="Normal 208 2 2 3" xfId="23406" xr:uid="{FEAE0AE0-0524-4AA4-AAD5-846786BB5E5C}"/>
    <cellStyle name="Normal 208 2 3" xfId="23407" xr:uid="{F318AA35-D789-4798-B0C7-4F5E3B9CF8CF}"/>
    <cellStyle name="Normal 208 2 4" xfId="23408" xr:uid="{9F1635DE-1B9D-4DD3-9848-00A61F9B4228}"/>
    <cellStyle name="Normal 208 3" xfId="23409" xr:uid="{6D3DC96C-FF5F-4C93-9AD9-663643C32C88}"/>
    <cellStyle name="Normal 208 4" xfId="23410" xr:uid="{F2600E2D-C2C6-4BAF-BA46-2883DD648953}"/>
    <cellStyle name="Normal 208 5" xfId="23411" xr:uid="{D9B2F611-9175-480D-A2D3-EEA3F8F8DD32}"/>
    <cellStyle name="Normal 209" xfId="23412" xr:uid="{A4610221-4720-4503-81E9-44DFACDAA437}"/>
    <cellStyle name="Normal 209 2" xfId="23413" xr:uid="{1ADE85BE-AD12-46B9-BFCA-1DF0FEF85CC0}"/>
    <cellStyle name="Normal 209 2 2" xfId="23414" xr:uid="{3DCAA2B9-AB20-4746-9C76-85B189AC234F}"/>
    <cellStyle name="Normal 209 2 2 2" xfId="23415" xr:uid="{70BCE8E3-3103-4F28-B63E-5A2E18D4C7DE}"/>
    <cellStyle name="Normal 209 2 2 3" xfId="23416" xr:uid="{162B7836-8330-4227-A9B1-7AC167130FCB}"/>
    <cellStyle name="Normal 209 2 3" xfId="23417" xr:uid="{50B8CDBA-B301-422B-9FD8-61CEF621ECED}"/>
    <cellStyle name="Normal 209 2 4" xfId="23418" xr:uid="{10603858-5D2D-473E-8F79-135ADF7A5153}"/>
    <cellStyle name="Normal 209 3" xfId="23419" xr:uid="{88CBE8EC-0022-42AB-9415-A88F4318C9D8}"/>
    <cellStyle name="Normal 209 4" xfId="23420" xr:uid="{77DF9DC5-21F4-4A4B-94BE-4949C1AF2E67}"/>
    <cellStyle name="Normal 209 5" xfId="23421" xr:uid="{31CDFBC3-BBF2-4A60-86C2-AA97BB0A7006}"/>
    <cellStyle name="Normal 21" xfId="23422" xr:uid="{450DB1E4-6456-4F29-B03E-740E3FFE822D}"/>
    <cellStyle name="Normal 21 10" xfId="23423" xr:uid="{42206699-B0DC-4A50-8F94-8ABECB18061D}"/>
    <cellStyle name="Normal 21 11" xfId="23424" xr:uid="{CDDAE0DA-031C-44E3-9E91-4DD9F8007076}"/>
    <cellStyle name="Normal 21 2" xfId="23425" xr:uid="{4E66828E-C7DB-4FD9-90C5-FBB475A5FBD0}"/>
    <cellStyle name="Normal 21 2 10" xfId="23426" xr:uid="{DF8AFC0D-D2A8-41FB-A055-E45E0C975689}"/>
    <cellStyle name="Normal 21 2 2" xfId="23427" xr:uid="{3733BBAB-6112-438F-9CB8-002E9EA5E101}"/>
    <cellStyle name="Normal 21 2 2 2" xfId="23428" xr:uid="{AA614D8C-4D25-4122-A8D4-F4D6BC0D8C67}"/>
    <cellStyle name="Normal 21 2 2 2 2" xfId="23429" xr:uid="{105FD672-B960-4167-AC02-D92FA21187C5}"/>
    <cellStyle name="Normal 21 2 2 2 2 2" xfId="23430" xr:uid="{FA004593-436C-437E-8E88-9259EC405C70}"/>
    <cellStyle name="Normal 21 2 2 2 2 3" xfId="23431" xr:uid="{88F4C5CB-738C-4119-B059-149A63BB62C1}"/>
    <cellStyle name="Normal 21 2 2 2 3" xfId="23432" xr:uid="{4A8DC407-AD58-44FB-B4A1-525A27C376A3}"/>
    <cellStyle name="Normal 21 2 2 2 4" xfId="23433" xr:uid="{067FDDA5-76C9-4063-B7AB-C06166024120}"/>
    <cellStyle name="Normal 21 2 2 2 5" xfId="23434" xr:uid="{2831E50B-4958-4809-8D25-BD6A7E5434A4}"/>
    <cellStyle name="Normal 21 2 2 3" xfId="23435" xr:uid="{1402021A-14E1-4599-AD21-DD5273A0D3DF}"/>
    <cellStyle name="Normal 21 2 2 3 2" xfId="23436" xr:uid="{55227012-062C-4570-99EB-FE2EC205365A}"/>
    <cellStyle name="Normal 21 2 2 3 2 2" xfId="23437" xr:uid="{CE6391C0-01FE-4443-8BB2-9E81904FBA85}"/>
    <cellStyle name="Normal 21 2 2 3 3" xfId="23438" xr:uid="{5DF8F7E1-A3CF-4992-9B73-0085973A259E}"/>
    <cellStyle name="Normal 21 2 2 3 4" xfId="23439" xr:uid="{F782FFBD-2F32-4E37-8870-7312F0172CAA}"/>
    <cellStyle name="Normal 21 2 2 3 5" xfId="23440" xr:uid="{A1102910-1006-4985-BA73-EC8554873F36}"/>
    <cellStyle name="Normal 21 2 2 4" xfId="23441" xr:uid="{8D21BBF6-2267-4AD5-BF5C-378B39DEE9D5}"/>
    <cellStyle name="Normal 21 2 2 4 2" xfId="23442" xr:uid="{BDDB8BC0-F37D-42BA-BA23-83A0D3A4F20D}"/>
    <cellStyle name="Normal 21 2 2 4 2 2" xfId="23443" xr:uid="{5491FC59-C876-47D1-A757-9BC7E836A41D}"/>
    <cellStyle name="Normal 21 2 2 4 3" xfId="23444" xr:uid="{9806EA8C-E575-4085-A6AB-05551A4C2BB9}"/>
    <cellStyle name="Normal 21 2 2 4 4" xfId="23445" xr:uid="{6A87D6B8-3D86-45BE-BFE5-A7437C0EA806}"/>
    <cellStyle name="Normal 21 2 2 4 5" xfId="23446" xr:uid="{CDAE73FA-51D8-4CBF-BECA-21FAC541F10B}"/>
    <cellStyle name="Normal 21 2 2 5" xfId="23447" xr:uid="{514C4074-F463-4189-9DDD-1A9B437719EF}"/>
    <cellStyle name="Normal 21 2 2 5 2" xfId="23448" xr:uid="{4E2D71C9-FECB-44FA-B05D-4D0173724DB2}"/>
    <cellStyle name="Normal 21 2 2 5 2 2" xfId="23449" xr:uid="{62F06863-34C0-4A45-B93D-405C2915537B}"/>
    <cellStyle name="Normal 21 2 2 5 3" xfId="23450" xr:uid="{D9D91D2A-77F8-4DAD-A018-B7924C6D4594}"/>
    <cellStyle name="Normal 21 2 2 5 4" xfId="23451" xr:uid="{2EEC8888-7B2F-4200-BFDF-AD70F3274C0C}"/>
    <cellStyle name="Normal 21 2 2 6" xfId="23452" xr:uid="{B068FB71-A858-4972-B222-4EFA0B2167D8}"/>
    <cellStyle name="Normal 21 2 2 6 2" xfId="23453" xr:uid="{792A8A4E-B6D5-4CE0-9FD0-43B2C628FA73}"/>
    <cellStyle name="Normal 21 2 2 7" xfId="23454" xr:uid="{CB177229-70C5-46BC-A392-D5D18134B8FD}"/>
    <cellStyle name="Normal 21 2 2 8" xfId="23455" xr:uid="{464B263D-8754-4F83-B73F-18EA4A873D93}"/>
    <cellStyle name="Normal 21 2 2 9" xfId="23456" xr:uid="{0F0ABDD8-A4EA-4A39-91CF-C82A59E09ADB}"/>
    <cellStyle name="Normal 21 2 3" xfId="23457" xr:uid="{38BAD1AC-C26D-4138-9822-551B2BF47FA7}"/>
    <cellStyle name="Normal 21 2 3 2" xfId="23458" xr:uid="{09983777-1436-4A36-8643-EC1F5D7D16DE}"/>
    <cellStyle name="Normal 21 2 3 2 2" xfId="23459" xr:uid="{6CC7E6C4-2810-445B-969D-5958B91B9BA3}"/>
    <cellStyle name="Normal 21 2 3 2 3" xfId="23460" xr:uid="{3175592E-4864-40A8-B634-43290046B63D}"/>
    <cellStyle name="Normal 21 2 3 3" xfId="23461" xr:uid="{3E536DBC-AFE6-4D27-BE79-F44A735F98D3}"/>
    <cellStyle name="Normal 21 2 3 4" xfId="23462" xr:uid="{16679F2B-AA72-4268-86E2-7184AC33D313}"/>
    <cellStyle name="Normal 21 2 3 5" xfId="23463" xr:uid="{FE202B3A-2C4E-471D-90F5-402E1ECB6E41}"/>
    <cellStyle name="Normal 21 2 4" xfId="23464" xr:uid="{0A4FEC92-5A35-473A-B3BC-C70377C8ECB9}"/>
    <cellStyle name="Normal 21 2 4 2" xfId="23465" xr:uid="{C0945E8A-BD4F-4E40-9765-06554715F9EB}"/>
    <cellStyle name="Normal 21 2 4 2 2" xfId="23466" xr:uid="{76FE54E8-29E4-4D5A-AB6C-41C88248F120}"/>
    <cellStyle name="Normal 21 2 4 2 3" xfId="23467" xr:uid="{95CC4F8F-3715-4E66-953C-422C1361CF32}"/>
    <cellStyle name="Normal 21 2 4 3" xfId="23468" xr:uid="{1E458037-E039-48AF-B4DA-CE62CE74570E}"/>
    <cellStyle name="Normal 21 2 4 4" xfId="23469" xr:uid="{59EBC920-0193-4777-A275-237283288B28}"/>
    <cellStyle name="Normal 21 2 4 5" xfId="23470" xr:uid="{B2746F45-62C8-4EF6-92E4-A6833AF724A1}"/>
    <cellStyle name="Normal 21 2 5" xfId="23471" xr:uid="{34984D37-B4DD-49CE-A7F0-900D63F1905B}"/>
    <cellStyle name="Normal 21 2 5 2" xfId="23472" xr:uid="{C177B124-85D0-448D-A95C-34BEDB124DF3}"/>
    <cellStyle name="Normal 21 2 5 2 2" xfId="23473" xr:uid="{0877D7F8-CDA5-4DF6-97C8-537F6F29D5C3}"/>
    <cellStyle name="Normal 21 2 5 3" xfId="23474" xr:uid="{7B98FE02-66F2-43F5-AD19-5F69289D56FD}"/>
    <cellStyle name="Normal 21 2 5 4" xfId="23475" xr:uid="{FF60E99D-12F0-4198-A73E-7ECE0FCE97E8}"/>
    <cellStyle name="Normal 21 2 5 5" xfId="23476" xr:uid="{06079F78-3BC9-43E7-BBCB-E2235D68D9CD}"/>
    <cellStyle name="Normal 21 2 6" xfId="23477" xr:uid="{848E746D-1F6D-425A-BE00-9F1111DE064A}"/>
    <cellStyle name="Normal 21 2 6 2" xfId="23478" xr:uid="{81E3926E-8776-4F27-A0A4-0DC04950F9DA}"/>
    <cellStyle name="Normal 21 2 6 2 2" xfId="23479" xr:uid="{2C68B0DA-8D66-46D9-9986-69AA4724F243}"/>
    <cellStyle name="Normal 21 2 6 3" xfId="23480" xr:uid="{1BEB5E07-EE88-4021-8CC6-00D4BD4480F8}"/>
    <cellStyle name="Normal 21 2 6 4" xfId="23481" xr:uid="{B242D359-1B3B-417A-AE2A-8C60442AE70C}"/>
    <cellStyle name="Normal 21 2 7" xfId="23482" xr:uid="{B1F7DFC2-0A3F-480D-A011-831DF9592C30}"/>
    <cellStyle name="Normal 21 2 7 2" xfId="23483" xr:uid="{B4E87BD3-B148-4CE0-853C-3575152F03A4}"/>
    <cellStyle name="Normal 21 2 8" xfId="23484" xr:uid="{541019D5-3ED8-4A20-B43A-FDFD5C1B68BA}"/>
    <cellStyle name="Normal 21 2 9" xfId="23485" xr:uid="{EBA7E783-D0D7-45B4-B97B-DC9F60B49BAF}"/>
    <cellStyle name="Normal 21 3" xfId="23486" xr:uid="{CD958CF6-3197-449D-A89B-66F5D1E89245}"/>
    <cellStyle name="Normal 21 3 2" xfId="23487" xr:uid="{885A0D68-F266-48AC-B2D5-255BA95F5A44}"/>
    <cellStyle name="Normal 21 3 2 2" xfId="23488" xr:uid="{E4288BCE-141D-4CDA-A307-C8045DA16861}"/>
    <cellStyle name="Normal 21 3 2 3" xfId="23489" xr:uid="{8792B6DD-D7FE-421B-BA98-1E274FD687DF}"/>
    <cellStyle name="Normal 21 3 3" xfId="23490" xr:uid="{841B122E-8F14-4875-BCB5-21C58D5CFE14}"/>
    <cellStyle name="Normal 21 3 3 2" xfId="23491" xr:uid="{8599A38F-5EEC-47CD-AFAB-FF05E585226B}"/>
    <cellStyle name="Normal 21 3 3 3" xfId="23492" xr:uid="{A3CFECC9-E2E1-45C2-B27B-3E1E599F11B8}"/>
    <cellStyle name="Normal 21 3 4" xfId="23493" xr:uid="{9FD1EA28-603B-40C4-9E65-9364B398BDDB}"/>
    <cellStyle name="Normal 21 3 5" xfId="23494" xr:uid="{951B147A-F5A3-447D-8B7A-13186D688660}"/>
    <cellStyle name="Normal 21 3 6" xfId="23495" xr:uid="{F62C2094-5D8A-46B4-969E-CAF1595F99DC}"/>
    <cellStyle name="Normal 21 4" xfId="23496" xr:uid="{3CADBD89-F61C-466A-B036-2311AD73DA38}"/>
    <cellStyle name="Normal 21 4 2" xfId="23497" xr:uid="{2E73750F-94C3-4B9D-8953-A05D595F64E1}"/>
    <cellStyle name="Normal 21 4 2 2" xfId="23498" xr:uid="{C836A1CA-001A-46F4-9D36-FA1CFC9AFB15}"/>
    <cellStyle name="Normal 21 4 2 3" xfId="23499" xr:uid="{FC467377-FB7E-420C-AD49-E2AB8C684CD3}"/>
    <cellStyle name="Normal 21 4 3" xfId="23500" xr:uid="{6BF915E7-4CB2-439E-B319-7332D58D24A5}"/>
    <cellStyle name="Normal 21 4 3 2" xfId="23501" xr:uid="{74C8BD1D-5D4E-4FBF-B47D-695243C8968F}"/>
    <cellStyle name="Normal 21 4 4" xfId="23502" xr:uid="{CA28C02E-04CD-4947-96CE-CF3DD2991D18}"/>
    <cellStyle name="Normal 21 4 5" xfId="23503" xr:uid="{632EDCA7-39BA-488D-BF02-6D9625748979}"/>
    <cellStyle name="Normal 21 5" xfId="23504" xr:uid="{50DA6C27-683A-41C0-A987-2A9D94A19B50}"/>
    <cellStyle name="Normal 21 5 2" xfId="23505" xr:uid="{EA7D2282-EECA-4FEC-9CBF-CE79E0C92663}"/>
    <cellStyle name="Normal 21 5 2 2" xfId="23506" xr:uid="{B060E820-755C-4672-9B1B-3EC5CC05B00A}"/>
    <cellStyle name="Normal 21 5 3" xfId="23507" xr:uid="{16AD8F61-94EA-4E92-A736-F5FA65948538}"/>
    <cellStyle name="Normal 21 5 4" xfId="23508" xr:uid="{3E7818F7-ABA0-4AC4-847F-08778507CBBA}"/>
    <cellStyle name="Normal 21 5 5" xfId="23509" xr:uid="{A5E378B6-CD97-455C-9E5D-1864BDF81C1D}"/>
    <cellStyle name="Normal 21 5 6" xfId="23510" xr:uid="{D359E014-177B-421B-8666-A3AAF519AE49}"/>
    <cellStyle name="Normal 21 6" xfId="23511" xr:uid="{62789F7F-EA00-43ED-9705-0EE16D77B83A}"/>
    <cellStyle name="Normal 21 6 2" xfId="23512" xr:uid="{1D2746BF-535D-4CDB-AB20-92D184EC15D6}"/>
    <cellStyle name="Normal 21 6 2 2" xfId="23513" xr:uid="{193BC483-D647-42E3-B662-42FEC3E6D1E3}"/>
    <cellStyle name="Normal 21 6 3" xfId="23514" xr:uid="{4CC82525-C307-45C5-B6F0-A6E3CF4EC58F}"/>
    <cellStyle name="Normal 21 6 4" xfId="23515" xr:uid="{6145AF3E-3765-4745-9C44-E57AE36F15C9}"/>
    <cellStyle name="Normal 21 6 5" xfId="23516" xr:uid="{39A81381-B0B1-4038-9521-1DA0CFFCED50}"/>
    <cellStyle name="Normal 21 7" xfId="23517" xr:uid="{D59E4827-8C13-4F40-993F-00594296119E}"/>
    <cellStyle name="Normal 21 7 2" xfId="23518" xr:uid="{2874C661-9F70-4CD4-8CE8-4A7B35FFFE54}"/>
    <cellStyle name="Normal 21 7 2 2" xfId="23519" xr:uid="{5301DEBB-1891-4CAD-846F-07AE083B360A}"/>
    <cellStyle name="Normal 21 7 3" xfId="23520" xr:uid="{5642CC52-7E0C-491C-B85F-44525D5013BE}"/>
    <cellStyle name="Normal 21 7 4" xfId="23521" xr:uid="{E33DAC2E-E384-4914-92E3-01253114DABA}"/>
    <cellStyle name="Normal 21 7 5" xfId="23522" xr:uid="{AC3176B6-0C73-484B-9A94-AC48608BF626}"/>
    <cellStyle name="Normal 21 8" xfId="23523" xr:uid="{ED8EDC2A-6093-47D5-9FC8-DCCF786054C4}"/>
    <cellStyle name="Normal 21 8 2" xfId="23524" xr:uid="{35A9E0F7-311E-4873-BECE-0EC0D7F33E52}"/>
    <cellStyle name="Normal 21 8 3" xfId="23525" xr:uid="{06EC71B3-94A9-49A1-89A0-E275F13AE869}"/>
    <cellStyle name="Normal 21 9" xfId="23526" xr:uid="{5CC36C43-6D2A-4A20-B235-8048344DC47F}"/>
    <cellStyle name="Normal 210" xfId="23527" xr:uid="{9905206E-C6F9-4AD4-BD77-95AC9A51E8DB}"/>
    <cellStyle name="Normal 210 2" xfId="23528" xr:uid="{04324230-0112-4072-BF2A-5C7999D9D9E5}"/>
    <cellStyle name="Normal 210 2 2" xfId="23529" xr:uid="{988D0364-5C66-45C2-A74F-34BC80A7B352}"/>
    <cellStyle name="Normal 210 2 2 2" xfId="23530" xr:uid="{A8CFB489-8B44-4EDC-98D5-4C5C9E8AD72A}"/>
    <cellStyle name="Normal 210 2 2 3" xfId="23531" xr:uid="{02261DE7-DD44-46AB-9B15-E724DE7F0EAA}"/>
    <cellStyle name="Normal 210 2 3" xfId="23532" xr:uid="{97C6D851-3998-430E-ACCD-3DAB35BCD2E3}"/>
    <cellStyle name="Normal 210 2 4" xfId="23533" xr:uid="{89827BCE-DA03-4F24-99E4-791962DF96BF}"/>
    <cellStyle name="Normal 210 3" xfId="23534" xr:uid="{D34BA98C-E3FA-4D7D-80F3-E35A8B2526DE}"/>
    <cellStyle name="Normal 210 4" xfId="23535" xr:uid="{1454A57C-FB2D-4433-BF59-87009DF2E942}"/>
    <cellStyle name="Normal 210 5" xfId="23536" xr:uid="{7826027B-A8E2-4925-820E-C85C03E8E7C4}"/>
    <cellStyle name="Normal 211" xfId="23537" xr:uid="{DC75A6F3-CD86-4AD3-AF77-E0B022CDE416}"/>
    <cellStyle name="Normal 211 2" xfId="23538" xr:uid="{47A039A1-3910-45D5-9C74-53021972573B}"/>
    <cellStyle name="Normal 211 2 2" xfId="23539" xr:uid="{03F3DEEF-E6E2-4708-B4B0-CA0192C3FC3C}"/>
    <cellStyle name="Normal 211 2 2 2" xfId="23540" xr:uid="{C637313F-AC5B-466F-85F7-ABC7A51D1A0E}"/>
    <cellStyle name="Normal 211 2 2 3" xfId="23541" xr:uid="{DC94439C-7940-47F4-80CB-25D37ACCDB09}"/>
    <cellStyle name="Normal 211 2 3" xfId="23542" xr:uid="{9797A9FC-96BF-4949-ABD4-4BAE0D456828}"/>
    <cellStyle name="Normal 211 2 4" xfId="23543" xr:uid="{3564662A-586D-4DA2-A3CD-FD1D4D6AF918}"/>
    <cellStyle name="Normal 211 3" xfId="23544" xr:uid="{144EDC5D-056A-41C8-9806-541EB2206F6D}"/>
    <cellStyle name="Normal 211 4" xfId="23545" xr:uid="{2895F5D2-279F-4B3D-B5A0-C6B97165C5C3}"/>
    <cellStyle name="Normal 211 5" xfId="23546" xr:uid="{41E9D927-21EF-450A-AFA1-18F9174EA24E}"/>
    <cellStyle name="Normal 212" xfId="23547" xr:uid="{8D35D193-BB6E-46B6-B645-D03F0812C285}"/>
    <cellStyle name="Normal 212 2" xfId="23548" xr:uid="{05C5E8AC-D856-40B2-AE0C-2FE2A04A842B}"/>
    <cellStyle name="Normal 212 2 2" xfId="23549" xr:uid="{FE49F9C2-AC54-4725-AE5F-4AB2D8699327}"/>
    <cellStyle name="Normal 212 2 2 2" xfId="23550" xr:uid="{D3DA291F-6FE2-4DCC-BE84-F6316B6AC966}"/>
    <cellStyle name="Normal 212 2 2 3" xfId="23551" xr:uid="{22A76DC6-9EE4-4C3F-9B78-25ABEACD5312}"/>
    <cellStyle name="Normal 212 2 3" xfId="23552" xr:uid="{E3CF2365-189C-4402-988E-68B35EB5CD7C}"/>
    <cellStyle name="Normal 212 2 4" xfId="23553" xr:uid="{5A9D292D-8716-46D0-ABA2-EB6051FA6B88}"/>
    <cellStyle name="Normal 212 3" xfId="23554" xr:uid="{0C957B4E-76AC-472C-96C2-2AC485B76EFD}"/>
    <cellStyle name="Normal 212 4" xfId="23555" xr:uid="{28B4150E-9112-4A8A-AE39-1D2FFFD93C07}"/>
    <cellStyle name="Normal 212 5" xfId="23556" xr:uid="{9BA87A9B-956E-4906-A4EF-6A72031006A5}"/>
    <cellStyle name="Normal 213" xfId="23557" xr:uid="{BE3542A8-E816-4E0C-9AA2-8020E9430B4D}"/>
    <cellStyle name="Normal 213 2" xfId="23558" xr:uid="{F67ECF78-17A5-4386-94B1-F9B170613C84}"/>
    <cellStyle name="Normal 213 2 2" xfId="23559" xr:uid="{B45FF244-3C46-441A-AC4F-81578EECEAA9}"/>
    <cellStyle name="Normal 213 2 2 2" xfId="23560" xr:uid="{C0E352C7-EE0E-4AE6-AF6F-CB707216DCF4}"/>
    <cellStyle name="Normal 213 2 2 3" xfId="23561" xr:uid="{AD568E48-0B9C-4E9B-ABBE-725BEDA6B82E}"/>
    <cellStyle name="Normal 213 2 3" xfId="23562" xr:uid="{E405CC1D-8445-4ADC-8CFF-32CA737F1F27}"/>
    <cellStyle name="Normal 213 2 4" xfId="23563" xr:uid="{80D1853E-8EED-4F88-B175-EC1C7BE6BF6A}"/>
    <cellStyle name="Normal 213 3" xfId="23564" xr:uid="{746D5846-951C-4579-BDAB-C41832C1288B}"/>
    <cellStyle name="Normal 213 4" xfId="23565" xr:uid="{2E754769-AB05-4F29-AF80-0E23D596E445}"/>
    <cellStyle name="Normal 213 5" xfId="23566" xr:uid="{774F9BCD-2B67-4782-83EF-0C1A09D8DA5E}"/>
    <cellStyle name="Normal 214" xfId="23567" xr:uid="{0EA03A66-1DD4-498D-A77A-180061BF5E82}"/>
    <cellStyle name="Normal 214 2" xfId="23568" xr:uid="{0E824BAF-7491-4CCB-B73F-CF73C60977FF}"/>
    <cellStyle name="Normal 214 2 2" xfId="23569" xr:uid="{509FFA98-DF7A-4639-AB29-89FB273684ED}"/>
    <cellStyle name="Normal 214 2 2 2" xfId="23570" xr:uid="{6B029F18-9F42-44CE-B3CE-8E272F9F0F4A}"/>
    <cellStyle name="Normal 214 2 2 3" xfId="23571" xr:uid="{9D79D22E-EE74-4EDF-B1E4-DEB781973082}"/>
    <cellStyle name="Normal 214 2 3" xfId="23572" xr:uid="{513E9065-50A1-4A21-8003-9F427B6CA93E}"/>
    <cellStyle name="Normal 214 2 4" xfId="23573" xr:uid="{DBFF0C53-C3D3-4FA6-A1F4-C28A8F6528C2}"/>
    <cellStyle name="Normal 214 3" xfId="23574" xr:uid="{A7B079F6-E418-4274-93B3-DC99567E640C}"/>
    <cellStyle name="Normal 214 4" xfId="23575" xr:uid="{3589CFA7-FA94-4466-918E-9306AF2DF016}"/>
    <cellStyle name="Normal 214 5" xfId="23576" xr:uid="{12A28242-0174-449B-B42B-F3AB4FA5AAEA}"/>
    <cellStyle name="Normal 215" xfId="23577" xr:uid="{F793EB8B-CC81-49B5-A598-9C540CF145ED}"/>
    <cellStyle name="Normal 215 2" xfId="23578" xr:uid="{3E55D862-3AFB-4A3C-AF02-057ED3490C9C}"/>
    <cellStyle name="Normal 215 2 2" xfId="23579" xr:uid="{E886E295-8056-4615-B174-9D34DF52628D}"/>
    <cellStyle name="Normal 215 2 2 2" xfId="23580" xr:uid="{1C245660-E5E5-4576-A7F8-8FB69C3FCDA2}"/>
    <cellStyle name="Normal 215 2 2 3" xfId="23581" xr:uid="{E764F01D-E614-489C-9B8A-146A1D887A78}"/>
    <cellStyle name="Normal 215 2 3" xfId="23582" xr:uid="{4D036F96-8AAF-489B-A95B-7D0D8DDCDACD}"/>
    <cellStyle name="Normal 215 2 4" xfId="23583" xr:uid="{0B1D28E1-F365-4883-A879-654735E2F235}"/>
    <cellStyle name="Normal 215 3" xfId="23584" xr:uid="{3F511AAF-0EC3-4501-91F5-46F365D5BE5D}"/>
    <cellStyle name="Normal 215 4" xfId="23585" xr:uid="{57320DBD-CFB7-4A06-BA39-2CBBDAA266CD}"/>
    <cellStyle name="Normal 215 5" xfId="23586" xr:uid="{C3ECA9F7-E3A0-43E1-A350-3AC2845C9364}"/>
    <cellStyle name="Normal 216" xfId="23587" xr:uid="{053E163C-D6EE-47ED-96F6-FE35924A165D}"/>
    <cellStyle name="Normal 217" xfId="23588" xr:uid="{6266AE23-5544-454D-93CA-42098CDBCCF4}"/>
    <cellStyle name="Normal 218" xfId="23589" xr:uid="{C1931C9D-5BD9-49E7-A843-F8267E6BA10B}"/>
    <cellStyle name="Normal 218 2" xfId="23590" xr:uid="{9CC30D95-30CE-4BAF-8D87-E3B8B4FF09BB}"/>
    <cellStyle name="Normal 218 2 2" xfId="23591" xr:uid="{B09C42E5-A495-4C3F-8E35-15457D4BF05B}"/>
    <cellStyle name="Normal 218 3" xfId="23592" xr:uid="{0AF91A85-F8EF-4CCA-9D7D-DED23BD4EBEC}"/>
    <cellStyle name="Normal 219" xfId="23593" xr:uid="{3F9D71D8-E20E-47F4-923C-3C3F8D368A5C}"/>
    <cellStyle name="Normal 219 2" xfId="23594" xr:uid="{0480669A-256A-4C0C-BB6A-6D5599D0EB6E}"/>
    <cellStyle name="Normal 219 2 2" xfId="23595" xr:uid="{BF3F2D70-37C7-4EAF-BA0E-D51CFAFF3906}"/>
    <cellStyle name="Normal 219 3" xfId="23596" xr:uid="{83163F74-7AC1-4AAD-82E8-77079B163FD8}"/>
    <cellStyle name="Normal 22" xfId="23597" xr:uid="{753FF51D-7A45-4881-ABFF-5035CED380FC}"/>
    <cellStyle name="Normal 22 10" xfId="23598" xr:uid="{FCB11F2F-28E6-46A2-8940-7EC1DE792F8C}"/>
    <cellStyle name="Normal 22 11" xfId="23599" xr:uid="{51C8788E-24B9-472A-B95D-6EB8E754CC4D}"/>
    <cellStyle name="Normal 22 12" xfId="23600" xr:uid="{DA971BFE-2851-4263-B68D-A8C14AE643FF}"/>
    <cellStyle name="Normal 22 2" xfId="23601" xr:uid="{BA259775-2DFA-46EB-9658-D94E1B109F2A}"/>
    <cellStyle name="Normal 22 2 2" xfId="23602" xr:uid="{727410ED-4855-42C7-96EB-A2BA55364A2A}"/>
    <cellStyle name="Normal 22 2 2 2" xfId="23603" xr:uid="{251982A8-4517-4C40-A954-AEE9874A6282}"/>
    <cellStyle name="Normal 22 2 2 2 2" xfId="23604" xr:uid="{FEA34139-50DF-4381-96F0-BCA04D5FC36D}"/>
    <cellStyle name="Normal 22 2 2 3" xfId="23605" xr:uid="{76CE1DC7-0402-49F8-9076-A946ED062226}"/>
    <cellStyle name="Normal 22 2 2 4" xfId="23606" xr:uid="{8ACB2812-ACBF-4FFC-8E0C-6D9E7C6CE047}"/>
    <cellStyle name="Normal 22 2 3" xfId="23607" xr:uid="{8E14201F-25B9-460D-979E-2FDE4CE704B3}"/>
    <cellStyle name="Normal 22 2 3 2" xfId="23608" xr:uid="{7CD0D090-03F0-40DE-AAFD-F2280B7B824B}"/>
    <cellStyle name="Normal 22 2 3 3" xfId="23609" xr:uid="{5C8EDB24-90B1-4E58-95FC-B390CA6C4B00}"/>
    <cellStyle name="Normal 22 2 3 4" xfId="23610" xr:uid="{F3369786-A2F6-40F2-9CE3-B2671D86D9D2}"/>
    <cellStyle name="Normal 22 2 4" xfId="23611" xr:uid="{97AD1198-D0CB-472E-874D-E9001F67070C}"/>
    <cellStyle name="Normal 22 2 4 2" xfId="23612" xr:uid="{43522DAD-D246-4DB7-A9B9-DB6FBEE331FC}"/>
    <cellStyle name="Normal 22 2 5" xfId="23613" xr:uid="{845C554F-DF7E-443F-B88F-85BE75703ECA}"/>
    <cellStyle name="Normal 22 2 6" xfId="23614" xr:uid="{719754C1-EE22-4FF7-BC06-B99377D578C4}"/>
    <cellStyle name="Normal 22 3" xfId="23615" xr:uid="{0B9329E0-9746-4C63-AC9D-9789FD74FDBD}"/>
    <cellStyle name="Normal 22 3 2" xfId="23616" xr:uid="{8CAAE95F-6F2D-40B4-A930-9378AF5DCA99}"/>
    <cellStyle name="Normal 22 3 2 2" xfId="23617" xr:uid="{E1EA6678-9191-4F33-B132-DB41BD01538F}"/>
    <cellStyle name="Normal 22 3 2 3" xfId="23618" xr:uid="{9062BAF1-3A98-4016-86EF-8131F09BBB3B}"/>
    <cellStyle name="Normal 22 3 3" xfId="23619" xr:uid="{86942FD0-362E-4963-AE30-65FFB92ED5CD}"/>
    <cellStyle name="Normal 22 3 3 2" xfId="23620" xr:uid="{ADA568A1-BD71-4A69-94DD-F13908F4BA0A}"/>
    <cellStyle name="Normal 22 3 3 3" xfId="23621" xr:uid="{3A20E3C2-7347-4D93-961B-1A67CBC5F1F9}"/>
    <cellStyle name="Normal 22 3 4" xfId="23622" xr:uid="{2B87B787-BA9F-40B5-AED1-96E7DE92325F}"/>
    <cellStyle name="Normal 22 3 5" xfId="23623" xr:uid="{82A54C87-0A19-418E-B05E-8A15C0008E6A}"/>
    <cellStyle name="Normal 22 3 6" xfId="23624" xr:uid="{DFFF157B-3474-4978-A677-281761260B92}"/>
    <cellStyle name="Normal 22 4" xfId="23625" xr:uid="{2607AE51-11E3-4549-9161-D6126CA165CC}"/>
    <cellStyle name="Normal 22 4 2" xfId="23626" xr:uid="{1BDFC934-3B61-400F-B0CC-E719BBEF00B2}"/>
    <cellStyle name="Normal 22 4 2 2" xfId="23627" xr:uid="{94B360F5-C032-40B8-AA96-A5C953DF2403}"/>
    <cellStyle name="Normal 22 4 2 2 2" xfId="23628" xr:uid="{4058AAB7-7078-4497-BDC7-AFE7F98D8CDB}"/>
    <cellStyle name="Normal 22 4 2 3" xfId="23629" xr:uid="{73174978-D8EB-45B7-8E25-68D170B736B7}"/>
    <cellStyle name="Normal 22 4 2 4" xfId="23630" xr:uid="{BB40A8C2-10A6-42E8-AA5C-33C2C806917C}"/>
    <cellStyle name="Normal 22 4 2 5" xfId="23631" xr:uid="{3ACB1DE6-D434-4AE1-A7A9-0B52F0D35B32}"/>
    <cellStyle name="Normal 22 4 3" xfId="23632" xr:uid="{53636B72-3C8D-4D18-8664-5F664E8C30D4}"/>
    <cellStyle name="Normal 22 4 3 2" xfId="23633" xr:uid="{B50A358D-396F-4BF0-B78F-A4008F6F3FB0}"/>
    <cellStyle name="Normal 22 4 3 2 2" xfId="23634" xr:uid="{338E5A67-1B07-439F-80DD-7F3375D45E2C}"/>
    <cellStyle name="Normal 22 4 3 3" xfId="23635" xr:uid="{19CEE4D5-E934-4D5F-B977-C53DDACF900A}"/>
    <cellStyle name="Normal 22 4 3 4" xfId="23636" xr:uid="{CEF72580-2967-48DF-9481-09428B3619CE}"/>
    <cellStyle name="Normal 22 4 3 5" xfId="23637" xr:uid="{12926A83-6E8C-4139-A3FD-F9FBCA3B5BAA}"/>
    <cellStyle name="Normal 22 4 4" xfId="23638" xr:uid="{918D5FBB-0477-44A5-A07A-1F1114DAA7A7}"/>
    <cellStyle name="Normal 22 4 4 2" xfId="23639" xr:uid="{AB92EEB5-B09B-4717-882B-368D6FF5F353}"/>
    <cellStyle name="Normal 22 4 4 2 2" xfId="23640" xr:uid="{8C9D6991-BCB7-4653-A8EB-6A07129C98E5}"/>
    <cellStyle name="Normal 22 4 4 3" xfId="23641" xr:uid="{8E9496F7-6C88-4248-A497-C722774D6ECF}"/>
    <cellStyle name="Normal 22 4 4 4" xfId="23642" xr:uid="{20D51FCA-AA2A-4409-B402-C2FF422C5123}"/>
    <cellStyle name="Normal 22 4 5" xfId="23643" xr:uid="{4E106333-B544-4D3C-BF75-B9ADC30A3FA8}"/>
    <cellStyle name="Normal 22 4 5 2" xfId="23644" xr:uid="{13A65525-A51F-43D0-812A-44FFD8BBE0E4}"/>
    <cellStyle name="Normal 22 4 5 2 2" xfId="23645" xr:uid="{CB958326-8D34-4525-B2C9-681CCB880112}"/>
    <cellStyle name="Normal 22 4 5 3" xfId="23646" xr:uid="{2FDF010F-34B6-4311-80FB-6EC0C1A14A8F}"/>
    <cellStyle name="Normal 22 4 5 4" xfId="23647" xr:uid="{E453AE65-2686-4E14-910E-FF2ECD4C2A9F}"/>
    <cellStyle name="Normal 22 4 6" xfId="23648" xr:uid="{9E9E104F-32CF-4FB8-B3C6-D1F619B381BD}"/>
    <cellStyle name="Normal 22 4 6 2" xfId="23649" xr:uid="{32814ABF-E45F-4FAC-9522-2D358C388665}"/>
    <cellStyle name="Normal 22 4 7" xfId="23650" xr:uid="{EFBCA95C-8870-40A9-B7E4-9CBB9F302EDE}"/>
    <cellStyle name="Normal 22 4 8" xfId="23651" xr:uid="{9A87F7FC-B717-4B8C-86EC-140F57EE1F9F}"/>
    <cellStyle name="Normal 22 4 9" xfId="23652" xr:uid="{05970AA4-F4EB-4E04-BCB9-70FBDE5A5520}"/>
    <cellStyle name="Normal 22 5" xfId="23653" xr:uid="{BE48AB34-F926-4C3C-B9CC-856D2DF04C77}"/>
    <cellStyle name="Normal 22 5 2" xfId="23654" xr:uid="{0F86878C-3CDD-4985-B9FD-2F5A421CE310}"/>
    <cellStyle name="Normal 22 5 2 2" xfId="23655" xr:uid="{946E0432-270C-4B14-95F8-E16DD2C5EC09}"/>
    <cellStyle name="Normal 22 5 3" xfId="23656" xr:uid="{634E193A-CCF3-4737-AEA3-27561D67B51C}"/>
    <cellStyle name="Normal 22 5 4" xfId="23657" xr:uid="{82E37707-7BD0-45B9-95D4-F10492ACC5BD}"/>
    <cellStyle name="Normal 22 5 5" xfId="23658" xr:uid="{B5E40C00-9951-4667-A9C7-5886934CCC0D}"/>
    <cellStyle name="Normal 22 5 6" xfId="23659" xr:uid="{F89C8CA0-3A65-44A4-BA85-8BEF389D0299}"/>
    <cellStyle name="Normal 22 6" xfId="23660" xr:uid="{835D4E15-8F07-406E-A645-A3EB698A41B7}"/>
    <cellStyle name="Normal 22 6 2" xfId="23661" xr:uid="{1D0DE2B1-EC7E-4DBE-859E-C13B06891006}"/>
    <cellStyle name="Normal 22 6 2 2" xfId="23662" xr:uid="{BC4954ED-4629-4014-82BF-90EFB6A40EC7}"/>
    <cellStyle name="Normal 22 6 3" xfId="23663" xr:uid="{FEAEAE75-4FA1-4D4C-A16A-2D316BC880E5}"/>
    <cellStyle name="Normal 22 6 4" xfId="23664" xr:uid="{372317CB-40C8-48E3-ACFE-99645301E559}"/>
    <cellStyle name="Normal 22 6 5" xfId="23665" xr:uid="{F085EA35-1FA0-4895-BFC7-84B2216BD407}"/>
    <cellStyle name="Normal 22 7" xfId="23666" xr:uid="{5AFF2D43-F672-40DF-8BAC-F3132579C0F3}"/>
    <cellStyle name="Normal 22 7 2" xfId="23667" xr:uid="{8EF15597-2918-48C5-8272-057C3FC7281E}"/>
    <cellStyle name="Normal 22 7 2 2" xfId="23668" xr:uid="{DB0CBC0B-292D-4B61-95ED-94659A768F32}"/>
    <cellStyle name="Normal 22 7 3" xfId="23669" xr:uid="{A65EBF51-8B6F-4E03-A32A-0FA780F0A45B}"/>
    <cellStyle name="Normal 22 7 4" xfId="23670" xr:uid="{1FA15E68-50C0-4F93-AE97-6303A042BEFC}"/>
    <cellStyle name="Normal 22 7 5" xfId="23671" xr:uid="{FAAD1EDD-E267-4510-A9A4-67DCBCFA295A}"/>
    <cellStyle name="Normal 22 8" xfId="23672" xr:uid="{EA0F320F-C7E0-42E8-80D3-F46F39E33F09}"/>
    <cellStyle name="Normal 22 8 2" xfId="23673" xr:uid="{469A69E2-CE27-4075-967E-CFA067A87F75}"/>
    <cellStyle name="Normal 22 8 2 2" xfId="23674" xr:uid="{5904DF34-92BD-4269-8920-AA3801E1020C}"/>
    <cellStyle name="Normal 22 8 3" xfId="23675" xr:uid="{F297FDDF-A225-4267-9918-4529787B2014}"/>
    <cellStyle name="Normal 22 8 4" xfId="23676" xr:uid="{094782CF-F3DB-4B77-B87A-985384E91019}"/>
    <cellStyle name="Normal 22 8 5" xfId="23677" xr:uid="{7D3E578C-B1F8-4EF8-91A8-54C1FA900D5F}"/>
    <cellStyle name="Normal 22 9" xfId="23678" xr:uid="{5453364A-0803-4C17-A33A-204E4646C9B1}"/>
    <cellStyle name="Normal 22 9 2" xfId="23679" xr:uid="{5264BC01-902A-4356-9DCC-78570DBDCFF8}"/>
    <cellStyle name="Normal 22 9 3" xfId="23680" xr:uid="{F9625370-529B-4D8D-BFE4-FB5B41F593E8}"/>
    <cellStyle name="Normal 220" xfId="23681" xr:uid="{A10993F6-80E1-45BD-A227-09826BF617E0}"/>
    <cellStyle name="Normal 220 2" xfId="23682" xr:uid="{9449A9F7-EC68-4A5D-B8FF-FE85D52ABF99}"/>
    <cellStyle name="Normal 220 2 2" xfId="23683" xr:uid="{D195AD5A-00DB-4CCD-8DAC-47C3B5197A3A}"/>
    <cellStyle name="Normal 220 3" xfId="23684" xr:uid="{631C0034-51C3-4BB5-994B-61822D96BD54}"/>
    <cellStyle name="Normal 221" xfId="23685" xr:uid="{713B24E2-D2A6-4338-BF5F-E41101DDDEE7}"/>
    <cellStyle name="Normal 221 2" xfId="23686" xr:uid="{166FF094-1DA0-426E-BA62-ECB5979B9932}"/>
    <cellStyle name="Normal 221 2 2" xfId="23687" xr:uid="{9FE8742A-8C9B-49F6-A9E4-67B3609FB008}"/>
    <cellStyle name="Normal 221 3" xfId="23688" xr:uid="{C9FF18A4-1E01-49D1-B41D-705FE29B3B6D}"/>
    <cellStyle name="Normal 221 4" xfId="23689" xr:uid="{3192C642-8B76-4D5B-AC03-5B2813B3E7BE}"/>
    <cellStyle name="Normal 222" xfId="23690" xr:uid="{35241B65-65CB-4AED-86A6-7DDA5C05A45C}"/>
    <cellStyle name="Normal 222 2" xfId="23691" xr:uid="{DB5845BE-4990-47C3-8551-CEB292C0BF92}"/>
    <cellStyle name="Normal 222 2 2" xfId="23692" xr:uid="{F3D27405-F7BB-4DBE-B5DF-A51615A7BA54}"/>
    <cellStyle name="Normal 222 3" xfId="23693" xr:uid="{C07410AB-C1FD-48CF-AB7B-3A0BAA7FB181}"/>
    <cellStyle name="Normal 222 4" xfId="23694" xr:uid="{B7BD3C33-6FB7-4179-9831-65D283BB7E51}"/>
    <cellStyle name="Normal 223" xfId="23695" xr:uid="{B38ED18C-F060-4257-8DD0-4042145F7587}"/>
    <cellStyle name="Normal 223 2" xfId="23696" xr:uid="{089DFAE9-3995-436B-80F6-B2EA19A491D6}"/>
    <cellStyle name="Normal 223 2 2" xfId="23697" xr:uid="{2B3804F1-7898-42C5-9DD2-921930086B5C}"/>
    <cellStyle name="Normal 223 3" xfId="23698" xr:uid="{79885EB1-EE3D-4C5D-87EE-A157A673EB0F}"/>
    <cellStyle name="Normal 223 4" xfId="23699" xr:uid="{F149C98A-E2ED-475A-A1D6-D7C666FA9642}"/>
    <cellStyle name="Normal 224" xfId="23700" xr:uid="{202F11EB-91E4-4DE4-9A5F-1B749C53D78D}"/>
    <cellStyle name="Normal 224 2" xfId="23701" xr:uid="{9CC1790B-83BC-4FD5-8580-75771B58D3EE}"/>
    <cellStyle name="Normal 224 2 2" xfId="23702" xr:uid="{DBFFB88D-E310-4E85-86DB-537993CA158F}"/>
    <cellStyle name="Normal 224 3" xfId="23703" xr:uid="{111C6629-7026-4E00-8D9E-DD938EA07E22}"/>
    <cellStyle name="Normal 224 4" xfId="23704" xr:uid="{CE584A66-A5B7-46E1-B7D7-DEB696BCA911}"/>
    <cellStyle name="Normal 225" xfId="23705" xr:uid="{EC9E6232-811A-4061-B72A-1C51EA17A711}"/>
    <cellStyle name="Normal 225 2" xfId="23706" xr:uid="{1C0D4B82-E964-4DC9-B5D0-D4EB32B274F0}"/>
    <cellStyle name="Normal 225 2 2" xfId="23707" xr:uid="{4A9500D1-9676-4480-9E26-3868CDF1E0D7}"/>
    <cellStyle name="Normal 226" xfId="23708" xr:uid="{FBF9E249-A3C1-443B-9769-B68FF6235A59}"/>
    <cellStyle name="Normal 226 2" xfId="23709" xr:uid="{A31A7C49-744D-40D8-B85C-E1447558D148}"/>
    <cellStyle name="Normal 226 2 2" xfId="23710" xr:uid="{79E02168-9CD1-4C15-B224-196E968395A6}"/>
    <cellStyle name="Normal 227" xfId="23711" xr:uid="{2F141C79-C51A-46DB-BBA3-F79611DB879F}"/>
    <cellStyle name="Normal 227 2" xfId="23712" xr:uid="{E6CA00D2-27D1-4657-B153-D22278E909B9}"/>
    <cellStyle name="Normal 227 2 2" xfId="23713" xr:uid="{C48C0882-20B0-4AFE-BF08-4182ED532A7C}"/>
    <cellStyle name="Normal 228" xfId="23714" xr:uid="{EEB48F62-5EBB-4C52-9946-88C111036E44}"/>
    <cellStyle name="Normal 228 2" xfId="23715" xr:uid="{F6FA9FE4-9F20-4C2A-A7A1-289787A414C2}"/>
    <cellStyle name="Normal 228 2 2" xfId="23716" xr:uid="{6C87C71A-4BAB-4DB3-A907-D62F1444D9A2}"/>
    <cellStyle name="Normal 229" xfId="23717" xr:uid="{449DD11E-EF6A-40CF-A03F-0D68D5F8FAA1}"/>
    <cellStyle name="Normal 229 2" xfId="23718" xr:uid="{935B24F9-AFBE-46D6-AA59-50B5259DAB64}"/>
    <cellStyle name="Normal 229 2 2" xfId="23719" xr:uid="{B38A94CF-C247-46E6-8A86-B0718E7F26BD}"/>
    <cellStyle name="Normal 23" xfId="23720" xr:uid="{E76F7884-A736-4BAA-86FA-0E7F88DAF88F}"/>
    <cellStyle name="Normal 23 10" xfId="23721" xr:uid="{4867BCBE-207F-49FB-B1B4-F326F3843A55}"/>
    <cellStyle name="Normal 23 11" xfId="23722" xr:uid="{F8439BFA-3479-4860-84C2-F1DD88C40E8E}"/>
    <cellStyle name="Normal 23 12" xfId="23723" xr:uid="{515FF5FD-AD08-42B8-A1E2-1FC85F5C0751}"/>
    <cellStyle name="Normal 23 2" xfId="23724" xr:uid="{D567C6DE-55F9-4FD3-9258-957D15A5F4C3}"/>
    <cellStyle name="Normal 23 2 2" xfId="23725" xr:uid="{8EB79C55-1C66-42E3-9DF8-C62F31D3081B}"/>
    <cellStyle name="Normal 23 2 2 2" xfId="23726" xr:uid="{7B91FF1A-1353-43DF-94E9-0DBDA9028000}"/>
    <cellStyle name="Normal 23 2 2 2 2" xfId="23727" xr:uid="{65CE7EB5-50A8-4EEC-B0BB-DF558EBE3626}"/>
    <cellStyle name="Normal 23 2 3" xfId="23728" xr:uid="{FE50BB5D-C0FF-4A3A-BA90-15786F006E3C}"/>
    <cellStyle name="Normal 23 2 3 2" xfId="23729" xr:uid="{167C35E7-5D4D-427F-9DBD-C1D64AFD8873}"/>
    <cellStyle name="Normal 23 2 3 3" xfId="23730" xr:uid="{4F84629B-FA7D-4438-AE01-DA2A7EE62E1A}"/>
    <cellStyle name="Normal 23 2 4" xfId="23731" xr:uid="{8535A636-99CA-4AA6-8F2C-3E0966F1F215}"/>
    <cellStyle name="Normal 23 2 4 2" xfId="23732" xr:uid="{BF129527-BF8C-488A-8443-53CE03E77F52}"/>
    <cellStyle name="Normal 23 2 5" xfId="23733" xr:uid="{9E3D3661-4406-4002-9840-F6FB1B75637F}"/>
    <cellStyle name="Normal 23 2 6" xfId="23734" xr:uid="{DE748026-BFF5-4ACF-A0B2-AEF3FEF6936B}"/>
    <cellStyle name="Normal 23 3" xfId="23735" xr:uid="{55647065-C7FA-4FC7-96A2-77106629F34F}"/>
    <cellStyle name="Normal 23 3 2" xfId="23736" xr:uid="{FA7DEDA5-A1DD-4639-AAD2-3C8C57025B31}"/>
    <cellStyle name="Normal 23 3 2 2" xfId="23737" xr:uid="{75290465-4FFB-4903-96CC-D267AE8D7EFB}"/>
    <cellStyle name="Normal 23 3 2 3" xfId="23738" xr:uid="{0AFB5D58-0F4B-40B9-A084-1A04E8EB5E25}"/>
    <cellStyle name="Normal 23 3 3" xfId="23739" xr:uid="{C4ECA2AB-DB97-47D5-8047-B222A9B8B16B}"/>
    <cellStyle name="Normal 23 3 3 2" xfId="23740" xr:uid="{38827279-F6FA-4D7A-A2A9-6AEEC712C496}"/>
    <cellStyle name="Normal 23 3 4" xfId="23741" xr:uid="{9D819ED3-8E66-449E-B93C-3EE5179BD6ED}"/>
    <cellStyle name="Normal 23 3 5" xfId="23742" xr:uid="{1A261F3E-3A66-449B-A11E-D89A9D7FAB49}"/>
    <cellStyle name="Normal 23 3 6" xfId="23743" xr:uid="{2F6CBDA3-4C25-415C-8F4F-469EDEDC58F0}"/>
    <cellStyle name="Normal 23 4" xfId="23744" xr:uid="{90D265E7-8F5F-4FE4-B411-9067217C9202}"/>
    <cellStyle name="Normal 23 4 2" xfId="23745" xr:uid="{C92ED5E2-1D98-4ED6-8566-0C5963BC0C21}"/>
    <cellStyle name="Normal 23 4 2 2" xfId="23746" xr:uid="{CF0A9FAD-0721-4B13-B2EC-97CE4748FFC0}"/>
    <cellStyle name="Normal 23 4 2 2 2" xfId="23747" xr:uid="{41B348C9-0629-4E23-8DA7-B8283935F841}"/>
    <cellStyle name="Normal 23 4 2 3" xfId="23748" xr:uid="{70DDC5A8-C2B6-4D82-925A-D1AFECD3CC94}"/>
    <cellStyle name="Normal 23 4 2 4" xfId="23749" xr:uid="{1FD2B089-F1BB-4767-B5A5-34B4F603FA9F}"/>
    <cellStyle name="Normal 23 4 2 5" xfId="23750" xr:uid="{2AE4C55F-BBE1-4D16-96CB-8D73E81A8C55}"/>
    <cellStyle name="Normal 23 4 3" xfId="23751" xr:uid="{5BAC7DAF-A426-450B-BEC9-3D94CA001309}"/>
    <cellStyle name="Normal 23 4 3 2" xfId="23752" xr:uid="{6C352D55-2220-4CB7-991E-2BD5631F84A0}"/>
    <cellStyle name="Normal 23 4 3 2 2" xfId="23753" xr:uid="{C2042185-CE20-45AC-AFD6-583AB8B8891E}"/>
    <cellStyle name="Normal 23 4 3 3" xfId="23754" xr:uid="{72725B34-B082-4B01-BD14-0AF4DF185B14}"/>
    <cellStyle name="Normal 23 4 3 4" xfId="23755" xr:uid="{604ADB80-F537-463F-8E15-243F1F9A0737}"/>
    <cellStyle name="Normal 23 4 3 5" xfId="23756" xr:uid="{178A6409-9D0B-4B02-8223-0A64BAE5FF7E}"/>
    <cellStyle name="Normal 23 4 4" xfId="23757" xr:uid="{97513607-E2E0-4115-A818-066BF6331DBB}"/>
    <cellStyle name="Normal 23 4 4 2" xfId="23758" xr:uid="{039E4CFF-7152-40C1-8A8B-D672FAA7CB0E}"/>
    <cellStyle name="Normal 23 4 4 2 2" xfId="23759" xr:uid="{970285A9-6081-44F1-A524-0CF2FD0AA5B8}"/>
    <cellStyle name="Normal 23 4 4 3" xfId="23760" xr:uid="{F3AEF20E-6586-4EC1-B316-D53CCFF1F384}"/>
    <cellStyle name="Normal 23 4 4 4" xfId="23761" xr:uid="{333584E6-2541-4377-B5C1-4F6F6AF72035}"/>
    <cellStyle name="Normal 23 4 5" xfId="23762" xr:uid="{F35AF1BE-8386-48AB-A35D-4718E50C5F28}"/>
    <cellStyle name="Normal 23 4 5 2" xfId="23763" xr:uid="{7E91DE60-46A1-4FBB-A0A5-2B840A10E7DD}"/>
    <cellStyle name="Normal 23 4 5 2 2" xfId="23764" xr:uid="{AD3F3735-941D-444F-818A-B727E27B82AE}"/>
    <cellStyle name="Normal 23 4 5 3" xfId="23765" xr:uid="{97A9BC07-65EC-4961-81AC-0BE1FBCDF66E}"/>
    <cellStyle name="Normal 23 4 5 4" xfId="23766" xr:uid="{1A9B6ECA-A985-459F-AA04-C60108FBC935}"/>
    <cellStyle name="Normal 23 4 6" xfId="23767" xr:uid="{E284F0D0-7FF6-4FC0-8EF0-BFB5652475D2}"/>
    <cellStyle name="Normal 23 4 6 2" xfId="23768" xr:uid="{4B3E9794-4FF5-48E5-8C2D-CD43A28D28FE}"/>
    <cellStyle name="Normal 23 4 7" xfId="23769" xr:uid="{416610CD-3E35-424B-B15C-AE89BA2AB72D}"/>
    <cellStyle name="Normal 23 4 8" xfId="23770" xr:uid="{ABD13ECE-AD12-4653-8A86-A9DB39C1125C}"/>
    <cellStyle name="Normal 23 4 9" xfId="23771" xr:uid="{B8115335-2AFD-4FE1-8740-176EE5DF1D54}"/>
    <cellStyle name="Normal 23 5" xfId="23772" xr:uid="{72EC183D-DC7D-4445-A419-19CCD93885D6}"/>
    <cellStyle name="Normal 23 5 2" xfId="23773" xr:uid="{6280777D-4ACD-4647-B701-21716BD52B40}"/>
    <cellStyle name="Normal 23 5 2 2" xfId="23774" xr:uid="{C97A50DA-4115-41A8-B8F4-DC1890E104BB}"/>
    <cellStyle name="Normal 23 5 3" xfId="23775" xr:uid="{B10E49BC-1272-4AC7-97DC-84C00C183086}"/>
    <cellStyle name="Normal 23 5 4" xfId="23776" xr:uid="{D44A98DD-6413-400C-A226-FFC128D97392}"/>
    <cellStyle name="Normal 23 5 5" xfId="23777" xr:uid="{0302965C-1729-47C7-BE3D-5C5CA8362E2E}"/>
    <cellStyle name="Normal 23 5 6" xfId="23778" xr:uid="{29B8CDC6-97B4-476B-98C8-B94DFDBC075C}"/>
    <cellStyle name="Normal 23 6" xfId="23779" xr:uid="{F3446750-D0A2-4A4B-8391-A251A65F4551}"/>
    <cellStyle name="Normal 23 6 2" xfId="23780" xr:uid="{E4035AA9-D28E-4F64-A9B7-CBA18B703958}"/>
    <cellStyle name="Normal 23 6 2 2" xfId="23781" xr:uid="{9D9D3070-91EA-485F-821F-D337C4CFBC14}"/>
    <cellStyle name="Normal 23 6 3" xfId="23782" xr:uid="{62692132-33CC-45F4-A8D2-337219813B1F}"/>
    <cellStyle name="Normal 23 6 4" xfId="23783" xr:uid="{2B7C512F-478C-40A9-B7B4-5BE1F27CF9FE}"/>
    <cellStyle name="Normal 23 6 5" xfId="23784" xr:uid="{72ED176D-432C-4193-B4BA-CB0773BDAC7D}"/>
    <cellStyle name="Normal 23 7" xfId="23785" xr:uid="{76A4195D-B9FB-47C5-81D5-A34D82182920}"/>
    <cellStyle name="Normal 23 7 2" xfId="23786" xr:uid="{FDF6EFF7-0D87-4161-9A2C-FE5FEC644125}"/>
    <cellStyle name="Normal 23 7 2 2" xfId="23787" xr:uid="{EA4993D5-E8E0-4F67-951D-4361F3554D6A}"/>
    <cellStyle name="Normal 23 7 3" xfId="23788" xr:uid="{A0D923CF-D496-41F3-928C-E3D1AF9AA95C}"/>
    <cellStyle name="Normal 23 7 4" xfId="23789" xr:uid="{87C0F219-F96B-4256-969E-AA9ADB7A95AE}"/>
    <cellStyle name="Normal 23 7 5" xfId="23790" xr:uid="{95457684-D63A-4A8C-98A5-6455224EFB20}"/>
    <cellStyle name="Normal 23 8" xfId="23791" xr:uid="{8458FA63-A54C-450F-8898-BDE8C9259960}"/>
    <cellStyle name="Normal 23 8 2" xfId="23792" xr:uid="{069996B3-7C0D-440A-BD64-2DB7CDAB2222}"/>
    <cellStyle name="Normal 23 8 2 2" xfId="23793" xr:uid="{C482A972-1EFB-4821-BFA1-8465718DBB31}"/>
    <cellStyle name="Normal 23 8 3" xfId="23794" xr:uid="{4FA74615-0DFF-45B5-95FD-8F6BD9040C5B}"/>
    <cellStyle name="Normal 23 8 4" xfId="23795" xr:uid="{7814B3D8-676D-46BA-A08C-823B051AB68F}"/>
    <cellStyle name="Normal 23 9" xfId="23796" xr:uid="{98D70B97-C038-4872-ABE2-1CFB05AB4F92}"/>
    <cellStyle name="Normal 23 9 2" xfId="23797" xr:uid="{6FAE4C11-11BC-4019-89E8-390D35886AEF}"/>
    <cellStyle name="Normal 230" xfId="23798" xr:uid="{A9E28B44-973D-4F6E-BDBF-09DF36BBC8E0}"/>
    <cellStyle name="Normal 230 2" xfId="23799" xr:uid="{E87F17E9-4E81-4AF2-B71D-E2E8A7257E67}"/>
    <cellStyle name="Normal 230 2 2" xfId="23800" xr:uid="{E889E2E3-6104-45FD-80A1-CC968F79560A}"/>
    <cellStyle name="Normal 230 3" xfId="23801" xr:uid="{3232FB75-17FD-4D9F-8D9B-83BFEC2357F3}"/>
    <cellStyle name="Normal 230 4" xfId="23802" xr:uid="{5FBBD66C-C74A-4B9F-8E89-B31DB20326F5}"/>
    <cellStyle name="Normal 231" xfId="23803" xr:uid="{D870CD65-4673-4B3A-9340-54A16EFBBA4F}"/>
    <cellStyle name="Normal 231 2" xfId="23804" xr:uid="{91D6E4A9-CB85-4A71-9328-6E3DD52C79AC}"/>
    <cellStyle name="Normal 231 2 2" xfId="23805" xr:uid="{68C4185A-A2ED-4131-BC5E-F6D284DF5DDE}"/>
    <cellStyle name="Normal 231 3" xfId="23806" xr:uid="{9682E2BC-C4F9-4307-B0DB-D9E064C4FE3E}"/>
    <cellStyle name="Normal 231 4" xfId="23807" xr:uid="{4D43B674-0A0E-42F1-993C-D9170E80B293}"/>
    <cellStyle name="Normal 232" xfId="23808" xr:uid="{07C4F1E3-36E7-45B1-86D7-1D3C3C8EFC03}"/>
    <cellStyle name="Normal 232 2" xfId="23809" xr:uid="{F19BDC89-A92D-4A77-8979-4743879D7CDF}"/>
    <cellStyle name="Normal 232 2 2" xfId="23810" xr:uid="{A3BE48EB-D5FF-461E-8ECD-F893EC8C8414}"/>
    <cellStyle name="Normal 233" xfId="23811" xr:uid="{4BD9DDCB-6F34-43E0-A8B9-AD04CB8C45D8}"/>
    <cellStyle name="Normal 233 2" xfId="23812" xr:uid="{F32E7FAD-5512-4E4F-881A-50E154D97924}"/>
    <cellStyle name="Normal 233 2 2" xfId="23813" xr:uid="{F98C5981-8C99-4634-AD2D-1519D2A08C84}"/>
    <cellStyle name="Normal 233 3" xfId="23814" xr:uid="{93CDD1D1-BB85-41A3-9DA0-1BB31951C819}"/>
    <cellStyle name="Normal 233 3 2" xfId="23815" xr:uid="{DE617CF7-E7B2-49EF-A596-C8928A1B437F}"/>
    <cellStyle name="Normal 233 4" xfId="23816" xr:uid="{F0E142E0-D56B-4CE9-A347-0B4C067B2014}"/>
    <cellStyle name="Normal 234" xfId="23817" xr:uid="{6064D33A-C08C-4956-842E-610D0F012EFF}"/>
    <cellStyle name="Normal 234 2" xfId="23818" xr:uid="{7CF838CF-AB26-400E-BE9B-AAA2398E436A}"/>
    <cellStyle name="Normal 234 2 2" xfId="23819" xr:uid="{2978E835-B96F-4CDC-B827-A3064454A4C9}"/>
    <cellStyle name="Normal 234 3" xfId="23820" xr:uid="{BE68C25B-4C15-455A-B4A8-548A4111AAC1}"/>
    <cellStyle name="Normal 234 3 2" xfId="23821" xr:uid="{D8FEDA2D-8F51-4A3D-B366-6A98EB5C1243}"/>
    <cellStyle name="Normal 234 4" xfId="23822" xr:uid="{985168B9-950A-4056-8440-9A1B9E88FC73}"/>
    <cellStyle name="Normal 235" xfId="23823" xr:uid="{1EF2E02C-5D3B-49A7-963C-BF399E86C68C}"/>
    <cellStyle name="Normal 235 2" xfId="23824" xr:uid="{3E3EEBA6-A03F-4924-A421-9704E49E4685}"/>
    <cellStyle name="Normal 235 2 2" xfId="23825" xr:uid="{9037D35A-16DF-4AA7-87B4-35656480747F}"/>
    <cellStyle name="Normal 236" xfId="23826" xr:uid="{7A87B4F2-536C-47EE-9FED-BAD4E95957AB}"/>
    <cellStyle name="Normal 236 2" xfId="23827" xr:uid="{E39391B5-A776-4B62-B9EA-5258DCCE03E2}"/>
    <cellStyle name="Normal 236 2 2" xfId="23828" xr:uid="{C0D83D4E-7A55-44AA-AE28-97B645A75182}"/>
    <cellStyle name="Normal 237" xfId="23829" xr:uid="{8E864943-CA3E-4AA8-8B5A-79CDFD516DFD}"/>
    <cellStyle name="Normal 237 2" xfId="23830" xr:uid="{BA1A0DC3-2957-4AF2-B378-8DF7111A7AB3}"/>
    <cellStyle name="Normal 237 2 2" xfId="23831" xr:uid="{4B639F6F-3719-4AAB-A723-E6CF50BE6982}"/>
    <cellStyle name="Normal 237 3" xfId="23832" xr:uid="{8729C7D8-ED4B-4F3E-A4D5-32E52E490CFB}"/>
    <cellStyle name="Normal 237 4" xfId="23833" xr:uid="{F2AF2B71-208F-4D98-B691-1A29A93048B7}"/>
    <cellStyle name="Normal 238" xfId="23834" xr:uid="{C3239CFF-F348-40F1-B8BA-AC1C92A4C645}"/>
    <cellStyle name="Normal 238 2" xfId="23835" xr:uid="{2F47121A-D2B9-4205-9F5B-55A34BCB4040}"/>
    <cellStyle name="Normal 238 2 2" xfId="23836" xr:uid="{BA411397-1266-4417-9629-D0E88E1FCEA0}"/>
    <cellStyle name="Normal 238 3" xfId="23837" xr:uid="{E882AFAF-1931-4C1E-87DA-B98D1131653E}"/>
    <cellStyle name="Normal 239" xfId="23838" xr:uid="{66DD4915-42BC-48EE-9482-72C978498BEE}"/>
    <cellStyle name="Normal 239 2" xfId="23839" xr:uid="{6F79FF60-549B-4868-AB77-E792CBB9B6DF}"/>
    <cellStyle name="Normal 239 2 2" xfId="23840" xr:uid="{EFC480A3-1D4C-452A-855A-D92390534FD7}"/>
    <cellStyle name="Normal 239 3" xfId="23841" xr:uid="{7FEBF382-1FBD-42EB-8D5B-4EBF2CAD832E}"/>
    <cellStyle name="Normal 24" xfId="23842" xr:uid="{F83EA981-A5F4-460C-9AC6-D0D4F29252AF}"/>
    <cellStyle name="Normal 24 10" xfId="23843" xr:uid="{02E0802A-C129-48E7-9773-57E30C96452F}"/>
    <cellStyle name="Normal 24 11" xfId="23844" xr:uid="{84F813F6-6CF6-465B-A303-8824B81DA794}"/>
    <cellStyle name="Normal 24 12" xfId="23845" xr:uid="{2DB5296C-C20D-48EF-88B3-6947F3FA7BED}"/>
    <cellStyle name="Normal 24 2" xfId="23846" xr:uid="{A45A7D50-4783-44BD-9329-8168EC2BF0BC}"/>
    <cellStyle name="Normal 24 2 2" xfId="23847" xr:uid="{45AECA4C-B69B-453E-BDD5-4F35B17B1E8C}"/>
    <cellStyle name="Normal 24 2 2 2" xfId="23848" xr:uid="{954B55D8-5050-4707-8146-F5895E02D744}"/>
    <cellStyle name="Normal 24 2 2 2 2" xfId="23849" xr:uid="{5B68BBCB-95B5-426D-81DE-6B07A0D26E2A}"/>
    <cellStyle name="Normal 24 2 3" xfId="23850" xr:uid="{3A40E87D-C132-4286-B0B1-21CFA9D44132}"/>
    <cellStyle name="Normal 24 2 3 2" xfId="23851" xr:uid="{D68DBB19-28AD-4235-8F23-F3E32477323D}"/>
    <cellStyle name="Normal 24 2 3 3" xfId="23852" xr:uid="{59073CA1-83EA-4F3A-8F51-2A73991AE372}"/>
    <cellStyle name="Normal 24 2 4" xfId="23853" xr:uid="{8A3BAB68-F6A7-401C-97B0-DACB1A690D71}"/>
    <cellStyle name="Normal 24 2 4 2" xfId="23854" xr:uid="{3BDFDAFE-F89E-4AE7-B3CB-1D3E2C856E31}"/>
    <cellStyle name="Normal 24 2 5" xfId="23855" xr:uid="{6441F31D-4473-4C6F-9B14-53C297491F15}"/>
    <cellStyle name="Normal 24 2 6" xfId="23856" xr:uid="{4670E3CF-FD63-4F34-A309-ECA80E72F3CA}"/>
    <cellStyle name="Normal 24 3" xfId="23857" xr:uid="{0C8223C7-84E3-47E8-9FDB-A6D1CD25968F}"/>
    <cellStyle name="Normal 24 3 2" xfId="23858" xr:uid="{C69410D6-63B6-4C35-B731-435537411361}"/>
    <cellStyle name="Normal 24 3 2 2" xfId="23859" xr:uid="{417792AC-86A5-4C94-BA04-A2A8B61B0F16}"/>
    <cellStyle name="Normal 24 3 2 3" xfId="23860" xr:uid="{A8ABA518-5CBC-46DF-B879-6E95878AE8AC}"/>
    <cellStyle name="Normal 24 3 3" xfId="23861" xr:uid="{4DC9496C-81B4-4468-AA2E-210EB743C87C}"/>
    <cellStyle name="Normal 24 3 3 2" xfId="23862" xr:uid="{C1D8F2BE-D484-42E2-8542-EA1DE319DC64}"/>
    <cellStyle name="Normal 24 3 4" xfId="23863" xr:uid="{819B1239-31B8-430C-8E97-C4EFB466CE65}"/>
    <cellStyle name="Normal 24 4" xfId="23864" xr:uid="{995D855B-DB2C-48C1-854F-6F0C8D81E196}"/>
    <cellStyle name="Normal 24 4 2" xfId="23865" xr:uid="{DD0555E4-2A42-47DC-9D07-7807E8B0DADE}"/>
    <cellStyle name="Normal 24 4 2 2" xfId="23866" xr:uid="{29386BE2-B07B-4130-B5E6-D36B10A82741}"/>
    <cellStyle name="Normal 24 4 2 2 2" xfId="23867" xr:uid="{63408589-3A02-440E-A042-77401F593D7F}"/>
    <cellStyle name="Normal 24 4 2 3" xfId="23868" xr:uid="{99540F38-0458-467C-BCC9-F6780406A830}"/>
    <cellStyle name="Normal 24 4 2 4" xfId="23869" xr:uid="{006AC96C-B42E-4083-B87A-2A99C54E90BF}"/>
    <cellStyle name="Normal 24 4 2 5" xfId="23870" xr:uid="{738B80E9-DF10-4105-9AE9-024AA9355FD1}"/>
    <cellStyle name="Normal 24 4 3" xfId="23871" xr:uid="{A5747AF3-2371-4C45-87D3-9D2BD3BFCF88}"/>
    <cellStyle name="Normal 24 4 3 2" xfId="23872" xr:uid="{D1F27366-C757-479E-8BFD-B8D5E52B0A7C}"/>
    <cellStyle name="Normal 24 4 3 2 2" xfId="23873" xr:uid="{DF6312C8-10C5-46C6-AEA0-CA74CBC656BB}"/>
    <cellStyle name="Normal 24 4 3 3" xfId="23874" xr:uid="{5AC17BBE-86F0-4247-B3F4-02AF32A4BB7E}"/>
    <cellStyle name="Normal 24 4 3 4" xfId="23875" xr:uid="{86398709-F241-44D6-9711-E0E350194BFA}"/>
    <cellStyle name="Normal 24 4 4" xfId="23876" xr:uid="{6FC2A3F5-BE59-404B-AC02-1EFEFE5F53EA}"/>
    <cellStyle name="Normal 24 4 4 2" xfId="23877" xr:uid="{44B02F51-0AAA-455A-99C5-C911E1BD1A1A}"/>
    <cellStyle name="Normal 24 4 4 2 2" xfId="23878" xr:uid="{A98A5EAE-A0DE-4D7A-AEAE-39B988D62F31}"/>
    <cellStyle name="Normal 24 4 4 3" xfId="23879" xr:uid="{DD97BE2E-B464-44BE-9F8F-CA4CCEC80F8C}"/>
    <cellStyle name="Normal 24 4 4 4" xfId="23880" xr:uid="{9B46D45F-5550-4A65-BD36-22BED994EF14}"/>
    <cellStyle name="Normal 24 4 5" xfId="23881" xr:uid="{AD2CBEAC-A0DA-4CDF-ADBC-80D7A3795C64}"/>
    <cellStyle name="Normal 24 4 5 2" xfId="23882" xr:uid="{D1681848-D318-4760-93BA-9CDBF6F07A7E}"/>
    <cellStyle name="Normal 24 4 5 2 2" xfId="23883" xr:uid="{D0B59E62-0147-416E-87CA-F905FC3A830E}"/>
    <cellStyle name="Normal 24 4 5 3" xfId="23884" xr:uid="{57E42FAD-2F34-46B2-9EBE-D79E23A6C659}"/>
    <cellStyle name="Normal 24 4 5 4" xfId="23885" xr:uid="{0B84FED5-DD55-4DCB-88ED-CCFD3CDEB048}"/>
    <cellStyle name="Normal 24 4 6" xfId="23886" xr:uid="{C16D4D1C-2E60-4CB3-9B65-94F2D1B05B1D}"/>
    <cellStyle name="Normal 24 4 6 2" xfId="23887" xr:uid="{8F08AE5C-14CF-4342-98D0-CA28A02046DE}"/>
    <cellStyle name="Normal 24 4 7" xfId="23888" xr:uid="{5C6B2C46-04AE-4190-A05B-89A75589BFA4}"/>
    <cellStyle name="Normal 24 4 8" xfId="23889" xr:uid="{EC79B4E9-2CA7-4E3B-848E-0ABC8433DDC8}"/>
    <cellStyle name="Normal 24 4 9" xfId="23890" xr:uid="{322D971C-7DAF-483F-9DF6-305C11E03F4F}"/>
    <cellStyle name="Normal 24 5" xfId="23891" xr:uid="{F3A6ACB3-3E42-4059-BF24-FDC79C35026A}"/>
    <cellStyle name="Normal 24 5 2" xfId="23892" xr:uid="{B5675FF6-37DD-4884-8A56-B9585D1A2589}"/>
    <cellStyle name="Normal 24 5 2 2" xfId="23893" xr:uid="{C9882457-A43E-472F-98E9-54F7F51DAAEE}"/>
    <cellStyle name="Normal 24 5 3" xfId="23894" xr:uid="{DBDB1900-4C23-4DF0-9698-EE1E4F6ECEBA}"/>
    <cellStyle name="Normal 24 5 4" xfId="23895" xr:uid="{3AE3FEB0-3CD5-443E-98C9-3736961A9100}"/>
    <cellStyle name="Normal 24 5 5" xfId="23896" xr:uid="{769D6486-1FC4-4A7C-957E-A05CA0FD60B1}"/>
    <cellStyle name="Normal 24 5 6" xfId="23897" xr:uid="{443DA4C8-0603-4FF9-B4D1-627F561CC93D}"/>
    <cellStyle name="Normal 24 6" xfId="23898" xr:uid="{DB98EB9E-C70E-4731-AEC1-5DB20AEEAB4B}"/>
    <cellStyle name="Normal 24 6 2" xfId="23899" xr:uid="{662CAC6D-F242-427D-BE88-F4B99A6CA45C}"/>
    <cellStyle name="Normal 24 6 2 2" xfId="23900" xr:uid="{309E7ECB-588D-461D-9E40-21A9C3F8CF1C}"/>
    <cellStyle name="Normal 24 6 3" xfId="23901" xr:uid="{800FED9B-9764-4DF5-827F-BBF9E2EBA2B2}"/>
    <cellStyle name="Normal 24 6 4" xfId="23902" xr:uid="{B5D249C8-0356-4A5D-AAD1-26DFCBEFBC52}"/>
    <cellStyle name="Normal 24 6 5" xfId="23903" xr:uid="{E165D00F-773A-4B9E-A62C-647D37FEE1F9}"/>
    <cellStyle name="Normal 24 7" xfId="23904" xr:uid="{D51F5F91-2C2D-431C-B1A9-6B0F73E2E2F1}"/>
    <cellStyle name="Normal 24 7 2" xfId="23905" xr:uid="{7725F92A-BAAF-4718-AB36-2BCFA0A51B78}"/>
    <cellStyle name="Normal 24 7 2 2" xfId="23906" xr:uid="{5A3F7148-20DC-48B8-AD3A-9543E7953EEE}"/>
    <cellStyle name="Normal 24 7 3" xfId="23907" xr:uid="{0A5672EC-3605-4E48-BA7F-B0D48A730D46}"/>
    <cellStyle name="Normal 24 7 4" xfId="23908" xr:uid="{4D28FF5B-542B-406F-8401-21BFD53B3D77}"/>
    <cellStyle name="Normal 24 7 5" xfId="23909" xr:uid="{2F769A27-6F54-45A8-9B15-5AC988D436E5}"/>
    <cellStyle name="Normal 24 8" xfId="23910" xr:uid="{A94D25C2-F65C-4CF4-B821-606DB907AF7E}"/>
    <cellStyle name="Normal 24 8 2" xfId="23911" xr:uid="{9312F5FF-295B-487B-8772-0C19A7111700}"/>
    <cellStyle name="Normal 24 8 2 2" xfId="23912" xr:uid="{77176F95-9333-4ECA-8E91-9E52D2271594}"/>
    <cellStyle name="Normal 24 8 3" xfId="23913" xr:uid="{2DDE8D63-7793-4063-B01A-5D1921426336}"/>
    <cellStyle name="Normal 24 8 4" xfId="23914" xr:uid="{95155D9B-EFBE-4FBE-8C22-DBA56F319D9F}"/>
    <cellStyle name="Normal 24 9" xfId="23915" xr:uid="{61636C7F-1068-4FE7-9065-08EDA12203D2}"/>
    <cellStyle name="Normal 24 9 2" xfId="23916" xr:uid="{EA46D099-18C5-4072-8D69-E4BF8CB97B6D}"/>
    <cellStyle name="Normal 240" xfId="23917" xr:uid="{D0503991-1847-4749-B09D-C893C5A2C49D}"/>
    <cellStyle name="Normal 240 2" xfId="23918" xr:uid="{493B7E6B-FD6F-40FD-88BD-394007DD7AA8}"/>
    <cellStyle name="Normal 240 2 2" xfId="23919" xr:uid="{95086734-47BB-40FC-BAB7-6B4BFFBEDE37}"/>
    <cellStyle name="Normal 240 3" xfId="23920" xr:uid="{BE19E3AB-EFD7-41C5-860F-0A35EF1B4ECF}"/>
    <cellStyle name="Normal 241" xfId="23921" xr:uid="{6C6DCBED-2B86-4E5D-ACCB-EA80A5E7BD69}"/>
    <cellStyle name="Normal 241 2" xfId="23922" xr:uid="{69C502BC-B9C1-410A-A716-39377029D841}"/>
    <cellStyle name="Normal 241 2 2" xfId="23923" xr:uid="{396B9A3D-FD95-48E4-8D29-178282AC4F6C}"/>
    <cellStyle name="Normal 242" xfId="23924" xr:uid="{B800C0DB-6FB0-433E-B7BA-E0EAA95E8F71}"/>
    <cellStyle name="Normal 242 2" xfId="23925" xr:uid="{6359C5D2-6D07-4DC8-8B62-670202FF650C}"/>
    <cellStyle name="Normal 242 2 2" xfId="23926" xr:uid="{A76C17F5-2139-4BC9-B34B-D59EC4DB42FF}"/>
    <cellStyle name="Normal 243" xfId="23927" xr:uid="{F7BC6907-572F-494A-989E-57E6DAD448A5}"/>
    <cellStyle name="Normal 243 2" xfId="23928" xr:uid="{844E6A8D-40F3-4A37-B0F4-8C2FEEA6D5FB}"/>
    <cellStyle name="Normal 243 2 2" xfId="23929" xr:uid="{465F2E16-A4B6-46C0-87C4-7ADCE33995B3}"/>
    <cellStyle name="Normal 244" xfId="23930" xr:uid="{0D850528-3E25-4422-A516-8C531B6F2348}"/>
    <cellStyle name="Normal 244 2" xfId="23931" xr:uid="{BAAF982C-2B2C-49D6-8AC8-72B5AEB367CC}"/>
    <cellStyle name="Normal 244 2 2" xfId="23932" xr:uid="{B8DB38F0-33C1-411A-9400-F01B01FCB554}"/>
    <cellStyle name="Normal 245" xfId="23933" xr:uid="{735C1835-2ADD-4266-B032-CA052CDB3B20}"/>
    <cellStyle name="Normal 245 2" xfId="23934" xr:uid="{AEBBC204-8012-4B37-AEC1-C9B7D18A87D5}"/>
    <cellStyle name="Normal 246" xfId="23935" xr:uid="{87850BC8-7C74-4A66-8FC5-8C425A3BA5D2}"/>
    <cellStyle name="Normal 246 2" xfId="23936" xr:uid="{8CC0F954-A112-4F64-85A8-320C0B2BE338}"/>
    <cellStyle name="Normal 247" xfId="23937" xr:uid="{B2D6F7F4-FD97-4672-BC6F-F1BAA703557A}"/>
    <cellStyle name="Normal 247 2" xfId="23938" xr:uid="{603309B1-598E-4709-92A0-8C10084B56BA}"/>
    <cellStyle name="Normal 247 2 2" xfId="23939" xr:uid="{B3CC2031-D272-4F88-9F68-3663B245BEA9}"/>
    <cellStyle name="Normal 248" xfId="23940" xr:uid="{BB253ACD-405B-48E5-8BD3-D95AA5BEF104}"/>
    <cellStyle name="Normal 248 2" xfId="23941" xr:uid="{F69E85F5-B920-4309-9FA2-5B4B1491C0BD}"/>
    <cellStyle name="Normal 249" xfId="23942" xr:uid="{7BBA95D6-59F8-40C5-94D4-9E3F72CAB99C}"/>
    <cellStyle name="Normal 249 2" xfId="23943" xr:uid="{8F308176-01EC-4383-A163-439789F133CA}"/>
    <cellStyle name="Normal 25" xfId="23944" xr:uid="{AA6F7476-8002-4588-B879-EA20EA0EB683}"/>
    <cellStyle name="Normal 25 10" xfId="23945" xr:uid="{DC568E98-B6F9-4273-800E-BD31A200ED3C}"/>
    <cellStyle name="Normal 25 11" xfId="23946" xr:uid="{96BE9F34-A4E1-4F87-9674-796123A9C99B}"/>
    <cellStyle name="Normal 25 2" xfId="23947" xr:uid="{449681D9-9AA7-43BC-B26B-A9C89A8CF16D}"/>
    <cellStyle name="Normal 25 2 2" xfId="23948" xr:uid="{26C65348-E1F4-42F9-AD16-BBF3485F45E5}"/>
    <cellStyle name="Normal 25 2 2 2" xfId="23949" xr:uid="{9532C0F9-85B1-4A7C-9617-7A04EE7895B7}"/>
    <cellStyle name="Normal 25 2 2 2 2" xfId="23950" xr:uid="{FC503EDE-EB23-49C1-AEC3-CC03E5E80C33}"/>
    <cellStyle name="Normal 25 2 3" xfId="23951" xr:uid="{923EB5DE-E360-4393-AD6D-B5B22AC741B5}"/>
    <cellStyle name="Normal 25 2 3 2" xfId="23952" xr:uid="{1DC930E1-9921-4C85-B436-BBB737108EB7}"/>
    <cellStyle name="Normal 25 2 3 3" xfId="23953" xr:uid="{418387B0-F81D-4B76-925E-B74CF3424A20}"/>
    <cellStyle name="Normal 25 2 4" xfId="23954" xr:uid="{64519AB0-E36B-4E65-97F9-B84B53CF597B}"/>
    <cellStyle name="Normal 25 2 4 2" xfId="23955" xr:uid="{2E0FD9C9-AFF6-495F-99E6-ACD8FD30612A}"/>
    <cellStyle name="Normal 25 2 5" xfId="23956" xr:uid="{768512F5-3D09-4D20-A8FA-3D27E11D553F}"/>
    <cellStyle name="Normal 25 2 6" xfId="23957" xr:uid="{D8ED71B5-3DA1-4721-A048-7E401C448DF1}"/>
    <cellStyle name="Normal 25 3" xfId="23958" xr:uid="{FCB99A55-B052-4E4E-8175-1FDC4F2086C9}"/>
    <cellStyle name="Normal 25 3 2" xfId="23959" xr:uid="{FC8168A1-475F-4383-9232-4B2CCD68BA67}"/>
    <cellStyle name="Normal 25 3 2 2" xfId="23960" xr:uid="{3DB41FBF-7879-44C3-ACC2-7A7A5A924FE1}"/>
    <cellStyle name="Normal 25 3 2 2 2" xfId="23961" xr:uid="{77F4E467-05FF-4231-97F2-28B80A6248AA}"/>
    <cellStyle name="Normal 25 3 2 2 3" xfId="23962" xr:uid="{55908291-BD73-4ADC-A6E6-40697C560AFE}"/>
    <cellStyle name="Normal 25 3 2 3" xfId="23963" xr:uid="{C0741AA7-1796-4E53-AE26-55ABBB39077E}"/>
    <cellStyle name="Normal 25 3 2 4" xfId="23964" xr:uid="{082500A0-04D0-4112-BA6B-04447404B6FB}"/>
    <cellStyle name="Normal 25 3 2 5" xfId="23965" xr:uid="{49E63CFA-D68A-42CD-902E-5ED6DDF766E7}"/>
    <cellStyle name="Normal 25 3 2 6" xfId="23966" xr:uid="{272EDD25-58F9-4AD0-9AF5-BE823C2CE62C}"/>
    <cellStyle name="Normal 25 3 3" xfId="23967" xr:uid="{60384706-2A6C-4387-B8B7-AF225A5056D5}"/>
    <cellStyle name="Normal 25 3 3 2" xfId="23968" xr:uid="{CF624A84-E53D-4AD4-BED7-133FAC9CB10F}"/>
    <cellStyle name="Normal 25 3 3 2 2" xfId="23969" xr:uid="{260642D3-4C21-423F-BD4F-35B02803A8F4}"/>
    <cellStyle name="Normal 25 3 3 2 3" xfId="23970" xr:uid="{36988B4E-B320-47F1-B354-2751819BF1D9}"/>
    <cellStyle name="Normal 25 3 3 3" xfId="23971" xr:uid="{B4B8A6CE-159F-43CE-A758-8A5189FD9DDC}"/>
    <cellStyle name="Normal 25 3 3 4" xfId="23972" xr:uid="{9F169F57-341E-49F2-A514-B475EB1D00B2}"/>
    <cellStyle name="Normal 25 3 3 5" xfId="23973" xr:uid="{35BE3E7B-52D4-417C-9C3F-43DBFB785FD2}"/>
    <cellStyle name="Normal 25 3 4" xfId="23974" xr:uid="{893FAC36-8B60-401B-948A-ED189BA9C64B}"/>
    <cellStyle name="Normal 25 3 4 2" xfId="23975" xr:uid="{02AE61A3-C126-4F2A-A2A0-9380FF14955F}"/>
    <cellStyle name="Normal 25 3 4 2 2" xfId="23976" xr:uid="{6A163C6A-073F-4B13-B1B4-0779A9C400FA}"/>
    <cellStyle name="Normal 25 3 4 3" xfId="23977" xr:uid="{DD1F8EB3-E6C8-4684-ADD7-C7AE52DC8301}"/>
    <cellStyle name="Normal 25 3 4 4" xfId="23978" xr:uid="{EF1ADB9C-7AA6-455E-8E63-7F9E271D21C2}"/>
    <cellStyle name="Normal 25 3 5" xfId="23979" xr:uid="{5EDDE3F5-78AA-42EC-A161-E1E0D07472BA}"/>
    <cellStyle name="Normal 25 3 5 2" xfId="23980" xr:uid="{16E4B1BC-2D39-4208-A45A-0346C78B5B33}"/>
    <cellStyle name="Normal 25 3 5 2 2" xfId="23981" xr:uid="{40570BA5-D628-4452-95BC-1A8E4393237C}"/>
    <cellStyle name="Normal 25 3 5 3" xfId="23982" xr:uid="{1A921045-1FF0-4D65-9331-16C460D32E3D}"/>
    <cellStyle name="Normal 25 3 5 4" xfId="23983" xr:uid="{D6A7A282-3FD4-46D7-B5A4-D707F66B1B96}"/>
    <cellStyle name="Normal 25 3 6" xfId="23984" xr:uid="{FF934558-F607-4481-B9E0-447C7D34DA64}"/>
    <cellStyle name="Normal 25 3 6 2" xfId="23985" xr:uid="{284A8653-2B40-4EA8-BA44-3ACA5A847D35}"/>
    <cellStyle name="Normal 25 3 7" xfId="23986" xr:uid="{3002FFB8-ABCC-4CB0-A88B-D32BFB87AAEC}"/>
    <cellStyle name="Normal 25 3 8" xfId="23987" xr:uid="{92D80863-F0E0-4EEE-95CA-F2FFA26D8FFE}"/>
    <cellStyle name="Normal 25 3 9" xfId="23988" xr:uid="{22E2372D-FD4D-4344-80F8-5F373E2606FE}"/>
    <cellStyle name="Normal 25 4" xfId="23989" xr:uid="{4EDCD4CB-77EA-4012-97FB-E0FB9DD7A5C9}"/>
    <cellStyle name="Normal 25 4 2" xfId="23990" xr:uid="{2FAC4DEF-780B-4B27-A284-DA0493984001}"/>
    <cellStyle name="Normal 25 4 2 2" xfId="23991" xr:uid="{8775F6F2-861B-4AB3-8645-264F64C1BB41}"/>
    <cellStyle name="Normal 25 4 2 3" xfId="23992" xr:uid="{659D0C30-FAAB-4D14-A86C-F88D69A7AF22}"/>
    <cellStyle name="Normal 25 4 3" xfId="23993" xr:uid="{4CDCF38B-BFFA-4CCB-985C-05A9CB887E3A}"/>
    <cellStyle name="Normal 25 4 4" xfId="23994" xr:uid="{BE92A705-9964-4E15-B1F1-B6DF67430458}"/>
    <cellStyle name="Normal 25 4 5" xfId="23995" xr:uid="{5A942C6B-D622-4E09-BFBB-06E9AB8572F5}"/>
    <cellStyle name="Normal 25 5" xfId="23996" xr:uid="{2E17061E-7C8A-499F-9DF8-672DA793A6A2}"/>
    <cellStyle name="Normal 25 5 2" xfId="23997" xr:uid="{0462B4FC-8448-4659-A89E-E514C5066FEA}"/>
    <cellStyle name="Normal 25 5 2 2" xfId="23998" xr:uid="{2C0F0578-5224-462C-92B3-77F3A51D4162}"/>
    <cellStyle name="Normal 25 5 3" xfId="23999" xr:uid="{8459FB51-38FD-43B3-9C7A-5ED1F3D757F2}"/>
    <cellStyle name="Normal 25 5 4" xfId="24000" xr:uid="{5632D472-3A71-41E4-839F-3B15309982DD}"/>
    <cellStyle name="Normal 25 5 5" xfId="24001" xr:uid="{B20E7CB3-BB14-492C-A0BB-5762474DF8FB}"/>
    <cellStyle name="Normal 25 5 6" xfId="24002" xr:uid="{798646FE-2B3F-4470-A446-DEB726C437BA}"/>
    <cellStyle name="Normal 25 6" xfId="24003" xr:uid="{5673222D-DFBB-4456-8C3C-E1F3A5ED97EC}"/>
    <cellStyle name="Normal 25 6 2" xfId="24004" xr:uid="{FED4D001-ABC0-48CE-8F69-E5D27C831C69}"/>
    <cellStyle name="Normal 25 6 2 2" xfId="24005" xr:uid="{7F03C690-E664-4AF2-A79C-BE97005EA2D1}"/>
    <cellStyle name="Normal 25 6 3" xfId="24006" xr:uid="{36B3E071-9038-4BD4-AD66-770A9C0275AF}"/>
    <cellStyle name="Normal 25 6 4" xfId="24007" xr:uid="{3CBA3BAC-59DF-4EBE-9AB9-9084673B598A}"/>
    <cellStyle name="Normal 25 6 5" xfId="24008" xr:uid="{266717C4-2C59-4FD5-98A3-C8FDF2CC4554}"/>
    <cellStyle name="Normal 25 7" xfId="24009" xr:uid="{A0CFEB15-2D1F-4638-8734-5289E108F7CA}"/>
    <cellStyle name="Normal 25 7 2" xfId="24010" xr:uid="{EE2F98F1-A7FE-469C-B430-7ABAB6ABCAE7}"/>
    <cellStyle name="Normal 25 7 2 2" xfId="24011" xr:uid="{5D4C1F4D-54DB-4D34-BDEB-1FAC8F755056}"/>
    <cellStyle name="Normal 25 7 3" xfId="24012" xr:uid="{C7004954-31CA-4E9E-8968-10D32181EDD7}"/>
    <cellStyle name="Normal 25 7 4" xfId="24013" xr:uid="{F79F7331-46FA-4546-9D63-CFB4A68278D4}"/>
    <cellStyle name="Normal 25 7 5" xfId="24014" xr:uid="{DB2C7A2F-0782-4C72-815E-48EB8418F579}"/>
    <cellStyle name="Normal 25 8" xfId="24015" xr:uid="{E2537371-4931-4FF1-9BC3-F9E0862C489F}"/>
    <cellStyle name="Normal 25 8 2" xfId="24016" xr:uid="{1A1E72B5-A55F-459E-980A-A234E04050E7}"/>
    <cellStyle name="Normal 25 9" xfId="24017" xr:uid="{D076926E-78CE-4D22-B620-130B22355DFC}"/>
    <cellStyle name="Normal 250" xfId="24018" xr:uid="{F9F68EBD-E2EF-4A2E-87EC-80A4EAA568A0}"/>
    <cellStyle name="Normal 250 2" xfId="24019" xr:uid="{D923B65B-C1A1-480C-92DE-DD02CFDE8545}"/>
    <cellStyle name="Normal 251" xfId="24020" xr:uid="{6BCD10B3-1459-486F-8BDF-846B283A36CD}"/>
    <cellStyle name="Normal 251 2" xfId="24021" xr:uid="{BFEF8DAB-24DA-4836-B9BF-56EC8FE1E09C}"/>
    <cellStyle name="Normal 251 2 2" xfId="24022" xr:uid="{D41F5FD9-F470-4F4D-A737-39470E7E9F53}"/>
    <cellStyle name="Normal 252" xfId="24023" xr:uid="{8036AA40-6074-460E-BDDB-5168AA7A3342}"/>
    <cellStyle name="Normal 252 2" xfId="24024" xr:uid="{216001EE-5182-46C4-912F-097BD70508D7}"/>
    <cellStyle name="Normal 252 2 2" xfId="24025" xr:uid="{5FDFBC90-0A66-407C-A740-58DDC59D10CB}"/>
    <cellStyle name="Normal 253" xfId="24026" xr:uid="{93510C8A-0F00-434B-B713-A336E7A2FDE8}"/>
    <cellStyle name="Normal 253 2" xfId="24027" xr:uid="{0DC21C40-EA41-4659-9704-2607EEB95158}"/>
    <cellStyle name="Normal 253 2 2" xfId="24028" xr:uid="{B681D061-2510-49DB-9D53-D7CBD2E6B314}"/>
    <cellStyle name="Normal 254" xfId="24029" xr:uid="{B95EB22D-D1A3-45F4-82F6-D14C600C44B7}"/>
    <cellStyle name="Normal 254 2" xfId="24030" xr:uid="{A50469B5-5F21-4322-9644-1109FCF9E947}"/>
    <cellStyle name="Normal 254 2 2" xfId="24031" xr:uid="{26820ED2-ACB8-4D4A-B3AD-F402F5617817}"/>
    <cellStyle name="Normal 255" xfId="24032" xr:uid="{187234A2-3BC0-40CC-A3CB-480B3F8FC161}"/>
    <cellStyle name="Normal 255 2" xfId="24033" xr:uid="{944BA399-1E27-4B0A-ACC3-1DFE6420282B}"/>
    <cellStyle name="Normal 255 2 2" xfId="24034" xr:uid="{145D36EB-9D97-4444-862B-3F0132A3CAB6}"/>
    <cellStyle name="Normal 256" xfId="24035" xr:uid="{F31CEB12-967B-4CBC-89AC-2189416842C4}"/>
    <cellStyle name="Normal 256 2" xfId="24036" xr:uid="{19683E71-692C-44A7-B9AD-2083C7298BA3}"/>
    <cellStyle name="Normal 256 2 2" xfId="24037" xr:uid="{7C1A846D-F63F-4ED9-BE27-95EB85351E4E}"/>
    <cellStyle name="Normal 257" xfId="24038" xr:uid="{79A80323-D75F-49E7-B60E-45799E5D1844}"/>
    <cellStyle name="Normal 257 2" xfId="24039" xr:uid="{66478711-D023-465B-9FA2-D9C6F4571FE2}"/>
    <cellStyle name="Normal 257 2 2" xfId="24040" xr:uid="{F065495C-ACAD-44F2-9E33-CED88B02F3D7}"/>
    <cellStyle name="Normal 258" xfId="24041" xr:uid="{2F99FBA5-72AB-45DF-AB5E-BED6CB90A420}"/>
    <cellStyle name="Normal 258 2" xfId="24042" xr:uid="{E64FDAE8-F080-4DA3-B0DF-81789DEF308A}"/>
    <cellStyle name="Normal 258 2 2" xfId="24043" xr:uid="{6B028815-B033-4D38-A219-EB84AE174C31}"/>
    <cellStyle name="Normal 259" xfId="24044" xr:uid="{FDB14108-4A0F-4ED9-920F-74B9BBB14D88}"/>
    <cellStyle name="Normal 259 2" xfId="24045" xr:uid="{F07979CB-CF48-4032-840B-F7CFBF95D186}"/>
    <cellStyle name="Normal 259 2 2" xfId="24046" xr:uid="{2CFE6594-6B12-49FD-B4FA-48F0EB6D7EDF}"/>
    <cellStyle name="Normal 26" xfId="24047" xr:uid="{BCFCC660-D5D3-4BB0-A093-3C2DBB70F01A}"/>
    <cellStyle name="Normal 26 10" xfId="24048" xr:uid="{96431D39-5DDE-422F-BBD0-8F20303E97EF}"/>
    <cellStyle name="Normal 26 11" xfId="24049" xr:uid="{990A4A80-4E8C-49B6-985F-32F2F942903B}"/>
    <cellStyle name="Normal 26 2" xfId="24050" xr:uid="{B9E40FFD-9A13-4E7B-BBB5-8E94BB1E4E88}"/>
    <cellStyle name="Normal 26 2 2" xfId="24051" xr:uid="{84AD6CAB-FE86-4D8E-B853-DFD69124D1D1}"/>
    <cellStyle name="Normal 26 2 2 2" xfId="24052" xr:uid="{206AD58E-65D9-49C6-82D8-EF44A12AFFAC}"/>
    <cellStyle name="Normal 26 2 2 2 2" xfId="24053" xr:uid="{85E77E83-7AEF-4704-B8E7-20FCA7661457}"/>
    <cellStyle name="Normal 26 2 3" xfId="24054" xr:uid="{84752AF2-A944-4692-9752-FB5AA33588AB}"/>
    <cellStyle name="Normal 26 2 3 2" xfId="24055" xr:uid="{98DBB940-29D5-45E7-A919-A7017986B56E}"/>
    <cellStyle name="Normal 26 2 3 3" xfId="24056" xr:uid="{388A84E4-C1AC-4DF0-A50D-D207D064CA75}"/>
    <cellStyle name="Normal 26 2 4" xfId="24057" xr:uid="{1174C578-4CED-4685-8926-497EDB0A1141}"/>
    <cellStyle name="Normal 26 2 4 2" xfId="24058" xr:uid="{91660594-93BC-4597-8A69-5D3A7772C91E}"/>
    <cellStyle name="Normal 26 2 5" xfId="24059" xr:uid="{5AB2BC1C-ED88-4702-8D30-F90C57A0BBFB}"/>
    <cellStyle name="Normal 26 2 6" xfId="24060" xr:uid="{F8E61326-1498-431C-A716-A81C24914020}"/>
    <cellStyle name="Normal 26 3" xfId="24061" xr:uid="{2922529A-EB81-46C2-AA81-0C9F9052B0A4}"/>
    <cellStyle name="Normal 26 3 2" xfId="24062" xr:uid="{E268456B-1002-448E-B440-727315D81CBD}"/>
    <cellStyle name="Normal 26 3 2 2" xfId="24063" xr:uid="{033F632F-BC32-4BC1-873E-3E65BC223E3D}"/>
    <cellStyle name="Normal 26 3 2 2 2" xfId="24064" xr:uid="{349E7154-7895-430E-9955-215562CE1B3F}"/>
    <cellStyle name="Normal 26 3 2 2 3" xfId="24065" xr:uid="{D1BC3261-C112-4601-8EE3-A617646C2CD0}"/>
    <cellStyle name="Normal 26 3 2 3" xfId="24066" xr:uid="{4832CA0C-C5C1-410B-88B7-F3809F7DD97F}"/>
    <cellStyle name="Normal 26 3 2 4" xfId="24067" xr:uid="{2C2F14C2-B8A3-4C4C-A3C5-41636342404E}"/>
    <cellStyle name="Normal 26 3 2 5" xfId="24068" xr:uid="{B37598D4-59CB-444E-BCB3-6C93BC7468D0}"/>
    <cellStyle name="Normal 26 3 2 6" xfId="24069" xr:uid="{67810B62-0DAA-4110-8145-62239AC7D1CC}"/>
    <cellStyle name="Normal 26 3 3" xfId="24070" xr:uid="{64CF5AF6-C041-489B-A682-3897B19C4C7F}"/>
    <cellStyle name="Normal 26 3 3 2" xfId="24071" xr:uid="{5C49C362-3C54-4C2A-8F44-9740E70DAB20}"/>
    <cellStyle name="Normal 26 3 3 2 2" xfId="24072" xr:uid="{88151DC4-3950-4F63-A9D3-8E1AA5ED6653}"/>
    <cellStyle name="Normal 26 3 3 2 3" xfId="24073" xr:uid="{27264ADA-872E-438E-A5CE-E9E2BAFC1AFF}"/>
    <cellStyle name="Normal 26 3 3 3" xfId="24074" xr:uid="{45A04421-C11B-451B-8191-311B1F7B6736}"/>
    <cellStyle name="Normal 26 3 3 4" xfId="24075" xr:uid="{6DF544E1-312F-45B3-9C63-EDA88532A345}"/>
    <cellStyle name="Normal 26 3 3 5" xfId="24076" xr:uid="{653F74A5-A191-44BF-9B91-882358BD77F3}"/>
    <cellStyle name="Normal 26 3 4" xfId="24077" xr:uid="{5B640E9A-C619-4E5B-9AB1-EDCC918B0D78}"/>
    <cellStyle name="Normal 26 3 4 2" xfId="24078" xr:uid="{0A0F3310-9B69-4A08-B4E3-612A8C6746C4}"/>
    <cellStyle name="Normal 26 3 4 2 2" xfId="24079" xr:uid="{BDB9B177-027B-4A59-96B7-415C7A8A07B1}"/>
    <cellStyle name="Normal 26 3 4 3" xfId="24080" xr:uid="{DCB9218F-B02C-4FFB-A9D9-3BE011496DD9}"/>
    <cellStyle name="Normal 26 3 4 4" xfId="24081" xr:uid="{3BA47543-4F85-4AAD-80A7-07912D82AC9D}"/>
    <cellStyle name="Normal 26 3 5" xfId="24082" xr:uid="{9FC7C898-56EA-4DDE-B0F4-6D5D31B617E1}"/>
    <cellStyle name="Normal 26 3 5 2" xfId="24083" xr:uid="{E4BEE79D-E04A-4561-A344-A0CD99445AD0}"/>
    <cellStyle name="Normal 26 3 5 2 2" xfId="24084" xr:uid="{A8E635D6-58B3-4869-932F-AD15A5D51C2C}"/>
    <cellStyle name="Normal 26 3 5 3" xfId="24085" xr:uid="{06394D42-4F43-4301-AEF3-E23E231DFFF0}"/>
    <cellStyle name="Normal 26 3 5 4" xfId="24086" xr:uid="{BEADA96F-E0F9-48F2-A361-E22194309A3A}"/>
    <cellStyle name="Normal 26 3 6" xfId="24087" xr:uid="{8AC9937E-9C08-4C80-B0C7-FC3ABE75DF21}"/>
    <cellStyle name="Normal 26 3 6 2" xfId="24088" xr:uid="{8817A7C8-10BF-433B-8E52-ADAE1B65EDAC}"/>
    <cellStyle name="Normal 26 3 7" xfId="24089" xr:uid="{7A16776B-A46C-4B76-BAB2-B81F8653E1AD}"/>
    <cellStyle name="Normal 26 3 8" xfId="24090" xr:uid="{FEF5DF72-CF79-4E44-A970-BA4D0852C3B0}"/>
    <cellStyle name="Normal 26 3 9" xfId="24091" xr:uid="{E131D7CF-95BA-4CD3-94CB-5AD737A7575E}"/>
    <cellStyle name="Normal 26 4" xfId="24092" xr:uid="{D16383A8-56D6-4946-92DA-D2DB2342B817}"/>
    <cellStyle name="Normal 26 4 2" xfId="24093" xr:uid="{18D2C761-D35F-4042-9EA4-C444B902E42E}"/>
    <cellStyle name="Normal 26 4 2 2" xfId="24094" xr:uid="{228B1BA5-9103-4971-8CD9-9C714833936B}"/>
    <cellStyle name="Normal 26 4 2 3" xfId="24095" xr:uid="{0AC20EF9-9296-4855-BFF7-04D158CBFBC0}"/>
    <cellStyle name="Normal 26 4 3" xfId="24096" xr:uid="{8A8F9D64-74F2-44B3-B872-EE3C38F92902}"/>
    <cellStyle name="Normal 26 4 4" xfId="24097" xr:uid="{A7128E22-36FA-4172-BFB2-ECD4FA352A7D}"/>
    <cellStyle name="Normal 26 4 5" xfId="24098" xr:uid="{1903E0DC-9C8C-409B-B718-B5A652792016}"/>
    <cellStyle name="Normal 26 5" xfId="24099" xr:uid="{F49C91B6-8E4E-49C1-9BB8-EF8147DE920F}"/>
    <cellStyle name="Normal 26 5 2" xfId="24100" xr:uid="{AE3770D6-156D-4853-B4FF-CFC494B48D4C}"/>
    <cellStyle name="Normal 26 5 2 2" xfId="24101" xr:uid="{F0BEE249-1AA4-4BE1-88DF-7C6E69CBFE1C}"/>
    <cellStyle name="Normal 26 5 3" xfId="24102" xr:uid="{6850DA4F-E3E0-48EA-8652-95C205877660}"/>
    <cellStyle name="Normal 26 5 4" xfId="24103" xr:uid="{83D681E6-91C7-40AC-BA40-5BCC5DFB649F}"/>
    <cellStyle name="Normal 26 5 5" xfId="24104" xr:uid="{A76758C5-840D-4576-B01B-D2A1FD5875D2}"/>
    <cellStyle name="Normal 26 5 6" xfId="24105" xr:uid="{B9680554-82B0-4484-AAF3-355453DB25B0}"/>
    <cellStyle name="Normal 26 6" xfId="24106" xr:uid="{4A0BDB2A-1A8A-45E6-A927-4F8CB4877E13}"/>
    <cellStyle name="Normal 26 6 2" xfId="24107" xr:uid="{EC649DA8-A4FA-43B3-9FEC-AD13E503AAA7}"/>
    <cellStyle name="Normal 26 6 2 2" xfId="24108" xr:uid="{4EB91CF1-A510-4803-A4B1-811A2369A537}"/>
    <cellStyle name="Normal 26 6 3" xfId="24109" xr:uid="{03FF99EC-29F5-4949-ABBD-BA980097EFCC}"/>
    <cellStyle name="Normal 26 6 4" xfId="24110" xr:uid="{8BA9ACE7-D435-41BE-A4EE-FA1B860955BB}"/>
    <cellStyle name="Normal 26 6 5" xfId="24111" xr:uid="{6EF89D8E-7C11-438E-A96D-77A74D7386E7}"/>
    <cellStyle name="Normal 26 7" xfId="24112" xr:uid="{E32D8C57-1D78-4B6B-A20B-E12F585C381D}"/>
    <cellStyle name="Normal 26 7 2" xfId="24113" xr:uid="{19810299-A317-4D20-AD89-60EB9F97549C}"/>
    <cellStyle name="Normal 26 7 2 2" xfId="24114" xr:uid="{99D83F4B-E764-47A4-887D-2EB80830ED28}"/>
    <cellStyle name="Normal 26 7 3" xfId="24115" xr:uid="{651DF63D-0E66-4DC2-8D83-EEFDC1F48C15}"/>
    <cellStyle name="Normal 26 7 4" xfId="24116" xr:uid="{D602C830-598C-47AD-81AB-279BB20C395F}"/>
    <cellStyle name="Normal 26 7 5" xfId="24117" xr:uid="{715615C6-968D-4FA0-A599-7E521168571A}"/>
    <cellStyle name="Normal 26 8" xfId="24118" xr:uid="{8A4DD736-68A5-4345-8587-7B3C44420D74}"/>
    <cellStyle name="Normal 26 8 2" xfId="24119" xr:uid="{328E42EB-856E-4815-957F-1F53BA03B26F}"/>
    <cellStyle name="Normal 26 9" xfId="24120" xr:uid="{770D131C-B725-4435-AD50-FC3FDDD228DC}"/>
    <cellStyle name="Normal 260" xfId="24121" xr:uid="{88A1E02C-3AC0-4A7D-BC83-63263325BEFC}"/>
    <cellStyle name="Normal 260 2" xfId="24122" xr:uid="{BE486189-94D5-44AD-8F5D-96E229932DF9}"/>
    <cellStyle name="Normal 261" xfId="24123" xr:uid="{33127126-B74E-4B55-B5C0-5CD64008334F}"/>
    <cellStyle name="Normal 261 2" xfId="24124" xr:uid="{DB036980-C55F-43BC-B5B2-2EFD82263E4A}"/>
    <cellStyle name="Normal 262" xfId="24125" xr:uid="{01A2CA30-6AD4-48BE-B0F8-8E3D54F23B99}"/>
    <cellStyle name="Normal 262 2" xfId="24126" xr:uid="{EE1ACA83-A57A-40F7-9E86-8B59E6BB5BC1}"/>
    <cellStyle name="Normal 263" xfId="24127" xr:uid="{5F4362A9-532C-4BAC-A5A4-33002236FD36}"/>
    <cellStyle name="Normal 263 2" xfId="24128" xr:uid="{91FC78CE-4E93-4061-ACB6-9ED56512A4AF}"/>
    <cellStyle name="Normal 264" xfId="24129" xr:uid="{C0B3A6AD-DC46-4A1F-B6DC-5E7E4AC7F41F}"/>
    <cellStyle name="Normal 264 2" xfId="24130" xr:uid="{83EBD92E-BC8E-4131-8A11-065AC38BFE76}"/>
    <cellStyle name="Normal 265" xfId="24131" xr:uid="{488AB6D1-2CB2-4E16-840D-387C48D6D581}"/>
    <cellStyle name="Normal 265 2" xfId="24132" xr:uid="{4326FC86-D79F-446D-B0E2-BD627B23C228}"/>
    <cellStyle name="Normal 266" xfId="24133" xr:uid="{8BAA71F7-94E9-4937-95CC-DF6E69CDD095}"/>
    <cellStyle name="Normal 266 2" xfId="24134" xr:uid="{4554356D-14A3-49DE-8006-88EB4F993861}"/>
    <cellStyle name="Normal 267" xfId="24135" xr:uid="{D8A4616D-5400-461D-89CB-61DA141A9E1D}"/>
    <cellStyle name="Normal 267 2" xfId="24136" xr:uid="{2EFF9C57-BEB8-45D5-93C3-D5428FA36384}"/>
    <cellStyle name="Normal 268" xfId="24137" xr:uid="{50939EB9-9BB6-467E-8CE8-8DB6264166A4}"/>
    <cellStyle name="Normal 268 2" xfId="24138" xr:uid="{9E4908C2-9574-4A60-8A49-56F7064B0D5B}"/>
    <cellStyle name="Normal 269" xfId="24139" xr:uid="{1E301305-A9D8-491D-AF78-0F99F39CABE8}"/>
    <cellStyle name="Normal 269 2" xfId="24140" xr:uid="{4B491F4D-7BB8-4DCB-B392-3CBE2B5964B9}"/>
    <cellStyle name="Normal 27" xfId="24141" xr:uid="{61B9A93C-17E6-405E-B1E0-44761094447C}"/>
    <cellStyle name="Normal 27 10" xfId="24142" xr:uid="{AFC204D5-2AFE-4A4F-B03C-48069E6962B6}"/>
    <cellStyle name="Normal 27 11" xfId="24143" xr:uid="{975E7B28-816C-40E0-B2A2-E619052BB590}"/>
    <cellStyle name="Normal 27 2" xfId="24144" xr:uid="{49C52696-CA74-4F09-A916-DB20D2DB4429}"/>
    <cellStyle name="Normal 27 2 2" xfId="24145" xr:uid="{3642E61F-DC73-41E1-8517-BA205E7CF15A}"/>
    <cellStyle name="Normal 27 2 2 2" xfId="24146" xr:uid="{36219794-A86C-4E6A-9329-A8679E4BBC89}"/>
    <cellStyle name="Normal 27 2 2 2 2" xfId="24147" xr:uid="{DD9D8036-C073-4F9A-8DF7-CA8CEEB97A35}"/>
    <cellStyle name="Normal 27 2 3" xfId="24148" xr:uid="{70900DF4-FC3B-46CC-BAA8-C536247B1D29}"/>
    <cellStyle name="Normal 27 2 3 2" xfId="24149" xr:uid="{A1014890-2F1D-43BB-A9F8-DB2D15759AC9}"/>
    <cellStyle name="Normal 27 2 3 3" xfId="24150" xr:uid="{3D5B1A65-2D38-4686-806D-3F0076B0FF48}"/>
    <cellStyle name="Normal 27 2 4" xfId="24151" xr:uid="{203565D4-780C-49AD-8692-314FAA405DD6}"/>
    <cellStyle name="Normal 27 2 4 2" xfId="24152" xr:uid="{CAF44A59-7B8A-4A8A-BF3F-69302017D005}"/>
    <cellStyle name="Normal 27 2 5" xfId="24153" xr:uid="{9FD6C547-1B80-48D8-ADC4-EE91902F6767}"/>
    <cellStyle name="Normal 27 2 6" xfId="24154" xr:uid="{0244104E-D45F-472B-95ED-BA8894546C60}"/>
    <cellStyle name="Normal 27 3" xfId="24155" xr:uid="{052A6369-E083-40D2-919D-93DC5A11E855}"/>
    <cellStyle name="Normal 27 3 2" xfId="24156" xr:uid="{DFE89705-EF13-4073-923D-8449B8D47032}"/>
    <cellStyle name="Normal 27 3 2 2" xfId="24157" xr:uid="{76B225B2-6B1F-4963-BBAF-B4AE44A5B70D}"/>
    <cellStyle name="Normal 27 3 2 2 2" xfId="24158" xr:uid="{722A9879-8A9B-47CB-8C57-ADC7107646A8}"/>
    <cellStyle name="Normal 27 3 2 2 3" xfId="24159" xr:uid="{22584F06-4FA3-455D-9947-F7E750E70DA9}"/>
    <cellStyle name="Normal 27 3 2 3" xfId="24160" xr:uid="{E27E5B72-48A6-4AAB-A625-75F8FB45998C}"/>
    <cellStyle name="Normal 27 3 2 4" xfId="24161" xr:uid="{D66AD640-3143-4608-9831-D830B3A7E630}"/>
    <cellStyle name="Normal 27 3 2 5" xfId="24162" xr:uid="{91D30652-E439-4722-AD02-DCEAEB9C27D2}"/>
    <cellStyle name="Normal 27 3 2 6" xfId="24163" xr:uid="{5D96DF7C-9798-47EE-8093-FF5213CEE6F4}"/>
    <cellStyle name="Normal 27 3 3" xfId="24164" xr:uid="{3FAB876B-7B93-43F1-8E72-25B8F035E50A}"/>
    <cellStyle name="Normal 27 3 3 2" xfId="24165" xr:uid="{68BEB707-2C13-4B39-B7E6-75C271853A54}"/>
    <cellStyle name="Normal 27 3 3 2 2" xfId="24166" xr:uid="{C23AADAD-7DDB-4225-9BE1-E7C77BFC4A47}"/>
    <cellStyle name="Normal 27 3 3 2 3" xfId="24167" xr:uid="{CDC496AC-4707-4CC0-B44C-662B39135C27}"/>
    <cellStyle name="Normal 27 3 3 3" xfId="24168" xr:uid="{F541806C-A2A0-46CF-AA5F-CBC1C57BF8C5}"/>
    <cellStyle name="Normal 27 3 3 4" xfId="24169" xr:uid="{7F35E74F-5520-439D-8FDB-DEDE92C0216B}"/>
    <cellStyle name="Normal 27 3 3 5" xfId="24170" xr:uid="{465CC75A-250D-44FC-A13E-B01CA9F7F6C8}"/>
    <cellStyle name="Normal 27 3 4" xfId="24171" xr:uid="{2DEE77E6-2B22-4C61-A623-356B5B827F98}"/>
    <cellStyle name="Normal 27 3 4 2" xfId="24172" xr:uid="{008A67B0-D3D5-4C85-9B46-21115241F059}"/>
    <cellStyle name="Normal 27 3 4 2 2" xfId="24173" xr:uid="{650104B0-8478-4335-84B5-29F42B42381F}"/>
    <cellStyle name="Normal 27 3 4 3" xfId="24174" xr:uid="{83A3A44D-8000-4C20-BFDF-DCDA7AFAA86B}"/>
    <cellStyle name="Normal 27 3 4 4" xfId="24175" xr:uid="{F0883FBB-552C-40EE-92CA-AC565EC4FB02}"/>
    <cellStyle name="Normal 27 3 5" xfId="24176" xr:uid="{291C56D5-1643-4A75-B804-4315046B5E1C}"/>
    <cellStyle name="Normal 27 3 5 2" xfId="24177" xr:uid="{235DC38B-2F05-491B-8F56-D4C4790896DD}"/>
    <cellStyle name="Normal 27 3 5 2 2" xfId="24178" xr:uid="{61CA07DB-3C0E-4436-92B8-298B00C05DC0}"/>
    <cellStyle name="Normal 27 3 5 3" xfId="24179" xr:uid="{75357744-441E-4641-AE6D-A1CCE68831B5}"/>
    <cellStyle name="Normal 27 3 5 4" xfId="24180" xr:uid="{CFC5F55C-7CF4-468A-BE3B-DF4FCA00955C}"/>
    <cellStyle name="Normal 27 3 6" xfId="24181" xr:uid="{3AAE6377-7530-491C-A19B-8C4198D63F5C}"/>
    <cellStyle name="Normal 27 3 6 2" xfId="24182" xr:uid="{3F8F9A51-E33F-4817-9275-509B82DFC5E3}"/>
    <cellStyle name="Normal 27 3 7" xfId="24183" xr:uid="{DA6E1BCD-B24E-48BF-86F3-4946B008048D}"/>
    <cellStyle name="Normal 27 3 8" xfId="24184" xr:uid="{DBBADD3D-668B-422F-BD55-8ACB272D15F7}"/>
    <cellStyle name="Normal 27 3 9" xfId="24185" xr:uid="{9D8EF038-5298-4731-B1D3-E7FC7A6833D1}"/>
    <cellStyle name="Normal 27 4" xfId="24186" xr:uid="{E522FB93-B6B1-40C1-89C7-6F54FE89A36F}"/>
    <cellStyle name="Normal 27 4 2" xfId="24187" xr:uid="{FCF75F92-3DBB-4821-9891-873CD17C134B}"/>
    <cellStyle name="Normal 27 4 2 2" xfId="24188" xr:uid="{DD2E5E7C-808C-4411-B5D8-0226EF273E36}"/>
    <cellStyle name="Normal 27 4 2 3" xfId="24189" xr:uid="{B44F2051-D935-4447-8B89-4E3F656C3C46}"/>
    <cellStyle name="Normal 27 4 3" xfId="24190" xr:uid="{6D3CACEF-C27C-425B-8431-DD7799B30891}"/>
    <cellStyle name="Normal 27 4 4" xfId="24191" xr:uid="{E486021E-4F85-44C5-96FD-8B39A4DC9FAC}"/>
    <cellStyle name="Normal 27 4 5" xfId="24192" xr:uid="{D6F10620-65EC-4285-8D7C-57C438C3EF7A}"/>
    <cellStyle name="Normal 27 5" xfId="24193" xr:uid="{B25509C0-4198-4593-BB0E-A6C03E5079A3}"/>
    <cellStyle name="Normal 27 5 2" xfId="24194" xr:uid="{4F6F3E54-88EA-4E9F-9CFA-917F0903CA7D}"/>
    <cellStyle name="Normal 27 5 2 2" xfId="24195" xr:uid="{756C2D27-9739-4089-91D4-11D95546B84F}"/>
    <cellStyle name="Normal 27 5 3" xfId="24196" xr:uid="{8420A65D-0313-4FF9-A9B2-4E91E17BABD8}"/>
    <cellStyle name="Normal 27 5 4" xfId="24197" xr:uid="{F6A6E1ED-E14D-4AC0-A80A-61D3DD7223A2}"/>
    <cellStyle name="Normal 27 5 5" xfId="24198" xr:uid="{5F0163C9-6D4D-4046-8CE6-F437B8EE7F2B}"/>
    <cellStyle name="Normal 27 5 6" xfId="24199" xr:uid="{EDE70B05-8DDC-48D1-BC5A-5AF770A08B45}"/>
    <cellStyle name="Normal 27 6" xfId="24200" xr:uid="{E1ADB9CB-53B9-453D-94E0-35BD0EE9C8B3}"/>
    <cellStyle name="Normal 27 6 2" xfId="24201" xr:uid="{464B11F5-FB9A-47A3-80D7-06A10AC0517A}"/>
    <cellStyle name="Normal 27 6 2 2" xfId="24202" xr:uid="{5964314A-A664-4B3F-A742-0DEA90815C09}"/>
    <cellStyle name="Normal 27 6 3" xfId="24203" xr:uid="{5D583B1E-0B7F-4C62-A8EF-075CB49803BB}"/>
    <cellStyle name="Normal 27 6 4" xfId="24204" xr:uid="{35BB6650-F3F4-4B07-922B-DEF86F441E8A}"/>
    <cellStyle name="Normal 27 6 5" xfId="24205" xr:uid="{F913587B-CD74-49EA-9C54-85696423F5F2}"/>
    <cellStyle name="Normal 27 7" xfId="24206" xr:uid="{786A1311-85B0-4536-B092-6562329EFAFA}"/>
    <cellStyle name="Normal 27 7 2" xfId="24207" xr:uid="{119C1BC2-84A0-496D-B63A-8C70AAFD4C59}"/>
    <cellStyle name="Normal 27 7 2 2" xfId="24208" xr:uid="{62C3ABF7-6D23-4D53-86B3-88E21DBFDF6A}"/>
    <cellStyle name="Normal 27 7 3" xfId="24209" xr:uid="{9A081F53-D2B9-47A9-B308-DF2F6B7CACCB}"/>
    <cellStyle name="Normal 27 7 4" xfId="24210" xr:uid="{852D1674-3801-4D07-9DB2-BB5ED2CCA554}"/>
    <cellStyle name="Normal 27 7 5" xfId="24211" xr:uid="{543B20AD-7D54-4932-AE73-12AE6852F3A0}"/>
    <cellStyle name="Normal 27 8" xfId="24212" xr:uid="{90171261-5DFA-4B5D-BB52-309C32883FA6}"/>
    <cellStyle name="Normal 27 8 2" xfId="24213" xr:uid="{6E36022C-09E7-470A-83DC-563AF9D5D4D5}"/>
    <cellStyle name="Normal 27 9" xfId="24214" xr:uid="{C4C1F50D-1BD0-49DA-8B0D-C21D42DAC5E6}"/>
    <cellStyle name="Normal 270" xfId="24215" xr:uid="{1E942052-3264-4974-B1FF-B2FB82D3FBC1}"/>
    <cellStyle name="Normal 270 2" xfId="24216" xr:uid="{B9654423-43CD-4DCE-BA31-32C222AC4CBA}"/>
    <cellStyle name="Normal 271" xfId="24217" xr:uid="{91E2B41F-D702-4FE8-AA0C-728F24D77BFB}"/>
    <cellStyle name="Normal 271 2" xfId="24218" xr:uid="{CDE0A7F4-0131-475A-B9BD-BA05645E9BAF}"/>
    <cellStyle name="Normal 272" xfId="24219" xr:uid="{AF58C7BC-ECD5-4C36-9402-76BCB209C59E}"/>
    <cellStyle name="Normal 272 2" xfId="24220" xr:uid="{C2A20C35-0CF7-4449-AE94-A289E4CC6385}"/>
    <cellStyle name="Normal 272 3" xfId="24221" xr:uid="{9507721C-D294-411A-BACB-1C397E7E0247}"/>
    <cellStyle name="Normal 273" xfId="24222" xr:uid="{B790F4CA-790A-4DB6-A37B-735DF99AD1F8}"/>
    <cellStyle name="Normal 274" xfId="24223" xr:uid="{476F0BDA-ED89-4A14-80F8-12BA914F1870}"/>
    <cellStyle name="Normal 274 2" xfId="24224" xr:uid="{146098AF-06C0-470D-8243-D7F41D528198}"/>
    <cellStyle name="Normal 275" xfId="24225" xr:uid="{2C31D051-861B-48E0-A79B-AD37155669EF}"/>
    <cellStyle name="Normal 275 2" xfId="24226" xr:uid="{BE69E298-E23E-4ED5-9257-84D6A4BCBAE6}"/>
    <cellStyle name="Normal 276" xfId="24227" xr:uid="{E6A6C300-499B-4BF9-885D-DC5EC2ED1ECA}"/>
    <cellStyle name="Normal 277" xfId="24228" xr:uid="{B243722A-BFB7-42A9-893C-D5C6E088A3BB}"/>
    <cellStyle name="Normal 278" xfId="24229" xr:uid="{B5A763AE-C006-46E0-A1EE-A7E80AAC745E}"/>
    <cellStyle name="Normal 279" xfId="24230" xr:uid="{7C2AA761-97CD-4051-891B-7BB9D0696C16}"/>
    <cellStyle name="Normal 28" xfId="24231" xr:uid="{C9699F96-987D-422D-BA7D-50E06DAE6967}"/>
    <cellStyle name="Normal 28 10" xfId="24232" xr:uid="{513A1AA2-13F4-46ED-9E0D-C3B56D72BD23}"/>
    <cellStyle name="Normal 28 11" xfId="24233" xr:uid="{7A332EB7-C208-455B-908E-A414A1C7588E}"/>
    <cellStyle name="Normal 28 2" xfId="24234" xr:uid="{06E997E0-848F-4CF2-AEA5-2D06D5E5B884}"/>
    <cellStyle name="Normal 28 2 2" xfId="24235" xr:uid="{E5CC749E-B34E-410D-8C91-E4F5FC2F672E}"/>
    <cellStyle name="Normal 28 2 2 2" xfId="24236" xr:uid="{37CE486E-0EB7-4F5E-A44B-8D3AAF19B229}"/>
    <cellStyle name="Normal 28 2 2 2 2" xfId="24237" xr:uid="{13CDFBCF-C4C4-4F4D-BECD-3200D3038E7E}"/>
    <cellStyle name="Normal 28 2 3" xfId="24238" xr:uid="{4D8A26F4-2830-42EE-8D6D-7F237439484D}"/>
    <cellStyle name="Normal 28 2 3 2" xfId="24239" xr:uid="{9FE1AB4A-A8FD-4D6E-8829-D78970C64302}"/>
    <cellStyle name="Normal 28 2 3 3" xfId="24240" xr:uid="{F444A513-F499-4BF5-B9A6-DE9A387836FC}"/>
    <cellStyle name="Normal 28 2 4" xfId="24241" xr:uid="{138CD04E-8149-4C35-B93A-404356A1C062}"/>
    <cellStyle name="Normal 28 2 4 2" xfId="24242" xr:uid="{F12C962E-F640-49FD-B3DA-EAE7F84D2604}"/>
    <cellStyle name="Normal 28 2 5" xfId="24243" xr:uid="{93E5F55C-BCE4-4753-8BAE-120B7CBDACCC}"/>
    <cellStyle name="Normal 28 2 6" xfId="24244" xr:uid="{80AE4356-2321-492D-AFD4-FD6ADB92C965}"/>
    <cellStyle name="Normal 28 3" xfId="24245" xr:uid="{A2281220-B4B4-4628-BE71-38D2E5F992CE}"/>
    <cellStyle name="Normal 28 3 2" xfId="24246" xr:uid="{3D269D43-0757-4104-BF2E-3209D16F9CF2}"/>
    <cellStyle name="Normal 28 3 2 2" xfId="24247" xr:uid="{C9D31CBE-80D5-4457-9B0E-7949468AC86C}"/>
    <cellStyle name="Normal 28 3 2 2 2" xfId="24248" xr:uid="{54671FC6-6DFE-46D1-AEE8-5FFBDD74F8BA}"/>
    <cellStyle name="Normal 28 3 2 2 3" xfId="24249" xr:uid="{0CE00312-BB9F-4BE2-B279-CDA19B62880F}"/>
    <cellStyle name="Normal 28 3 2 3" xfId="24250" xr:uid="{0E9D3673-30A5-483D-B6C6-73E498F199C4}"/>
    <cellStyle name="Normal 28 3 2 4" xfId="24251" xr:uid="{44CE02CB-B8DD-4A8B-A452-6327CAFF2CC4}"/>
    <cellStyle name="Normal 28 3 2 5" xfId="24252" xr:uid="{ADB2A3C5-6A48-4DD6-B9AB-2BEBA54F3035}"/>
    <cellStyle name="Normal 28 3 2 6" xfId="24253" xr:uid="{0EF68409-8CEF-4321-9515-AFE29B67DED4}"/>
    <cellStyle name="Normal 28 3 3" xfId="24254" xr:uid="{C40BF761-3028-4A72-B462-6A91F1F56F54}"/>
    <cellStyle name="Normal 28 3 3 2" xfId="24255" xr:uid="{E28D3D17-3D0C-4C6C-8D29-7C278CE783DE}"/>
    <cellStyle name="Normal 28 3 3 2 2" xfId="24256" xr:uid="{19DEF1D4-FC80-4DD7-8040-EA3F4904B6F7}"/>
    <cellStyle name="Normal 28 3 3 2 3" xfId="24257" xr:uid="{60FEE050-7DC4-4EEC-A1B3-43F657CFCB6F}"/>
    <cellStyle name="Normal 28 3 3 3" xfId="24258" xr:uid="{9D4295E6-A63D-49E0-A900-FCA97AAB9596}"/>
    <cellStyle name="Normal 28 3 3 4" xfId="24259" xr:uid="{7D9AEA94-A335-4BE6-AB75-2CBAD956C224}"/>
    <cellStyle name="Normal 28 3 3 5" xfId="24260" xr:uid="{5E27398F-6FF2-4687-9FC8-70A604509540}"/>
    <cellStyle name="Normal 28 3 4" xfId="24261" xr:uid="{10BC3FF2-56D2-4F1C-B747-F60134B7F75E}"/>
    <cellStyle name="Normal 28 3 4 2" xfId="24262" xr:uid="{24D3DA29-EEE4-47C6-94D7-98EC0D70D9AF}"/>
    <cellStyle name="Normal 28 3 4 2 2" xfId="24263" xr:uid="{4E74E84B-AC4F-4069-9C2B-DBD903371F58}"/>
    <cellStyle name="Normal 28 3 4 3" xfId="24264" xr:uid="{9B4CC414-8B7A-45BC-A415-B37600242F58}"/>
    <cellStyle name="Normal 28 3 4 4" xfId="24265" xr:uid="{CB00AB88-90B8-4384-9E85-1A00FC3FC514}"/>
    <cellStyle name="Normal 28 3 5" xfId="24266" xr:uid="{E13836DE-B36B-4B6B-9B75-76BC5920377A}"/>
    <cellStyle name="Normal 28 3 5 2" xfId="24267" xr:uid="{ABB98F72-2692-4041-90CD-89829FCE517F}"/>
    <cellStyle name="Normal 28 3 5 2 2" xfId="24268" xr:uid="{552AE8C8-C069-41AD-B938-E18BB121429F}"/>
    <cellStyle name="Normal 28 3 5 3" xfId="24269" xr:uid="{EF05A52A-B2D6-40AC-814C-BCA51F424F88}"/>
    <cellStyle name="Normal 28 3 5 4" xfId="24270" xr:uid="{819FFB56-EB1C-4A47-83D5-7EBC29C86C5C}"/>
    <cellStyle name="Normal 28 3 6" xfId="24271" xr:uid="{A44AA76B-9BFB-454A-8B47-9B9DA295EE49}"/>
    <cellStyle name="Normal 28 3 6 2" xfId="24272" xr:uid="{1E6C4572-66AF-41AB-BD09-8829274054AC}"/>
    <cellStyle name="Normal 28 3 7" xfId="24273" xr:uid="{ED82865B-9E71-4A07-8966-69B82519334A}"/>
    <cellStyle name="Normal 28 3 8" xfId="24274" xr:uid="{57E19806-68B2-46AF-BFBD-94819A8F9951}"/>
    <cellStyle name="Normal 28 3 9" xfId="24275" xr:uid="{A934C481-9D90-4EB5-A67D-AF050E20080B}"/>
    <cellStyle name="Normal 28 4" xfId="24276" xr:uid="{907E50FB-F7D7-4FBF-9B90-0AD62C306427}"/>
    <cellStyle name="Normal 28 4 2" xfId="24277" xr:uid="{68154B98-6863-4626-9FBF-5AD6473C6D57}"/>
    <cellStyle name="Normal 28 4 2 2" xfId="24278" xr:uid="{CE681B44-8AE4-4A99-BC76-3537B954F2DF}"/>
    <cellStyle name="Normal 28 4 2 3" xfId="24279" xr:uid="{E530C8DD-2E8B-4684-97D0-8CA52EB77AC3}"/>
    <cellStyle name="Normal 28 4 3" xfId="24280" xr:uid="{4EB72A3E-42BF-4644-B0E3-7339D2720735}"/>
    <cellStyle name="Normal 28 4 4" xfId="24281" xr:uid="{99BE9C9C-9935-4CD6-A1B2-14A1CEB1C979}"/>
    <cellStyle name="Normal 28 4 5" xfId="24282" xr:uid="{D916D078-A1AB-4438-A510-1E0B6EE2EF6A}"/>
    <cellStyle name="Normal 28 5" xfId="24283" xr:uid="{28B981FF-D619-4025-9552-C12A8E5A63E2}"/>
    <cellStyle name="Normal 28 5 2" xfId="24284" xr:uid="{31EECC40-401A-48D8-A520-D5AF96289081}"/>
    <cellStyle name="Normal 28 5 2 2" xfId="24285" xr:uid="{410E6570-1275-491C-9AD5-2F68657AD05B}"/>
    <cellStyle name="Normal 28 5 3" xfId="24286" xr:uid="{DD15CFDD-1CDF-4CAE-BC1D-80191B809F7E}"/>
    <cellStyle name="Normal 28 5 4" xfId="24287" xr:uid="{BA86EDEA-CF3D-4BF7-B2E6-92733F62A379}"/>
    <cellStyle name="Normal 28 5 5" xfId="24288" xr:uid="{D9EFB135-8AAE-4731-871A-8764DC2E14BE}"/>
    <cellStyle name="Normal 28 5 6" xfId="24289" xr:uid="{2CA23453-1851-481F-94B0-44E72422F665}"/>
    <cellStyle name="Normal 28 6" xfId="24290" xr:uid="{CDC4FFFB-F6C3-4ABE-82E3-033CBA9DFA51}"/>
    <cellStyle name="Normal 28 6 2" xfId="24291" xr:uid="{A0FF5806-72D7-4186-A637-83115DF98B13}"/>
    <cellStyle name="Normal 28 6 2 2" xfId="24292" xr:uid="{FDA34286-D50D-40D3-979E-D6D5A167D55D}"/>
    <cellStyle name="Normal 28 6 3" xfId="24293" xr:uid="{7EE9CCAF-8567-4F70-9DDE-4145695A77EF}"/>
    <cellStyle name="Normal 28 6 4" xfId="24294" xr:uid="{D81E8A3A-070D-4DE7-8D7E-C2614D2600AE}"/>
    <cellStyle name="Normal 28 6 5" xfId="24295" xr:uid="{72BFCCD7-72B8-44E1-B5C7-998D6AA71223}"/>
    <cellStyle name="Normal 28 7" xfId="24296" xr:uid="{DA8A76A8-7817-489E-8EEC-B28E2998E3E0}"/>
    <cellStyle name="Normal 28 7 2" xfId="24297" xr:uid="{9E9EC9AF-A4A6-4802-A33C-FF3747574041}"/>
    <cellStyle name="Normal 28 7 2 2" xfId="24298" xr:uid="{338B4E71-A60C-4505-BF9E-3171FB1040C8}"/>
    <cellStyle name="Normal 28 7 3" xfId="24299" xr:uid="{7A8FB2D1-E68A-4BD3-BBA5-237110DBA3FA}"/>
    <cellStyle name="Normal 28 7 4" xfId="24300" xr:uid="{3E96F2B9-4D1B-4D68-9127-5D39FF4CBB16}"/>
    <cellStyle name="Normal 28 7 5" xfId="24301" xr:uid="{366758B3-55C6-4ED9-8D28-1B659A07363D}"/>
    <cellStyle name="Normal 28 8" xfId="24302" xr:uid="{D4277C97-7A96-4684-B4A7-EF92A39B6438}"/>
    <cellStyle name="Normal 28 8 2" xfId="24303" xr:uid="{FA0F6AD6-7477-4F56-88C9-4AB5783909EF}"/>
    <cellStyle name="Normal 28 9" xfId="24304" xr:uid="{20231669-589F-4DB4-8E6E-A4C8B369D2D9}"/>
    <cellStyle name="Normal 280" xfId="24305" xr:uid="{9E11EBB1-5B82-4E6E-B517-5148940D9BE4}"/>
    <cellStyle name="Normal 281" xfId="24306" xr:uid="{282FF920-31FA-4559-8FE2-90051C5EC25B}"/>
    <cellStyle name="Normal 282" xfId="24307" xr:uid="{085CA09B-4D1C-42C8-AA14-0201FD101BD7}"/>
    <cellStyle name="Normal 283" xfId="24308" xr:uid="{23B5ADDE-CF00-4F27-84B7-B6D1724C2C58}"/>
    <cellStyle name="Normal 284" xfId="24309" xr:uid="{5CF5377A-4B7D-423B-965B-6D06ED168E65}"/>
    <cellStyle name="Normal 285" xfId="24310" xr:uid="{6C244841-BB73-4812-8BB6-1FB31085EEEB}"/>
    <cellStyle name="Normal 286" xfId="24311" xr:uid="{C795E65E-4774-489F-A0EC-9D352D2C711A}"/>
    <cellStyle name="Normal 287" xfId="24312" xr:uid="{56FC5D8E-3680-4842-BD9A-BA89AB8BD000}"/>
    <cellStyle name="Normal 288" xfId="24313" xr:uid="{51B2A40F-64BB-45D6-8F8F-901DD69B44AB}"/>
    <cellStyle name="Normal 289" xfId="24314" xr:uid="{3DCBF8C0-1A82-415B-B238-D692937058DD}"/>
    <cellStyle name="Normal 29" xfId="24315" xr:uid="{A4EDC6AB-D205-4736-A8DA-B7FDD9013F03}"/>
    <cellStyle name="Normal 29 10" xfId="24316" xr:uid="{41D82184-9A94-4F54-B346-E44899B65176}"/>
    <cellStyle name="Normal 29 11" xfId="24317" xr:uid="{52AE0D89-5474-4B9B-AF2A-FE8458D88C02}"/>
    <cellStyle name="Normal 29 2" xfId="24318" xr:uid="{C05F992F-44BD-4E85-A329-DBD3951D27EF}"/>
    <cellStyle name="Normal 29 2 2" xfId="24319" xr:uid="{69A36E01-5BEF-4ED4-A512-93B7FB4294C8}"/>
    <cellStyle name="Normal 29 2 2 2" xfId="24320" xr:uid="{4B260231-B450-41E3-9E93-EE662695F208}"/>
    <cellStyle name="Normal 29 2 2 2 2" xfId="24321" xr:uid="{EE6BC023-C2E3-49E6-9C1F-A775C1C0FCC4}"/>
    <cellStyle name="Normal 29 2 3" xfId="24322" xr:uid="{A8BEA235-F60C-424D-952F-4C058ED01EE0}"/>
    <cellStyle name="Normal 29 2 3 2" xfId="24323" xr:uid="{BBB8858E-9DA2-4C6A-823C-DA506C03D8A8}"/>
    <cellStyle name="Normal 29 2 3 3" xfId="24324" xr:uid="{0A60354B-5B6A-4731-8580-1338B66992D5}"/>
    <cellStyle name="Normal 29 2 4" xfId="24325" xr:uid="{19E06D23-5630-4604-B310-C93EE0768AA4}"/>
    <cellStyle name="Normal 29 2 4 2" xfId="24326" xr:uid="{71439177-33F1-487A-9B44-A3D6ABF2D054}"/>
    <cellStyle name="Normal 29 2 5" xfId="24327" xr:uid="{3C5491BF-C19A-4C66-A81A-F216E85C127D}"/>
    <cellStyle name="Normal 29 3" xfId="24328" xr:uid="{D264AC35-BFD7-46F9-83E9-17FC2372A0DE}"/>
    <cellStyle name="Normal 29 3 2" xfId="24329" xr:uid="{82F59680-454B-4426-A997-80622B5CAECC}"/>
    <cellStyle name="Normal 29 3 2 2" xfId="24330" xr:uid="{8B35A85F-BE7F-4FE7-8804-589BABD4E2B0}"/>
    <cellStyle name="Normal 29 3 2 2 2" xfId="24331" xr:uid="{6BA6309B-90AE-4CD1-86B6-50B13F00E9C8}"/>
    <cellStyle name="Normal 29 3 2 2 3" xfId="24332" xr:uid="{553993C3-0D0D-4FA2-8820-A524AACBC1B9}"/>
    <cellStyle name="Normal 29 3 2 3" xfId="24333" xr:uid="{8CDE46B8-2096-4160-A40D-767A300DEB75}"/>
    <cellStyle name="Normal 29 3 2 4" xfId="24334" xr:uid="{88F2BE3A-2D11-4505-8BDC-EC89198BF8BA}"/>
    <cellStyle name="Normal 29 3 2 5" xfId="24335" xr:uid="{39CB3B25-D10E-41CB-9111-3BF9F3248E26}"/>
    <cellStyle name="Normal 29 3 2 6" xfId="24336" xr:uid="{21C118E9-5DE5-432C-A6D4-6C394E1AA348}"/>
    <cellStyle name="Normal 29 3 3" xfId="24337" xr:uid="{5668545C-6D8F-4F6B-8508-344A0659C693}"/>
    <cellStyle name="Normal 29 3 3 2" xfId="24338" xr:uid="{AF89DBF7-5061-4093-89EE-1AEC5797D81B}"/>
    <cellStyle name="Normal 29 3 3 2 2" xfId="24339" xr:uid="{2B4D75CF-76E5-4D5A-A99C-900CD7B8AE4E}"/>
    <cellStyle name="Normal 29 3 3 2 3" xfId="24340" xr:uid="{BBC75A06-A6A0-45A3-BB49-6744204BF409}"/>
    <cellStyle name="Normal 29 3 3 3" xfId="24341" xr:uid="{32594EBC-FF4D-435D-9A82-AA8128B1DE05}"/>
    <cellStyle name="Normal 29 3 3 4" xfId="24342" xr:uid="{E3A19500-23F3-4B01-814B-42201DDE3DB9}"/>
    <cellStyle name="Normal 29 3 3 5" xfId="24343" xr:uid="{0A4CEA9F-7E80-4A5C-A55F-83B49A179517}"/>
    <cellStyle name="Normal 29 3 4" xfId="24344" xr:uid="{1D110657-838B-4481-9BE6-DA9E36A551EF}"/>
    <cellStyle name="Normal 29 3 4 2" xfId="24345" xr:uid="{AFE19251-C115-405E-AB8E-D2A212E0D02F}"/>
    <cellStyle name="Normal 29 3 4 2 2" xfId="24346" xr:uid="{BA2B6A82-4598-4FB2-8D5C-B312D2C1B297}"/>
    <cellStyle name="Normal 29 3 4 3" xfId="24347" xr:uid="{2C1B882D-2BE3-4DCA-8389-E4F34F301BAB}"/>
    <cellStyle name="Normal 29 3 4 4" xfId="24348" xr:uid="{C2749777-B957-43A9-B9FE-06E4F982422E}"/>
    <cellStyle name="Normal 29 3 5" xfId="24349" xr:uid="{3115085F-DB6D-4EF6-8AF5-DD3E5578998B}"/>
    <cellStyle name="Normal 29 3 5 2" xfId="24350" xr:uid="{9E3A1880-A65B-430F-A3AB-6B60537AC74A}"/>
    <cellStyle name="Normal 29 3 5 2 2" xfId="24351" xr:uid="{D4B25549-931E-4F53-8501-D7E0B13C74D5}"/>
    <cellStyle name="Normal 29 3 5 3" xfId="24352" xr:uid="{0E2A7037-D738-4BBD-A962-5259CC3C95A0}"/>
    <cellStyle name="Normal 29 3 5 4" xfId="24353" xr:uid="{15758356-7B39-490C-A01D-BAD980055469}"/>
    <cellStyle name="Normal 29 3 6" xfId="24354" xr:uid="{2756DF4D-0460-4C06-983A-17F1210D987F}"/>
    <cellStyle name="Normal 29 3 6 2" xfId="24355" xr:uid="{BC028923-4B06-4016-B47D-870979CFD157}"/>
    <cellStyle name="Normal 29 3 7" xfId="24356" xr:uid="{1A9A593E-D13E-42AC-8391-559DDE0F110E}"/>
    <cellStyle name="Normal 29 3 8" xfId="24357" xr:uid="{6191B0A5-EDAA-4112-813C-5CD840689DEC}"/>
    <cellStyle name="Normal 29 3 9" xfId="24358" xr:uid="{C181508D-7EFE-48FD-95D2-ECD29988A368}"/>
    <cellStyle name="Normal 29 4" xfId="24359" xr:uid="{45CC1C68-87B8-45DD-AECC-A8DE1C759C6B}"/>
    <cellStyle name="Normal 29 4 2" xfId="24360" xr:uid="{513A905C-F836-45FC-A1AC-6CF2D4FF6F8E}"/>
    <cellStyle name="Normal 29 4 2 2" xfId="24361" xr:uid="{516DCC28-B663-4EDE-ADB1-53AB8A55A060}"/>
    <cellStyle name="Normal 29 4 2 3" xfId="24362" xr:uid="{0B295D50-95B2-4B8E-A682-668BDE00A992}"/>
    <cellStyle name="Normal 29 4 3" xfId="24363" xr:uid="{35E25BEF-A3E6-4F2E-BC99-EAB3811CA44D}"/>
    <cellStyle name="Normal 29 4 4" xfId="24364" xr:uid="{1CB8DC73-F8FB-46C0-BC75-8D9F8FDC3031}"/>
    <cellStyle name="Normal 29 4 5" xfId="24365" xr:uid="{2DB2CD44-FBCD-4543-84BF-E7C99ED330C6}"/>
    <cellStyle name="Normal 29 5" xfId="24366" xr:uid="{87C14ED8-9E4C-4E47-9D3A-E23C60B57A7F}"/>
    <cellStyle name="Normal 29 5 2" xfId="24367" xr:uid="{D6FFA852-3255-461D-9E44-BBA2234B0C5B}"/>
    <cellStyle name="Normal 29 5 2 2" xfId="24368" xr:uid="{7781673A-F9DD-47B0-A36F-8F9937B2E1A7}"/>
    <cellStyle name="Normal 29 5 3" xfId="24369" xr:uid="{AE83EE7F-3D90-4E8E-B250-ADBAC8C73AD6}"/>
    <cellStyle name="Normal 29 5 4" xfId="24370" xr:uid="{911AEF75-F5FE-4882-B735-1E44B999C0A0}"/>
    <cellStyle name="Normal 29 5 5" xfId="24371" xr:uid="{8600B0C0-F39D-4B78-B695-EC6AD447E36C}"/>
    <cellStyle name="Normal 29 5 6" xfId="24372" xr:uid="{03B73513-2724-4476-86F3-8DB0190FC092}"/>
    <cellStyle name="Normal 29 6" xfId="24373" xr:uid="{4B6B8021-F87D-43BA-B114-8FA8858D8340}"/>
    <cellStyle name="Normal 29 6 2" xfId="24374" xr:uid="{D4AD2542-0782-426B-AA9E-15F4917FC1C1}"/>
    <cellStyle name="Normal 29 6 2 2" xfId="24375" xr:uid="{B9FA1D15-3E5F-4AF1-9B41-A13F7EE6794B}"/>
    <cellStyle name="Normal 29 6 3" xfId="24376" xr:uid="{266CA29C-EDE6-441D-8E10-A2F4E06A3C2D}"/>
    <cellStyle name="Normal 29 6 4" xfId="24377" xr:uid="{D39C1BAC-8B01-4D69-A95A-0F7E3634F0D9}"/>
    <cellStyle name="Normal 29 6 5" xfId="24378" xr:uid="{BD17F781-5313-43C5-A382-F605921EE619}"/>
    <cellStyle name="Normal 29 7" xfId="24379" xr:uid="{D32149D9-80D5-4608-8908-4D3874AC3683}"/>
    <cellStyle name="Normal 29 7 2" xfId="24380" xr:uid="{6AF4ADA2-B1DB-4165-BA79-5392C9018F8E}"/>
    <cellStyle name="Normal 29 7 2 2" xfId="24381" xr:uid="{450FCC44-B894-4FEC-A3F8-C856A64BE543}"/>
    <cellStyle name="Normal 29 7 3" xfId="24382" xr:uid="{D95AA00D-3F8C-49FE-85E0-494A19B71339}"/>
    <cellStyle name="Normal 29 7 4" xfId="24383" xr:uid="{408D607C-3F41-4BFE-AC7B-99C32802C501}"/>
    <cellStyle name="Normal 29 7 5" xfId="24384" xr:uid="{00DC168C-9581-48B6-A471-65C33B016A6B}"/>
    <cellStyle name="Normal 29 8" xfId="24385" xr:uid="{B4436056-8F4D-4277-83C9-85CBB03485EC}"/>
    <cellStyle name="Normal 29 8 2" xfId="24386" xr:uid="{903C805A-7512-4E00-978F-2DDCA7559FFD}"/>
    <cellStyle name="Normal 29 9" xfId="24387" xr:uid="{3D462585-C2F6-4113-B167-608244AC2D35}"/>
    <cellStyle name="Normal 290" xfId="24388" xr:uid="{A422B17E-D011-43B4-9717-24C14BB38F54}"/>
    <cellStyle name="Normal 291" xfId="24389" xr:uid="{3B6EEC15-8FBA-44AD-9525-856B4C54C5E9}"/>
    <cellStyle name="Normal 292" xfId="24390" xr:uid="{47A0B9B1-291F-4707-8203-15FD909C3DA7}"/>
    <cellStyle name="Normal 293" xfId="24391" xr:uid="{4DA68FC7-BB8C-4F25-9B2A-F196BB157C9B}"/>
    <cellStyle name="Normal 294" xfId="24392" xr:uid="{8B0F5491-2221-40D1-A398-EDE0AA048446}"/>
    <cellStyle name="Normal 295" xfId="24393" xr:uid="{70903908-7A9A-4378-9D29-57ABE9AB2CE8}"/>
    <cellStyle name="Normal 296" xfId="24394" xr:uid="{634CDBA0-FB73-43D6-B263-3EBCFCA2A348}"/>
    <cellStyle name="Normal 297" xfId="24395" xr:uid="{5D696C10-4542-4362-B2C1-36E05DB04974}"/>
    <cellStyle name="Normal 298" xfId="24396" xr:uid="{9665BF02-8A27-41A8-B701-8096379622C0}"/>
    <cellStyle name="Normal 299" xfId="24397" xr:uid="{CF1B9AC4-5910-4FC2-A1EC-A070E5514214}"/>
    <cellStyle name="Normal 3" xfId="24398" xr:uid="{0FC3E745-E32E-4D72-BBBB-44E134D4FBD1}"/>
    <cellStyle name="Normal 3 10" xfId="24399" xr:uid="{5F0DB0A0-B860-4F7A-8688-0CE39E0A5C08}"/>
    <cellStyle name="Normal 3 10 2" xfId="24400" xr:uid="{78BEC13D-FF5B-4C1D-974C-E4272AE97006}"/>
    <cellStyle name="Normal 3 10 3" xfId="24401" xr:uid="{7A3D0A16-44E2-40E7-87D0-695CA10DCBF7}"/>
    <cellStyle name="Normal 3 11" xfId="24402" xr:uid="{04DE83D4-48E0-467A-8CC6-01966CFC12B3}"/>
    <cellStyle name="Normal 3 11 2" xfId="24403" xr:uid="{5AEB05E5-56D9-4681-9ACB-AB65ECDC1201}"/>
    <cellStyle name="Normal 3 11 3" xfId="24404" xr:uid="{AA31A6A0-F845-43A7-A319-8D62BF705FBB}"/>
    <cellStyle name="Normal 3 12" xfId="24405" xr:uid="{1AD16451-3905-4D47-873F-28AC2F8616BF}"/>
    <cellStyle name="Normal 3 12 2" xfId="24406" xr:uid="{A9CC0947-4473-421D-9B02-F9525BA5FD31}"/>
    <cellStyle name="Normal 3 12 3" xfId="24407" xr:uid="{E8EFCB47-FBAF-497B-80C4-4FF4A8121B27}"/>
    <cellStyle name="Normal 3 13" xfId="24408" xr:uid="{60D65345-72B1-4C11-B9EC-60A7D110AA37}"/>
    <cellStyle name="Normal 3 13 2" xfId="24409" xr:uid="{912DC11A-2129-4C87-B5C0-BCB20CDDC3F6}"/>
    <cellStyle name="Normal 3 14" xfId="24410" xr:uid="{03513644-C8D9-4477-8C96-CDD8E77E3F64}"/>
    <cellStyle name="Normal 3 15" xfId="24411" xr:uid="{6BED3A1A-555D-4D47-9979-D0F98E89DDE5}"/>
    <cellStyle name="Normal 3 16" xfId="24412" xr:uid="{699B2FB3-64F7-400A-97F4-5C2E0BEB41C9}"/>
    <cellStyle name="Normal 3 2" xfId="24413" xr:uid="{CCB4FDC3-E465-4618-A8D6-8B7119201942}"/>
    <cellStyle name="Normal 3 2 10" xfId="24414" xr:uid="{45D26258-A1DD-4338-ADF7-5F9BF8198B16}"/>
    <cellStyle name="Normal 3 2 10 2" xfId="24415" xr:uid="{434EE6C3-97F0-46E0-8F06-7EB69923AA9E}"/>
    <cellStyle name="Normal 3 2 10 2 2" xfId="24416" xr:uid="{EB8D7D49-2541-407F-B29E-FF5C26646785}"/>
    <cellStyle name="Normal 3 2 10 3" xfId="24417" xr:uid="{31DC5B3F-3D64-4B76-835E-81B8D59A0CDB}"/>
    <cellStyle name="Normal 3 2 10 4" xfId="24418" xr:uid="{0E10A85D-0411-4895-B14B-70EEF422F620}"/>
    <cellStyle name="Normal 3 2 10 5" xfId="24419" xr:uid="{B2E66EE7-BEDF-445E-90AD-149DC6D1D2A3}"/>
    <cellStyle name="Normal 3 2 11" xfId="24420" xr:uid="{1FB3420D-CEDB-4B06-ABF1-514C91DCF14D}"/>
    <cellStyle name="Normal 3 2 11 2" xfId="24421" xr:uid="{C7B65F93-ACEC-49F1-BA21-1675055E519A}"/>
    <cellStyle name="Normal 3 2 11 2 2" xfId="24422" xr:uid="{C1E65EE2-6E72-4C44-BCBB-AA9F1D39D68F}"/>
    <cellStyle name="Normal 3 2 11 2 3" xfId="24423" xr:uid="{94034476-A575-497E-B44F-A6898755B48E}"/>
    <cellStyle name="Normal 3 2 11 3" xfId="24424" xr:uid="{2364C287-8341-438D-84A1-BA2AC4AC5D62}"/>
    <cellStyle name="Normal 3 2 11 4" xfId="24425" xr:uid="{C2A5EB09-CCD3-427D-8239-89D70DD3DD75}"/>
    <cellStyle name="Normal 3 2 11 5" xfId="24426" xr:uid="{90762E92-80BA-4DF6-BEF6-4B757A58AAE7}"/>
    <cellStyle name="Normal 3 2 12" xfId="24427" xr:uid="{FC66C727-F9BB-4251-9808-AAEF233BA03C}"/>
    <cellStyle name="Normal 3 2 12 2" xfId="24428" xr:uid="{57B90518-B8D9-4213-8062-52CA0B4E7E8F}"/>
    <cellStyle name="Normal 3 2 12 2 2" xfId="24429" xr:uid="{B1A69D09-7A5F-4DE2-A2E8-168826B30EC9}"/>
    <cellStyle name="Normal 3 2 12 3" xfId="24430" xr:uid="{CA95388F-5ED4-42FB-9022-ED6261B0A2FE}"/>
    <cellStyle name="Normal 3 2 12 4" xfId="24431" xr:uid="{40C2A2F5-0286-41C1-BDE4-3D2F016A0BA2}"/>
    <cellStyle name="Normal 3 2 12 5" xfId="24432" xr:uid="{2DDA607A-CC9F-4306-B22E-FEE5576198A2}"/>
    <cellStyle name="Normal 3 2 13" xfId="24433" xr:uid="{B3A3CFD2-0E2E-4B9F-B5D7-47911344462A}"/>
    <cellStyle name="Normal 3 2 13 2" xfId="24434" xr:uid="{04AE2803-E8EE-4F7B-8A46-CCD23C8DB52E}"/>
    <cellStyle name="Normal 3 2 13 3" xfId="24435" xr:uid="{51F2D38E-BD79-41AF-AED8-0501DD7F6A42}"/>
    <cellStyle name="Normal 3 2 14" xfId="24436" xr:uid="{00BB9E2C-34C8-4E3D-819B-DB3D38EB229F}"/>
    <cellStyle name="Normal 3 2 14 2" xfId="24437" xr:uid="{7A28CAD6-EBA1-4E24-AD76-2A9594BF9679}"/>
    <cellStyle name="Normal 3 2 15" xfId="24438" xr:uid="{958AD9FB-7254-4839-A8CF-0550FABD4455}"/>
    <cellStyle name="Normal 3 2 16" xfId="24439" xr:uid="{14B87A0B-A779-4CFC-A8F1-C8CB3D285D36}"/>
    <cellStyle name="Normal 3 2 17" xfId="24440" xr:uid="{82382C13-7508-40C0-8EC8-1E5DC2374842}"/>
    <cellStyle name="Normal 3 2 18" xfId="24441" xr:uid="{18462127-2754-43C1-8FA2-ECFC61836885}"/>
    <cellStyle name="Normal 3 2 2" xfId="24442" xr:uid="{BE575B94-4AD9-4F10-A595-D1C9D173492B}"/>
    <cellStyle name="Normal 3 2 2 10" xfId="24443" xr:uid="{0C436942-65DB-45A6-8D0B-FFE9A0B0C06F}"/>
    <cellStyle name="Normal 3 2 2 10 2" xfId="24444" xr:uid="{9338E2A0-4CAD-40F5-92C0-E1B669E5DC66}"/>
    <cellStyle name="Normal 3 2 2 11" xfId="24445" xr:uid="{B239C661-EB80-42E8-AA2E-EBFF4048EC5D}"/>
    <cellStyle name="Normal 3 2 2 12" xfId="24446" xr:uid="{4226A3B2-E944-40F3-A580-A5B0A45E63E2}"/>
    <cellStyle name="Normal 3 2 2 2" xfId="24447" xr:uid="{D2A04EA4-36C7-44DC-B191-1D0A5D40CA4E}"/>
    <cellStyle name="Normal 3 2 2 2 10" xfId="24448" xr:uid="{4458CE37-0591-44EF-BCAF-8D0DEE315144}"/>
    <cellStyle name="Normal 3 2 2 2 2" xfId="24449" xr:uid="{6528FB58-4690-4A45-98D6-E44A9AB358D4}"/>
    <cellStyle name="Normal 3 2 2 2 2 2" xfId="24450" xr:uid="{9B199E6A-17CB-4439-AE7F-AA94DC39D9B5}"/>
    <cellStyle name="Normal 3 2 2 2 2 2 2" xfId="24451" xr:uid="{B88025E8-CE33-40FC-AEBA-C283200E9DED}"/>
    <cellStyle name="Normal 3 2 2 2 2 2 3" xfId="24452" xr:uid="{8DC2095B-8FD7-4AFF-9DF4-E08CA285463A}"/>
    <cellStyle name="Normal 3 2 2 2 2 3" xfId="24453" xr:uid="{7D6BAD56-C6CE-48DB-8C8C-7554EF1C2988}"/>
    <cellStyle name="Normal 3 2 2 2 2 3 2" xfId="24454" xr:uid="{5B546289-2DFA-41D5-BA50-C0340B944754}"/>
    <cellStyle name="Normal 3 2 2 2 2 4" xfId="24455" xr:uid="{2CE6771C-B569-4279-8A3E-EE18FB5B826E}"/>
    <cellStyle name="Normal 3 2 2 2 2 4 2" xfId="24456" xr:uid="{5C874328-D182-429D-BB8B-C27F34E1086F}"/>
    <cellStyle name="Normal 3 2 2 2 2 5" xfId="24457" xr:uid="{1A1D2375-06CB-4109-AD76-4D35BE16A2FA}"/>
    <cellStyle name="Normal 3 2 2 2 3" xfId="24458" xr:uid="{DA83C29F-8B73-4BB1-993D-567D3616A52A}"/>
    <cellStyle name="Normal 3 2 2 2 3 2" xfId="24459" xr:uid="{7A5CB334-17B4-4DB9-ADA4-41A81B7979A3}"/>
    <cellStyle name="Normal 3 2 2 2 3 2 2" xfId="24460" xr:uid="{B54AAB1B-4234-4B3E-9822-9C0581FDBCAD}"/>
    <cellStyle name="Normal 3 2 2 2 3 3" xfId="24461" xr:uid="{0A403C8E-DF8B-4F38-B9F8-6DB9EF80AE83}"/>
    <cellStyle name="Normal 3 2 2 2 3 4" xfId="24462" xr:uid="{323C2D18-BDA6-499A-865E-6E374F71FB80}"/>
    <cellStyle name="Normal 3 2 2 2 3 5" xfId="24463" xr:uid="{70FFBD19-5CC0-484A-A41D-29D79976CD85}"/>
    <cellStyle name="Normal 3 2 2 2 4" xfId="24464" xr:uid="{5381D4EB-F14D-423D-A52E-1B404F222AC0}"/>
    <cellStyle name="Normal 3 2 2 2 4 2" xfId="24465" xr:uid="{748A0D29-4D70-48DF-B4E0-4410DEEF81EC}"/>
    <cellStyle name="Normal 3 2 2 2 4 2 2" xfId="24466" xr:uid="{02B6FF17-983E-4B57-9A30-1B16F634FAD6}"/>
    <cellStyle name="Normal 3 2 2 2 4 3" xfId="24467" xr:uid="{D39E6C96-8C03-4C62-A18D-92AECA383B9D}"/>
    <cellStyle name="Normal 3 2 2 2 4 4" xfId="24468" xr:uid="{CFE57059-37FF-4C71-8124-A787656D2A1B}"/>
    <cellStyle name="Normal 3 2 2 2 4 5" xfId="24469" xr:uid="{7067434E-0B9C-436D-AFFE-45C1EA29B3F3}"/>
    <cellStyle name="Normal 3 2 2 2 5" xfId="24470" xr:uid="{C8B67DA9-3428-48E7-9D26-0BE7936CC45D}"/>
    <cellStyle name="Normal 3 2 2 2 5 2" xfId="24471" xr:uid="{7936C4AF-1264-4E79-9DAA-360228ED7D76}"/>
    <cellStyle name="Normal 3 2 2 2 5 2 2" xfId="24472" xr:uid="{6C8D083B-A8E7-4C5A-AAFE-2DD70D3D34C4}"/>
    <cellStyle name="Normal 3 2 2 2 5 3" xfId="24473" xr:uid="{E4CC70C2-8591-48BC-A00C-2C675161C512}"/>
    <cellStyle name="Normal 3 2 2 2 5 4" xfId="24474" xr:uid="{EC019108-B799-417D-81EA-1266E7C4433C}"/>
    <cellStyle name="Normal 3 2 2 2 5 5" xfId="24475" xr:uid="{73E4214A-6560-49F8-B011-B3B7656FC8CB}"/>
    <cellStyle name="Normal 3 2 2 2 6" xfId="24476" xr:uid="{65FD0908-2272-41A6-9726-7648D1E821A4}"/>
    <cellStyle name="Normal 3 2 2 2 6 2" xfId="24477" xr:uid="{9A8F50F8-FFBB-40F9-A24F-78D6D009A8E8}"/>
    <cellStyle name="Normal 3 2 2 2 6 3" xfId="24478" xr:uid="{1340545B-7C83-4D16-BC3C-93AC84562F7B}"/>
    <cellStyle name="Normal 3 2 2 2 7" xfId="24479" xr:uid="{921F5231-4805-4A21-9BB8-7EC85A62B1E8}"/>
    <cellStyle name="Normal 3 2 2 2 7 2" xfId="24480" xr:uid="{765521A4-88A4-4A5D-95E5-89606CA8CCE9}"/>
    <cellStyle name="Normal 3 2 2 2 8" xfId="24481" xr:uid="{2B52FE06-8C05-403C-9E66-5AE6580BA968}"/>
    <cellStyle name="Normal 3 2 2 2 8 2" xfId="24482" xr:uid="{054BA927-30C2-4938-B0B1-06D439B2ACC6}"/>
    <cellStyle name="Normal 3 2 2 2 9" xfId="24483" xr:uid="{FD9B9DA4-897C-4254-8C55-C41539377F7D}"/>
    <cellStyle name="Normal 3 2 2 3" xfId="24484" xr:uid="{DC534CB0-D37A-408F-9FBF-23D136642A89}"/>
    <cellStyle name="Normal 3 2 2 3 2" xfId="24485" xr:uid="{04273F47-F0D1-4591-A284-1433167E2760}"/>
    <cellStyle name="Normal 3 2 2 3 2 2" xfId="24486" xr:uid="{E4081705-02E7-44D0-A3E4-DE5FD8CEC403}"/>
    <cellStyle name="Normal 3 2 2 3 2 2 2" xfId="24487" xr:uid="{2E989886-F8AF-44FA-911F-3001CDA090DD}"/>
    <cellStyle name="Normal 3 2 2 3 2 3" xfId="24488" xr:uid="{ACFC0AF4-6825-4AF2-8AA3-9A09FA87E645}"/>
    <cellStyle name="Normal 3 2 2 3 2 4" xfId="24489" xr:uid="{13B4BA28-69FD-4E6B-912D-92B040A71AF6}"/>
    <cellStyle name="Normal 3 2 2 3 2 5" xfId="24490" xr:uid="{7BE5B91C-7606-4D19-8511-2E29AC13F293}"/>
    <cellStyle name="Normal 3 2 2 3 2 6" xfId="24491" xr:uid="{F824B84C-2CEE-44A5-8EA4-06BEAEACBAC7}"/>
    <cellStyle name="Normal 3 2 2 3 3" xfId="24492" xr:uid="{416CE7FA-62E3-420C-B9F5-1D798C0C1043}"/>
    <cellStyle name="Normal 3 2 2 3 3 2" xfId="24493" xr:uid="{B2051712-C277-46E7-922C-19BEE4F383A1}"/>
    <cellStyle name="Normal 3 2 2 3 4" xfId="24494" xr:uid="{B8450C62-5868-4179-A60C-8C05E457FC03}"/>
    <cellStyle name="Normal 3 2 2 3 4 2" xfId="24495" xr:uid="{2B8D7840-5A36-428F-972C-090A1E181BF4}"/>
    <cellStyle name="Normal 3 2 2 3 5" xfId="24496" xr:uid="{6CDE8783-9B46-4A1D-9FC8-2C7960101B63}"/>
    <cellStyle name="Normal 3 2 2 3 5 2" xfId="24497" xr:uid="{C63E7C56-2202-4689-A10F-E855BEDF7283}"/>
    <cellStyle name="Normal 3 2 2 3 6" xfId="24498" xr:uid="{06662F26-C593-4BE3-954D-49A763C9DB59}"/>
    <cellStyle name="Normal 3 2 2 3 6 2" xfId="24499" xr:uid="{9A9B79CD-723B-4B3F-856B-2FE804CB2B3A}"/>
    <cellStyle name="Normal 3 2 2 3 7" xfId="24500" xr:uid="{987C7D78-B474-4B95-8036-43C3286723B9}"/>
    <cellStyle name="Normal 3 2 2 3 8" xfId="24501" xr:uid="{60C061DD-2B19-4321-A2B9-57A1B7493D12}"/>
    <cellStyle name="Normal 3 2 2 3 9" xfId="24502" xr:uid="{54FB975D-16AF-4DD2-A03A-98C8BA0C5886}"/>
    <cellStyle name="Normal 3 2 2 4" xfId="24503" xr:uid="{B9BE7FDA-1153-4F29-A43F-273B956E12CC}"/>
    <cellStyle name="Normal 3 2 2 4 2" xfId="24504" xr:uid="{37D9EBD1-483D-4A64-B956-366BA1F1DDB9}"/>
    <cellStyle name="Normal 3 2 2 4 2 2" xfId="24505" xr:uid="{4FA15E36-B55B-4E03-B1A2-4725C48AFE81}"/>
    <cellStyle name="Normal 3 2 2 4 2 3" xfId="24506" xr:uid="{74E60815-2F23-493D-88C7-CA0F40BB1F67}"/>
    <cellStyle name="Normal 3 2 2 4 3" xfId="24507" xr:uid="{18614EBC-1361-447E-878A-3B43C655F53A}"/>
    <cellStyle name="Normal 3 2 2 4 3 2" xfId="24508" xr:uid="{477A95DF-EAF5-4C4F-9324-AB0B4880E16C}"/>
    <cellStyle name="Normal 3 2 2 4 4" xfId="24509" xr:uid="{3C86C4FE-4C0B-4179-BEC2-4DB8BCCB0DB5}"/>
    <cellStyle name="Normal 3 2 2 4 5" xfId="24510" xr:uid="{D9A07220-3FF3-4D1E-9D30-75639F8DDECD}"/>
    <cellStyle name="Normal 3 2 2 4 6" xfId="24511" xr:uid="{4EAC7405-F14E-425E-9DFF-2A290D273301}"/>
    <cellStyle name="Normal 3 2 2 5" xfId="24512" xr:uid="{44A781A1-5174-4B67-BC2E-2FF643FA0893}"/>
    <cellStyle name="Normal 3 2 2 5 2" xfId="24513" xr:uid="{8EFFC8BC-D217-4DFB-BDB4-B0A5325A3FC4}"/>
    <cellStyle name="Normal 3 2 2 5 2 2" xfId="24514" xr:uid="{E8031C49-4CE3-4586-B951-E0962ECBDC68}"/>
    <cellStyle name="Normal 3 2 2 5 3" xfId="24515" xr:uid="{AC753E53-883F-45EC-94D8-E1DFFBB39C13}"/>
    <cellStyle name="Normal 3 2 2 5 4" xfId="24516" xr:uid="{534FC4F2-A6BB-4D6D-B22E-2AA8BC7F643A}"/>
    <cellStyle name="Normal 3 2 2 5 5" xfId="24517" xr:uid="{73CF3D2C-41E8-4524-A452-9AAA7338AC85}"/>
    <cellStyle name="Normal 3 2 2 5 6" xfId="24518" xr:uid="{19652350-FA57-4D37-A628-39AE66362E2D}"/>
    <cellStyle name="Normal 3 2 2 6" xfId="24519" xr:uid="{F21504F2-3253-42BA-940F-342FB201F06A}"/>
    <cellStyle name="Normal 3 2 2 6 2" xfId="24520" xr:uid="{31F150F7-FF3C-41C9-937D-B5E8FB7116DF}"/>
    <cellStyle name="Normal 3 2 2 6 2 2" xfId="24521" xr:uid="{AED070F7-8D55-40F9-BAD7-8EDBBEAA3B8D}"/>
    <cellStyle name="Normal 3 2 2 6 3" xfId="24522" xr:uid="{5ACF078A-73CF-45AC-A561-BC3C445640AC}"/>
    <cellStyle name="Normal 3 2 2 6 4" xfId="24523" xr:uid="{105C0AA8-FD42-4834-88EF-2195892E0406}"/>
    <cellStyle name="Normal 3 2 2 6 5" xfId="24524" xr:uid="{E644DBA2-3157-4C7D-82A2-261E5314F472}"/>
    <cellStyle name="Normal 3 2 2 7" xfId="24525" xr:uid="{FCADBC9B-4C22-4EA1-A71E-F4BAFFCA3C28}"/>
    <cellStyle name="Normal 3 2 2 7 2" xfId="24526" xr:uid="{2C4996EF-FFBA-43F8-B32A-BAF8828C914A}"/>
    <cellStyle name="Normal 3 2 2 7 3" xfId="24527" xr:uid="{69A47F3C-0FCE-405E-B823-A811AB5963B9}"/>
    <cellStyle name="Normal 3 2 2 8" xfId="24528" xr:uid="{63D86A68-0A87-4E6A-8484-1B97771E5BF0}"/>
    <cellStyle name="Normal 3 2 2 8 2" xfId="24529" xr:uid="{2DFA5B1D-A593-4855-9B92-716266D3BEAB}"/>
    <cellStyle name="Normal 3 2 2 9" xfId="24530" xr:uid="{71C67552-BFA0-4C3B-9846-2544FAE891CE}"/>
    <cellStyle name="Normal 3 2 2 9 2" xfId="24531" xr:uid="{DBDA6513-75CB-432D-9018-4532E5F55C6B}"/>
    <cellStyle name="Normal 3 2 3" xfId="24532" xr:uid="{E1EFA60B-50E3-4AA8-A437-AE6CD096A1FC}"/>
    <cellStyle name="Normal 3 2 3 2" xfId="24533" xr:uid="{FB78F093-7974-4FB0-881E-07DEC1E28660}"/>
    <cellStyle name="Normal 3 2 3 2 2" xfId="24534" xr:uid="{E5677C9C-B6C1-4EE4-B040-3DBDFD8AE6AE}"/>
    <cellStyle name="Normal 3 2 3 2 2 2" xfId="24535" xr:uid="{5D65DFED-D0ED-4C83-8796-A2AA61E32677}"/>
    <cellStyle name="Normal 3 2 3 2 2 3" xfId="24536" xr:uid="{2BE6A6D0-D23C-4ECE-A6C5-CC943BD771E4}"/>
    <cellStyle name="Normal 3 2 3 2 2 4" xfId="24537" xr:uid="{1CEAC232-08BF-4A5D-A122-723F28134FF1}"/>
    <cellStyle name="Normal 3 2 3 2 3" xfId="24538" xr:uid="{5B1DD747-5A60-4747-B450-6966686486AB}"/>
    <cellStyle name="Normal 3 2 3 2 3 2" xfId="24539" xr:uid="{ACC6452B-1AAF-4D81-9A25-90E430FA943B}"/>
    <cellStyle name="Normal 3 2 3 2 4" xfId="24540" xr:uid="{F14A51D9-8F03-42D5-8130-01B4E481BF1C}"/>
    <cellStyle name="Normal 3 2 3 2 5" xfId="24541" xr:uid="{28E9E73C-8F06-4BA6-A098-229C0670BDB4}"/>
    <cellStyle name="Normal 3 2 3 2 6" xfId="24542" xr:uid="{9657DEA0-218D-465C-8806-C320DC850D23}"/>
    <cellStyle name="Normal 3 2 3 2 7" xfId="24543" xr:uid="{3108DC02-8AB3-402E-9F4C-8D9A23C9EC97}"/>
    <cellStyle name="Normal 3 2 3 3" xfId="24544" xr:uid="{B720B1C2-BD6B-40F3-A25A-0B6AEB8C8E4B}"/>
    <cellStyle name="Normal 3 2 3 3 2" xfId="24545" xr:uid="{D66E150D-A61B-45E8-A0FE-67594615481E}"/>
    <cellStyle name="Normal 3 2 3 3 2 2" xfId="24546" xr:uid="{707D64DF-7CBB-42D4-B1B3-F1F981DE3C83}"/>
    <cellStyle name="Normal 3 2 3 3 2 3" xfId="24547" xr:uid="{45307DA1-C5DF-4440-BF90-F8268B050FCD}"/>
    <cellStyle name="Normal 3 2 3 3 3" xfId="24548" xr:uid="{D60BFA90-C71A-4D12-95F6-607977EF23C6}"/>
    <cellStyle name="Normal 3 2 3 3 4" xfId="24549" xr:uid="{FE7828D2-9A9D-4FB0-A30E-F5A51E153820}"/>
    <cellStyle name="Normal 3 2 3 3 5" xfId="24550" xr:uid="{B8B3886F-8F33-48CC-94A7-C74D99A99B7C}"/>
    <cellStyle name="Normal 3 2 3 3 6" xfId="24551" xr:uid="{CC66F25C-8C84-4225-876A-15007D634DB3}"/>
    <cellStyle name="Normal 3 2 3 3 7" xfId="24552" xr:uid="{FECB5BC7-9A5A-4E2F-8F76-37CD800E7B4A}"/>
    <cellStyle name="Normal 3 2 3 4" xfId="24553" xr:uid="{E3C40E3B-9281-4068-8B58-1B1E514AAFF6}"/>
    <cellStyle name="Normal 3 2 3 4 2" xfId="24554" xr:uid="{2F190090-464F-49D3-B218-E7803E81F63F}"/>
    <cellStyle name="Normal 3 2 3 4 3" xfId="24555" xr:uid="{F2F86D33-6703-4047-9135-22ED1F357825}"/>
    <cellStyle name="Normal 3 2 3 4 4" xfId="24556" xr:uid="{3F04CC3A-0A93-448C-BCCA-6693B148C5B2}"/>
    <cellStyle name="Normal 3 2 3 4 5" xfId="24557" xr:uid="{717E51B1-2E35-4FB8-B591-A7C8A5E91A3B}"/>
    <cellStyle name="Normal 3 2 3 5" xfId="24558" xr:uid="{1D258812-E062-4907-A0C4-B660F8A778F2}"/>
    <cellStyle name="Normal 3 2 3 5 2" xfId="24559" xr:uid="{F3D228E6-3889-4639-A526-B8060A9E8AF4}"/>
    <cellStyle name="Normal 3 2 3 6" xfId="24560" xr:uid="{5EA0EA08-E278-4591-AFE7-34407BF5601D}"/>
    <cellStyle name="Normal 3 2 3 7" xfId="24561" xr:uid="{F2EBFBC2-8C8C-41E1-96F9-3A66EB6112FC}"/>
    <cellStyle name="Normal 3 2 3 8" xfId="24562" xr:uid="{B9616933-7081-4404-8783-793D0784CCCC}"/>
    <cellStyle name="Normal 3 2 3 9" xfId="24563" xr:uid="{F4DAA909-0676-4D77-92C4-14CB0085A1E1}"/>
    <cellStyle name="Normal 3 2 4" xfId="24564" xr:uid="{58BC8B9E-A942-47B1-8BB4-9499CD8A56F2}"/>
    <cellStyle name="Normal 3 2 4 10" xfId="24565" xr:uid="{B53FAA33-98CC-4CDF-B669-28A195F460B1}"/>
    <cellStyle name="Normal 3 2 4 11" xfId="24566" xr:uid="{17D4ED06-B85F-4B8F-AEDF-F374504E496E}"/>
    <cellStyle name="Normal 3 2 4 2" xfId="24567" xr:uid="{05F7F3E8-1128-4965-B261-19D9F86B87FE}"/>
    <cellStyle name="Normal 3 2 4 2 2" xfId="24568" xr:uid="{161D2FA0-DFCB-4127-AF2B-D463DDE93831}"/>
    <cellStyle name="Normal 3 2 4 2 2 2" xfId="24569" xr:uid="{7D511B21-A2AF-47F9-8511-F4959FD7A382}"/>
    <cellStyle name="Normal 3 2 4 2 2 3" xfId="24570" xr:uid="{BC28CFEE-E572-4F78-BF30-AF634C108EBB}"/>
    <cellStyle name="Normal 3 2 4 2 3" xfId="24571" xr:uid="{6C261126-9E49-4C4B-8483-C938D064CF94}"/>
    <cellStyle name="Normal 3 2 4 2 3 2" xfId="24572" xr:uid="{16272723-A01D-4207-9AD2-26C1F62575D3}"/>
    <cellStyle name="Normal 3 2 4 2 4" xfId="24573" xr:uid="{C1E41571-CDCA-430A-B926-AE045330CFAC}"/>
    <cellStyle name="Normal 3 2 4 2 5" xfId="24574" xr:uid="{2677A0F5-AFFF-4C70-82C0-769EE31AE4D3}"/>
    <cellStyle name="Normal 3 2 4 2 6" xfId="24575" xr:uid="{AA9E4D65-59D7-4F30-A978-CF7022741E05}"/>
    <cellStyle name="Normal 3 2 4 3" xfId="24576" xr:uid="{0FC942C2-33F6-420B-8A36-7621018BBBEB}"/>
    <cellStyle name="Normal 3 2 4 3 2" xfId="24577" xr:uid="{B2D2534B-3FBA-44A2-B5B8-0499CCBE2866}"/>
    <cellStyle name="Normal 3 2 4 3 2 2" xfId="24578" xr:uid="{D8C18F37-3CBA-4339-8574-6A3DD0003EAF}"/>
    <cellStyle name="Normal 3 2 4 3 3" xfId="24579" xr:uid="{0583FE93-6D90-4524-8627-54A8472FB2CB}"/>
    <cellStyle name="Normal 3 2 4 3 4" xfId="24580" xr:uid="{F81167B1-3C65-4FAB-91EC-C4989DBA87FA}"/>
    <cellStyle name="Normal 3 2 4 3 5" xfId="24581" xr:uid="{A6646D92-06C9-4B64-9CD9-145BBDD46893}"/>
    <cellStyle name="Normal 3 2 4 3 6" xfId="24582" xr:uid="{FBA88006-60A1-4F86-A097-F6CD87B56F46}"/>
    <cellStyle name="Normal 3 2 4 4" xfId="24583" xr:uid="{1416071A-57BA-4865-8DA5-1D95CAE333AD}"/>
    <cellStyle name="Normal 3 2 4 4 2" xfId="24584" xr:uid="{C56FE4FF-A0C0-48EC-8B7F-3D431951AADB}"/>
    <cellStyle name="Normal 3 2 4 4 2 2" xfId="24585" xr:uid="{DB50AFC5-C2E8-47D0-97C2-77CE9D995BE8}"/>
    <cellStyle name="Normal 3 2 4 4 3" xfId="24586" xr:uid="{7824ECFB-D4CE-452F-947F-8F593C8DB68A}"/>
    <cellStyle name="Normal 3 2 4 4 4" xfId="24587" xr:uid="{EF9D3E64-66D3-4E67-ADD8-C9AAB3348431}"/>
    <cellStyle name="Normal 3 2 4 4 5" xfId="24588" xr:uid="{D8253C59-1096-4B80-B469-7DD3E1AB3161}"/>
    <cellStyle name="Normal 3 2 4 5" xfId="24589" xr:uid="{685D3CBD-89B7-486A-B463-34B140BB1FF2}"/>
    <cellStyle name="Normal 3 2 4 5 2" xfId="24590" xr:uid="{5B34E97C-DEA1-424C-82B4-B7AA28FE1CB0}"/>
    <cellStyle name="Normal 3 2 4 5 2 2" xfId="24591" xr:uid="{D283BF11-A847-4813-9B19-529EFF91658C}"/>
    <cellStyle name="Normal 3 2 4 5 3" xfId="24592" xr:uid="{45528977-E38C-4210-93DD-64810D4526F7}"/>
    <cellStyle name="Normal 3 2 4 5 4" xfId="24593" xr:uid="{6050389A-A99C-40C4-B700-A10545BA27E6}"/>
    <cellStyle name="Normal 3 2 4 5 5" xfId="24594" xr:uid="{61F7ED91-5372-4D3A-8F94-92907CBB567B}"/>
    <cellStyle name="Normal 3 2 4 6" xfId="24595" xr:uid="{1E82A719-1A27-4FC1-AC83-BE708E238A4B}"/>
    <cellStyle name="Normal 3 2 4 6 2" xfId="24596" xr:uid="{EC148F1C-F1ED-4F18-8DD9-A27BDC121C55}"/>
    <cellStyle name="Normal 3 2 4 6 3" xfId="24597" xr:uid="{AF9FD678-F21A-4B99-922D-5D641F2F87D1}"/>
    <cellStyle name="Normal 3 2 4 7" xfId="24598" xr:uid="{05F4BF7A-5866-40BF-9195-444D72807812}"/>
    <cellStyle name="Normal 3 2 4 8" xfId="24599" xr:uid="{4538D300-2216-490B-8C7B-B17D58027A2C}"/>
    <cellStyle name="Normal 3 2 4 9" xfId="24600" xr:uid="{320A1EF6-D606-4827-8D97-CCABD9ADC029}"/>
    <cellStyle name="Normal 3 2 5" xfId="24601" xr:uid="{8E6F3FC6-67C1-4362-99C0-D6F156D51C4F}"/>
    <cellStyle name="Normal 3 2 5 10" xfId="24602" xr:uid="{C422C13C-EE06-4D79-AA94-81228D307E86}"/>
    <cellStyle name="Normal 3 2 5 2" xfId="24603" xr:uid="{B4CD0AD4-1AF4-4100-A79C-65C496405118}"/>
    <cellStyle name="Normal 3 2 5 2 2" xfId="24604" xr:uid="{ED451875-8B6D-4676-882E-6D961ACBF440}"/>
    <cellStyle name="Normal 3 2 5 2 2 2" xfId="24605" xr:uid="{65A9F9A8-1287-4D14-9F2D-D3C16973DEF4}"/>
    <cellStyle name="Normal 3 2 5 2 2 3" xfId="24606" xr:uid="{BCC9CD00-F63B-4323-98FC-49092AD12154}"/>
    <cellStyle name="Normal 3 2 5 2 3" xfId="24607" xr:uid="{BF2F6655-015C-4657-B251-9FF9ADBAEF3A}"/>
    <cellStyle name="Normal 3 2 5 2 3 2" xfId="24608" xr:uid="{A8131D7F-A96E-4D9B-A670-AF243F50ACD8}"/>
    <cellStyle name="Normal 3 2 5 2 4" xfId="24609" xr:uid="{9DBEE395-4DCE-4797-BCA7-0A2BBDFA5BDB}"/>
    <cellStyle name="Normal 3 2 5 2 5" xfId="24610" xr:uid="{0ECCE4ED-67F3-4D72-A2BB-6D9FC5848F07}"/>
    <cellStyle name="Normal 3 2 5 3" xfId="24611" xr:uid="{1A8475CC-72FB-45EF-95BB-3E094229A69A}"/>
    <cellStyle name="Normal 3 2 5 3 2" xfId="24612" xr:uid="{90087CD7-DF2E-4A48-845A-9916DF8A531E}"/>
    <cellStyle name="Normal 3 2 5 3 2 2" xfId="24613" xr:uid="{34AAB65E-05E7-4616-A8AE-99283F164A94}"/>
    <cellStyle name="Normal 3 2 5 3 3" xfId="24614" xr:uid="{F87496C5-D4C4-46D6-83A0-8FA4A0910456}"/>
    <cellStyle name="Normal 3 2 5 3 4" xfId="24615" xr:uid="{BE57A4DF-7858-482B-AF16-B8ADF057E256}"/>
    <cellStyle name="Normal 3 2 5 3 5" xfId="24616" xr:uid="{52DC5C08-896E-4640-97E8-4502B9753763}"/>
    <cellStyle name="Normal 3 2 5 4" xfId="24617" xr:uid="{867F02B8-5AC3-4C5A-A2E5-C511CA12CAE1}"/>
    <cellStyle name="Normal 3 2 5 4 2" xfId="24618" xr:uid="{96B385A0-FAA0-4C4E-8725-FB66B8D8B553}"/>
    <cellStyle name="Normal 3 2 5 4 2 2" xfId="24619" xr:uid="{3A4F94A5-0E5F-4D0B-91CF-A70066EBB7EE}"/>
    <cellStyle name="Normal 3 2 5 4 3" xfId="24620" xr:uid="{C585CE6F-A87E-4ED4-A711-BF5F92E7E879}"/>
    <cellStyle name="Normal 3 2 5 4 4" xfId="24621" xr:uid="{C9C725C8-B540-4E3A-A137-6B9C3906B8E3}"/>
    <cellStyle name="Normal 3 2 5 4 5" xfId="24622" xr:uid="{A8CB2E73-CB4C-417B-A531-CD173A46FCD9}"/>
    <cellStyle name="Normal 3 2 5 5" xfId="24623" xr:uid="{4E7BEF03-3938-482A-9428-7B983DC9F135}"/>
    <cellStyle name="Normal 3 2 5 5 2" xfId="24624" xr:uid="{EF67465B-A9F6-465B-90A6-E0F16B86F188}"/>
    <cellStyle name="Normal 3 2 5 5 2 2" xfId="24625" xr:uid="{942A36BA-3D06-4953-9883-0732E2BE4B21}"/>
    <cellStyle name="Normal 3 2 5 5 3" xfId="24626" xr:uid="{7514EEEE-ED72-4CFD-9133-B9DD849D0870}"/>
    <cellStyle name="Normal 3 2 5 5 4" xfId="24627" xr:uid="{DB263181-AC41-4C84-AF5E-62D3190B77B0}"/>
    <cellStyle name="Normal 3 2 5 5 5" xfId="24628" xr:uid="{5E63A6D0-2D84-4DB2-B0A0-D904070AFD8E}"/>
    <cellStyle name="Normal 3 2 5 6" xfId="24629" xr:uid="{0FA25C66-F74F-4539-833C-D52114A75BCD}"/>
    <cellStyle name="Normal 3 2 5 6 2" xfId="24630" xr:uid="{ECB4296E-6402-47DB-AE51-F54D15AEC66F}"/>
    <cellStyle name="Normal 3 2 5 6 3" xfId="24631" xr:uid="{FB74E5CB-9AC1-44AB-8C1B-D1CC9CEAC89C}"/>
    <cellStyle name="Normal 3 2 5 7" xfId="24632" xr:uid="{CA1F3840-A7D5-4551-9BC4-25FBCC92AB97}"/>
    <cellStyle name="Normal 3 2 5 8" xfId="24633" xr:uid="{BD8A7513-C018-4BB3-A072-72605A062E8E}"/>
    <cellStyle name="Normal 3 2 5 9" xfId="24634" xr:uid="{83469428-65A4-47A7-B5B6-399023D7FCD7}"/>
    <cellStyle name="Normal 3 2 6" xfId="24635" xr:uid="{F60C95A9-6957-4DDC-B825-222F019CA701}"/>
    <cellStyle name="Normal 3 2 6 10" xfId="24636" xr:uid="{1F26FB57-7AB6-4500-95D8-6425717399FF}"/>
    <cellStyle name="Normal 3 2 6 11" xfId="24637" xr:uid="{F2CE34C8-1051-4C83-B061-79778DF7EBB8}"/>
    <cellStyle name="Normal 3 2 6 2" xfId="24638" xr:uid="{DFC5EADE-56F1-44EE-A771-113EB5B82C3A}"/>
    <cellStyle name="Normal 3 2 6 2 2" xfId="24639" xr:uid="{AE4CBC8C-FD99-4756-9FB2-8291FFE1275C}"/>
    <cellStyle name="Normal 3 2 6 2 2 2" xfId="24640" xr:uid="{2C8AB2F1-99D4-483C-B589-94E1A518CF7F}"/>
    <cellStyle name="Normal 3 2 6 2 2 3" xfId="24641" xr:uid="{EBC25C71-884E-4D99-B52C-5BA06E7B7CC5}"/>
    <cellStyle name="Normal 3 2 6 2 3" xfId="24642" xr:uid="{0E8A7B6F-C99D-4A43-9BD1-188AC023151F}"/>
    <cellStyle name="Normal 3 2 6 2 4" xfId="24643" xr:uid="{86346B50-9259-4993-91A2-9658F07B5F9D}"/>
    <cellStyle name="Normal 3 2 6 2 5" xfId="24644" xr:uid="{8B55EE7B-EF4F-4F3D-8B14-4BC37E49CF06}"/>
    <cellStyle name="Normal 3 2 6 2 6" xfId="24645" xr:uid="{3E412619-3830-4960-9A99-7023E7140220}"/>
    <cellStyle name="Normal 3 2 6 3" xfId="24646" xr:uid="{C4D16DE6-06E7-4A2F-A9C2-0FD8CED5772F}"/>
    <cellStyle name="Normal 3 2 6 3 2" xfId="24647" xr:uid="{86585A33-9187-490E-8FB0-F339FEAFB6F2}"/>
    <cellStyle name="Normal 3 2 6 3 2 2" xfId="24648" xr:uid="{34AE84ED-ACA0-4767-ADCB-18EEBDC5F845}"/>
    <cellStyle name="Normal 3 2 6 3 3" xfId="24649" xr:uid="{178A8FF4-0772-4E4E-B5AC-C4D2C760BDA9}"/>
    <cellStyle name="Normal 3 2 6 3 4" xfId="24650" xr:uid="{03A0445F-B732-41FA-95E0-E9165B2325B1}"/>
    <cellStyle name="Normal 3 2 6 3 5" xfId="24651" xr:uid="{9207504D-8C5A-4951-B9B0-C7C7E4874ACC}"/>
    <cellStyle name="Normal 3 2 6 4" xfId="24652" xr:uid="{C50A5E36-0E73-45C1-ABC6-8FEB9123D212}"/>
    <cellStyle name="Normal 3 2 6 4 2" xfId="24653" xr:uid="{8BCD8BC4-6559-436B-B01F-304E1AD9A30C}"/>
    <cellStyle name="Normal 3 2 6 4 2 2" xfId="24654" xr:uid="{CC421795-07A7-41F7-886B-AE9C9F2B3018}"/>
    <cellStyle name="Normal 3 2 6 4 3" xfId="24655" xr:uid="{58515D31-D4C7-4BF2-A97F-36F0744A0EAA}"/>
    <cellStyle name="Normal 3 2 6 4 4" xfId="24656" xr:uid="{E82A7166-10C0-4294-B68F-A08675929B78}"/>
    <cellStyle name="Normal 3 2 6 4 5" xfId="24657" xr:uid="{A8A8E84E-D596-4B71-9284-4955D1A01A3E}"/>
    <cellStyle name="Normal 3 2 6 5" xfId="24658" xr:uid="{841DCAAA-54FB-4183-9418-128143E3D189}"/>
    <cellStyle name="Normal 3 2 6 5 2" xfId="24659" xr:uid="{BE42742A-A0C7-429E-A53A-603E96C253EC}"/>
    <cellStyle name="Normal 3 2 6 5 2 2" xfId="24660" xr:uid="{4D672E84-08B5-4DDD-9121-AE6B89B1D6E0}"/>
    <cellStyle name="Normal 3 2 6 5 3" xfId="24661" xr:uid="{8E422994-F0CD-49CB-9C33-CE35DB07AD85}"/>
    <cellStyle name="Normal 3 2 6 5 4" xfId="24662" xr:uid="{F5AB3888-2B3B-4166-8349-6C9B109A6E47}"/>
    <cellStyle name="Normal 3 2 6 6" xfId="24663" xr:uid="{FD47ACD7-2BFC-445B-8852-DED898DBA63E}"/>
    <cellStyle name="Normal 3 2 6 6 2" xfId="24664" xr:uid="{81278B17-A5F1-4119-AFDA-2C7DA01092F4}"/>
    <cellStyle name="Normal 3 2 6 7" xfId="24665" xr:uid="{848774CC-2FF3-4F51-97D7-C6D800D6E0F2}"/>
    <cellStyle name="Normal 3 2 6 8" xfId="24666" xr:uid="{3FE56368-C8DC-4FDF-853C-FD8728D2ACE2}"/>
    <cellStyle name="Normal 3 2 6 9" xfId="24667" xr:uid="{51B1F4AC-D6AF-46C4-AA00-E6F1AB601A52}"/>
    <cellStyle name="Normal 3 2 7" xfId="24668" xr:uid="{73FFE866-D7BC-4838-BF93-8BB1CEDA2CD3}"/>
    <cellStyle name="Normal 3 2 7 2" xfId="24669" xr:uid="{F3A599BF-4E67-45F8-9794-1DAEE4CEBCDC}"/>
    <cellStyle name="Normal 3 2 7 2 2" xfId="24670" xr:uid="{C57C95CA-CC51-4F54-BF6E-D11D787C61CA}"/>
    <cellStyle name="Normal 3 2 7 2 2 2" xfId="24671" xr:uid="{908E054F-2E72-4CB0-9C6D-8C385F2DEC02}"/>
    <cellStyle name="Normal 3 2 7 2 3" xfId="24672" xr:uid="{A0A289E4-9B32-4E92-8DC8-205C13E95E4B}"/>
    <cellStyle name="Normal 3 2 7 2 4" xfId="24673" xr:uid="{AF768F7D-9DDF-4809-8D50-663D9DDC18E9}"/>
    <cellStyle name="Normal 3 2 7 3" xfId="24674" xr:uid="{EA631106-4B87-4656-9C9F-5FE13E8173A2}"/>
    <cellStyle name="Normal 3 2 7 3 2" xfId="24675" xr:uid="{2E4913E6-0420-478A-BC02-6B600ED25DA1}"/>
    <cellStyle name="Normal 3 2 7 3 2 2" xfId="24676" xr:uid="{3F01C368-541E-44C1-90F8-ABA4A85993C6}"/>
    <cellStyle name="Normal 3 2 7 3 3" xfId="24677" xr:uid="{D5A88ADE-F934-4894-B042-6A4EA1A38657}"/>
    <cellStyle name="Normal 3 2 7 3 4" xfId="24678" xr:uid="{6057FFD5-8F6B-42B8-8565-9A1C5CC4EBD3}"/>
    <cellStyle name="Normal 3 2 7 4" xfId="24679" xr:uid="{EF1BCDEF-2132-490F-83C3-0E408F00799A}"/>
    <cellStyle name="Normal 3 2 7 4 2" xfId="24680" xr:uid="{397EEA61-DD12-4713-B24E-2DF2FBD36FFE}"/>
    <cellStyle name="Normal 3 2 7 4 2 2" xfId="24681" xr:uid="{4ADE3634-808F-4AE0-B97E-38A477B14FE1}"/>
    <cellStyle name="Normal 3 2 7 4 3" xfId="24682" xr:uid="{B16B885E-C5E3-4C34-A166-730EA2003500}"/>
    <cellStyle name="Normal 3 2 7 4 4" xfId="24683" xr:uid="{AA470151-0EF4-4584-8BF2-C222B7EB4158}"/>
    <cellStyle name="Normal 3 2 7 5" xfId="24684" xr:uid="{FB961715-4646-4AF7-A583-D87FC039F7D1}"/>
    <cellStyle name="Normal 3 2 7 5 2" xfId="24685" xr:uid="{5DCDC91A-4FF2-4A2B-8AAE-FFB6FE46D1F4}"/>
    <cellStyle name="Normal 3 2 7 5 2 2" xfId="24686" xr:uid="{98C094BA-4367-4184-8BEA-01C8A12850FF}"/>
    <cellStyle name="Normal 3 2 7 5 3" xfId="24687" xr:uid="{D7689C75-AE67-4576-AA98-7D04E566C02F}"/>
    <cellStyle name="Normal 3 2 7 5 4" xfId="24688" xr:uid="{DF62A64D-5475-44B1-9ED7-2E7E3936449B}"/>
    <cellStyle name="Normal 3 2 7 6" xfId="24689" xr:uid="{9006C325-E4E5-4F66-8D12-A5735889314F}"/>
    <cellStyle name="Normal 3 2 7 6 2" xfId="24690" xr:uid="{710D7608-D488-41E8-8B72-34C8C8B634F8}"/>
    <cellStyle name="Normal 3 2 7 7" xfId="24691" xr:uid="{D3D3AB2E-708C-4796-A834-B8D65A78B2D6}"/>
    <cellStyle name="Normal 3 2 7 8" xfId="24692" xr:uid="{A34AB46E-914B-40F7-AF1A-47975649DD88}"/>
    <cellStyle name="Normal 3 2 7 9" xfId="24693" xr:uid="{F6151AD8-3960-4931-B5A4-2F1B91F8E6A4}"/>
    <cellStyle name="Normal 3 2 8" xfId="24694" xr:uid="{608B31D5-BCA1-4E0B-97CE-F2941643304F}"/>
    <cellStyle name="Normal 3 2 8 10" xfId="24695" xr:uid="{8B176E68-571F-447C-A8C3-E049E8865FB7}"/>
    <cellStyle name="Normal 3 2 8 2" xfId="24696" xr:uid="{8EF3FE16-DCAC-4C22-BC80-A0BB33E6E356}"/>
    <cellStyle name="Normal 3 2 8 2 2" xfId="24697" xr:uid="{0E03AFE5-B19C-482C-AD9C-E64291E4F76D}"/>
    <cellStyle name="Normal 3 2 8 2 2 2" xfId="24698" xr:uid="{B92F68BB-2862-4704-BD55-6C3733B2E51D}"/>
    <cellStyle name="Normal 3 2 8 2 3" xfId="24699" xr:uid="{38ACAABA-3698-473D-AA25-2A0E54CC15AD}"/>
    <cellStyle name="Normal 3 2 8 2 4" xfId="24700" xr:uid="{10BACC85-4688-4DDB-AA63-B90EDF00B3EA}"/>
    <cellStyle name="Normal 3 2 8 3" xfId="24701" xr:uid="{C10BCF22-F5F6-4643-8728-B8DBBF5FB6E5}"/>
    <cellStyle name="Normal 3 2 8 3 2" xfId="24702" xr:uid="{5A8D7B71-5C0D-48E6-8199-3FD98450E872}"/>
    <cellStyle name="Normal 3 2 8 3 2 2" xfId="24703" xr:uid="{804DFC0C-2F36-4BA7-91A3-DD41813D4DA1}"/>
    <cellStyle name="Normal 3 2 8 3 3" xfId="24704" xr:uid="{F281F39F-CF9E-42C2-BF30-0BC73168BC50}"/>
    <cellStyle name="Normal 3 2 8 3 4" xfId="24705" xr:uid="{54527C55-A2C7-4BD9-AA22-1135E78D1D03}"/>
    <cellStyle name="Normal 3 2 8 4" xfId="24706" xr:uid="{0662457B-DFCE-4916-ACCA-E7A1AB700DF9}"/>
    <cellStyle name="Normal 3 2 8 4 2" xfId="24707" xr:uid="{09393FE8-40A7-4C67-BAA7-5E0B92EBB1E5}"/>
    <cellStyle name="Normal 3 2 8 4 2 2" xfId="24708" xr:uid="{C3132006-4875-49B0-B748-F37B872FE4CE}"/>
    <cellStyle name="Normal 3 2 8 4 3" xfId="24709" xr:uid="{C8428811-9034-4BB3-8AF8-64F23A7C883E}"/>
    <cellStyle name="Normal 3 2 8 4 4" xfId="24710" xr:uid="{EC466AE9-FA2B-4240-8CD9-E41FC1E2ED37}"/>
    <cellStyle name="Normal 3 2 8 5" xfId="24711" xr:uid="{47345040-95FB-4DE3-9EFB-2947133AB278}"/>
    <cellStyle name="Normal 3 2 8 5 2" xfId="24712" xr:uid="{B1FDFBCF-5E51-4D37-8B85-51C2DA968A0E}"/>
    <cellStyle name="Normal 3 2 8 5 2 2" xfId="24713" xr:uid="{9211E178-DF6C-45F4-AEDD-171D5C352B37}"/>
    <cellStyle name="Normal 3 2 8 5 3" xfId="24714" xr:uid="{746B91CD-D602-462B-B752-2350AF73DBE1}"/>
    <cellStyle name="Normal 3 2 8 5 4" xfId="24715" xr:uid="{E63116A3-C302-4F9B-8AC5-27631CBF597B}"/>
    <cellStyle name="Normal 3 2 8 6" xfId="24716" xr:uid="{4433DF1F-622A-45B6-ACF8-B48C71C45A60}"/>
    <cellStyle name="Normal 3 2 8 6 2" xfId="24717" xr:uid="{75497005-EDF3-4F1B-9D20-C983D5C94811}"/>
    <cellStyle name="Normal 3 2 8 7" xfId="24718" xr:uid="{45484619-FC9D-48F1-93D2-AE54C1F1B28D}"/>
    <cellStyle name="Normal 3 2 8 8" xfId="24719" xr:uid="{FE4D4363-6E9F-44E3-9707-AED2E40C8B30}"/>
    <cellStyle name="Normal 3 2 8 9" xfId="24720" xr:uid="{961FFF60-0D9A-4DF3-86CA-0852F9A286FD}"/>
    <cellStyle name="Normal 3 2 9" xfId="24721" xr:uid="{261108E4-F498-4415-BBB7-97E703075DE4}"/>
    <cellStyle name="Normal 3 2 9 2" xfId="24722" xr:uid="{5A819458-5EBC-455F-AE84-9F8B9A3E009B}"/>
    <cellStyle name="Normal 3 2 9 2 2" xfId="24723" xr:uid="{3B9D04E1-4ABC-40CB-AE8D-8D479F2355A6}"/>
    <cellStyle name="Normal 3 2 9 3" xfId="24724" xr:uid="{021BC9A5-75E1-4783-91B2-362CFAE6CE13}"/>
    <cellStyle name="Normal 3 2 9 4" xfId="24725" xr:uid="{BD269698-689A-40AA-933D-D893C1D02043}"/>
    <cellStyle name="Normal 3 2 9 5" xfId="24726" xr:uid="{C69A8B6B-86F5-4C31-B1E8-813A70E4F8CC}"/>
    <cellStyle name="Normal 3 3" xfId="24727" xr:uid="{370C44A8-A3F4-4E3A-87B0-2B36900CD2FD}"/>
    <cellStyle name="Normal 3 3 10" xfId="24728" xr:uid="{9C3D6064-213E-4B94-A3C1-D6A6B613E56E}"/>
    <cellStyle name="Normal 3 3 10 2" xfId="24729" xr:uid="{DF506811-A9B3-42C0-BF54-F3327083E884}"/>
    <cellStyle name="Normal 3 3 10 2 2" xfId="24730" xr:uid="{8B401650-BB53-4DBF-AF7B-A26A1D8A262B}"/>
    <cellStyle name="Normal 3 3 10 3" xfId="24731" xr:uid="{D39ACB41-7147-43E9-8DE7-CE6842F75B5E}"/>
    <cellStyle name="Normal 3 3 10 4" xfId="24732" xr:uid="{BF511267-3318-41EE-8F27-7AA74870D4A2}"/>
    <cellStyle name="Normal 3 3 10 5" xfId="24733" xr:uid="{0D6D7D2A-152C-4165-BD5B-4E863BDFDD7E}"/>
    <cellStyle name="Normal 3 3 11" xfId="24734" xr:uid="{9F875B25-EC17-4BDE-A2B9-10EB1AD0FA35}"/>
    <cellStyle name="Normal 3 3 11 2" xfId="24735" xr:uid="{83C3D987-BAF1-4FDA-A836-D866692AE5D6}"/>
    <cellStyle name="Normal 3 3 11 3" xfId="24736" xr:uid="{35ED2FCF-99C3-426D-A617-FD6A04A7C5E6}"/>
    <cellStyle name="Normal 3 3 12" xfId="24737" xr:uid="{8F51AB1E-156A-4E69-805E-3321873432F7}"/>
    <cellStyle name="Normal 3 3 12 2" xfId="24738" xr:uid="{5E03735E-6E4C-4DE2-A4D9-48CB1D225BD8}"/>
    <cellStyle name="Normal 3 3 13" xfId="24739" xr:uid="{D4927AA4-2D7D-4597-80CC-EA12CDD78FDC}"/>
    <cellStyle name="Normal 3 3 14" xfId="24740" xr:uid="{8D7363E8-522C-40C3-A9CC-B96E779390FB}"/>
    <cellStyle name="Normal 3 3 15" xfId="24741" xr:uid="{7A3AA5F3-92CB-4642-B163-D3BA1824AE00}"/>
    <cellStyle name="Normal 3 3 16" xfId="24742" xr:uid="{B2F65D8F-30EF-4947-982D-FBA9624C9D7A}"/>
    <cellStyle name="Normal 3 3 2" xfId="24743" xr:uid="{EE5C5ED1-8226-497E-8D51-A6C9A5B057EF}"/>
    <cellStyle name="Normal 3 3 2 10" xfId="24744" xr:uid="{248F3230-23E6-4B81-BF22-B5E648661A88}"/>
    <cellStyle name="Normal 3 3 2 2" xfId="24745" xr:uid="{447F4E37-3B2C-47E0-B1E0-5E10C865DC77}"/>
    <cellStyle name="Normal 3 3 2 2 2" xfId="24746" xr:uid="{9E6EFBC8-9230-4085-AFEE-1F11DE6D998C}"/>
    <cellStyle name="Normal 3 3 2 2 2 2" xfId="24747" xr:uid="{30A3A553-BED7-4D58-8ADC-DB3B6B0A306D}"/>
    <cellStyle name="Normal 3 3 2 2 2 2 2" xfId="24748" xr:uid="{FD364492-00C8-4D1A-83D2-5B039832815A}"/>
    <cellStyle name="Normal 3 3 2 2 2 3" xfId="24749" xr:uid="{51C964DA-DDA6-49B9-A5D8-952FC744E1DC}"/>
    <cellStyle name="Normal 3 3 2 2 2 4" xfId="24750" xr:uid="{E0BA71FE-33CB-419A-88A8-EEEEC85FE47B}"/>
    <cellStyle name="Normal 3 3 2 2 3" xfId="24751" xr:uid="{BBDEDA2F-1989-4D0E-B9A4-4C07202E2A85}"/>
    <cellStyle name="Normal 3 3 2 2 3 2" xfId="24752" xr:uid="{0FA72148-78CF-47B2-A11E-280F6D190788}"/>
    <cellStyle name="Normal 3 3 2 2 4" xfId="24753" xr:uid="{53E8BD53-875F-4E49-A7B9-D5B7C6FC275B}"/>
    <cellStyle name="Normal 3 3 2 2 5" xfId="24754" xr:uid="{FBF28ABF-EFFE-498D-8C1E-4C39C7AAEBA5}"/>
    <cellStyle name="Normal 3 3 2 2 6" xfId="24755" xr:uid="{3A6AD49A-320A-4ADC-A732-04E58AE9CCD6}"/>
    <cellStyle name="Normal 3 3 2 2 7" xfId="24756" xr:uid="{E169BD72-83AE-473E-9242-89E58FEFBF2C}"/>
    <cellStyle name="Normal 3 3 2 3" xfId="24757" xr:uid="{3B3F3C9D-4E54-4BE0-8457-EFF06E04E1E2}"/>
    <cellStyle name="Normal 3 3 2 3 2" xfId="24758" xr:uid="{5BCDC065-9406-4749-8A32-3318B229E7A1}"/>
    <cellStyle name="Normal 3 3 2 3 2 2" xfId="24759" xr:uid="{1D48E5E8-A51C-4C18-9469-9CBB185930D3}"/>
    <cellStyle name="Normal 3 3 2 3 3" xfId="24760" xr:uid="{1D63E777-BA91-49EB-8BF3-386CC0D73818}"/>
    <cellStyle name="Normal 3 3 2 3 4" xfId="24761" xr:uid="{9009218F-AC09-4B20-BEA4-E976C3E80545}"/>
    <cellStyle name="Normal 3 3 2 3 5" xfId="24762" xr:uid="{1EC79B03-31DC-4F4A-98F5-8FC5179B2790}"/>
    <cellStyle name="Normal 3 3 2 3 6" xfId="24763" xr:uid="{0BE5C29F-5A57-4275-86D4-11B663442DA1}"/>
    <cellStyle name="Normal 3 3 2 4" xfId="24764" xr:uid="{FCF77743-7F90-48DF-AE8E-F71A78DED99E}"/>
    <cellStyle name="Normal 3 3 2 4 2" xfId="24765" xr:uid="{04164AAC-FDEA-4095-AF89-57F0F56F0EDE}"/>
    <cellStyle name="Normal 3 3 2 4 2 2" xfId="24766" xr:uid="{C2396226-7086-494E-A54A-34FD4C00220C}"/>
    <cellStyle name="Normal 3 3 2 4 3" xfId="24767" xr:uid="{E83F14B7-5636-4D61-9FC5-0C6E2400E72B}"/>
    <cellStyle name="Normal 3 3 2 4 4" xfId="24768" xr:uid="{1D1858A6-5E7A-41DF-A5CD-4341CD89FBB5}"/>
    <cellStyle name="Normal 3 3 2 4 5" xfId="24769" xr:uid="{7BC94EA2-0C23-4CD1-9E05-499449934619}"/>
    <cellStyle name="Normal 3 3 2 4 6" xfId="24770" xr:uid="{5D2AC73F-D3FA-4BB2-AC1E-B2C92A1FEBCA}"/>
    <cellStyle name="Normal 3 3 2 5" xfId="24771" xr:uid="{D938E3F9-A9F6-4917-B6AA-DD3663DA70F2}"/>
    <cellStyle name="Normal 3 3 2 5 2" xfId="24772" xr:uid="{4201320A-FCE2-4775-890E-56A4BD11C281}"/>
    <cellStyle name="Normal 3 3 2 5 2 2" xfId="24773" xr:uid="{8440F110-41C6-4075-89B5-B885F4B35BD2}"/>
    <cellStyle name="Normal 3 3 2 5 3" xfId="24774" xr:uid="{D87246CA-A1C8-49B6-8BAD-32B2C63EE393}"/>
    <cellStyle name="Normal 3 3 2 5 4" xfId="24775" xr:uid="{AA1DF97D-654F-472A-8049-140EC7CD6FA4}"/>
    <cellStyle name="Normal 3 3 2 5 5" xfId="24776" xr:uid="{A50214DF-F5C4-47F0-8F28-218833A8986F}"/>
    <cellStyle name="Normal 3 3 2 6" xfId="24777" xr:uid="{15435B25-1037-4293-80C3-2225755DDF92}"/>
    <cellStyle name="Normal 3 3 2 6 2" xfId="24778" xr:uid="{F4A9A5A3-1300-456C-A546-DADD621E0CD6}"/>
    <cellStyle name="Normal 3 3 2 6 3" xfId="24779" xr:uid="{52CA5AE1-6F31-41D4-956D-CF7B5FCC2384}"/>
    <cellStyle name="Normal 3 3 2 7" xfId="24780" xr:uid="{D92B2DCF-69D9-4C98-BECF-8FBCBAFD5AE2}"/>
    <cellStyle name="Normal 3 3 2 8" xfId="24781" xr:uid="{C9E12373-C49F-4466-B2B4-F3E70959BF61}"/>
    <cellStyle name="Normal 3 3 2 9" xfId="24782" xr:uid="{43C8EEFB-1F52-4C97-B8D5-644EFC4FA137}"/>
    <cellStyle name="Normal 3 3 3" xfId="24783" xr:uid="{E49BBC2D-FC8B-4E02-9E42-7BF40A14E55E}"/>
    <cellStyle name="Normal 3 3 3 10" xfId="24784" xr:uid="{A1226F4A-4F08-4A68-AD40-F74444900BB5}"/>
    <cellStyle name="Normal 3 3 3 2" xfId="24785" xr:uid="{58F62969-709D-4401-B030-61DAC2E33517}"/>
    <cellStyle name="Normal 3 3 3 2 2" xfId="24786" xr:uid="{232F8474-5361-4A84-B391-B84C5464A7D6}"/>
    <cellStyle name="Normal 3 3 3 2 2 2" xfId="24787" xr:uid="{545D88D6-E90F-4B8F-9067-93809EE7FDF6}"/>
    <cellStyle name="Normal 3 3 3 2 2 3" xfId="24788" xr:uid="{0CF88334-3040-4AFF-8046-1053C401AA64}"/>
    <cellStyle name="Normal 3 3 3 2 2 4" xfId="24789" xr:uid="{03037A4E-F694-4737-851F-B78088F8D7F8}"/>
    <cellStyle name="Normal 3 3 3 2 3" xfId="24790" xr:uid="{857E2222-B25D-4F91-AE91-494D0DA0A7C5}"/>
    <cellStyle name="Normal 3 3 3 2 3 2" xfId="24791" xr:uid="{40293CDF-7A8C-4ECD-8065-5C6962AED6E3}"/>
    <cellStyle name="Normal 3 3 3 2 4" xfId="24792" xr:uid="{8C0E9648-95C2-4D65-AFFC-731BDB7B9631}"/>
    <cellStyle name="Normal 3 3 3 2 4 2" xfId="24793" xr:uid="{26D69FDE-345A-484A-A197-485B1DBE1A61}"/>
    <cellStyle name="Normal 3 3 3 2 5" xfId="24794" xr:uid="{3A971413-28D4-4535-9B65-2E5A4E7631D3}"/>
    <cellStyle name="Normal 3 3 3 2 6" xfId="24795" xr:uid="{1ABE4E16-1F7E-48BB-A618-CC5B5B8BAD24}"/>
    <cellStyle name="Normal 3 3 3 3" xfId="24796" xr:uid="{45C36CAC-4863-48FE-A273-E61EF0417003}"/>
    <cellStyle name="Normal 3 3 3 3 2" xfId="24797" xr:uid="{9CC22198-5D77-4E2A-B3A6-EFC16EA9BF46}"/>
    <cellStyle name="Normal 3 3 3 3 2 2" xfId="24798" xr:uid="{A6676CD5-705F-4FDA-8282-7E9E29A43769}"/>
    <cellStyle name="Normal 3 3 3 3 3" xfId="24799" xr:uid="{D041ED0C-BDCE-4CF7-A6A6-90A66516CE24}"/>
    <cellStyle name="Normal 3 3 3 3 4" xfId="24800" xr:uid="{8B7419BF-D636-4435-9EE3-D44EA358DA6D}"/>
    <cellStyle name="Normal 3 3 3 3 5" xfId="24801" xr:uid="{7F1F76A2-8FDB-4B83-A9BC-F1D9E3F9244D}"/>
    <cellStyle name="Normal 3 3 3 3 6" xfId="24802" xr:uid="{8D5C0CC0-17D9-4B77-84FF-6A68C0713146}"/>
    <cellStyle name="Normal 3 3 3 4" xfId="24803" xr:uid="{13DC686B-6939-41AD-8DB8-69BFDE1470B9}"/>
    <cellStyle name="Normal 3 3 3 4 2" xfId="24804" xr:uid="{657794D4-8A16-4452-9165-C3D4571426F9}"/>
    <cellStyle name="Normal 3 3 3 4 2 2" xfId="24805" xr:uid="{1DD83CA6-AD46-46F4-A99C-8F0A56154D93}"/>
    <cellStyle name="Normal 3 3 3 4 3" xfId="24806" xr:uid="{C77A3D8E-E0AD-42B8-B27C-0AAC6809D6AB}"/>
    <cellStyle name="Normal 3 3 3 4 4" xfId="24807" xr:uid="{CEECB50F-E86D-4198-9CA2-B9DC7FE14B50}"/>
    <cellStyle name="Normal 3 3 3 4 5" xfId="24808" xr:uid="{3706137E-7F25-426E-82A6-157B7F11C958}"/>
    <cellStyle name="Normal 3 3 3 4 6" xfId="24809" xr:uid="{BF412C39-C287-4D45-961D-157C50C87789}"/>
    <cellStyle name="Normal 3 3 3 5" xfId="24810" xr:uid="{90401DE3-95FF-4ABD-8A89-7332D0B89C20}"/>
    <cellStyle name="Normal 3 3 3 5 2" xfId="24811" xr:uid="{7E371659-4C04-48D2-977E-196214764D6B}"/>
    <cellStyle name="Normal 3 3 3 5 2 2" xfId="24812" xr:uid="{DF8FB2C5-DA4E-41E4-87A0-5C4092AA2798}"/>
    <cellStyle name="Normal 3 3 3 5 3" xfId="24813" xr:uid="{D2A34CD6-1FBD-45C2-9DF9-077EC5E1971F}"/>
    <cellStyle name="Normal 3 3 3 5 4" xfId="24814" xr:uid="{A8999655-3361-4912-914C-0EE70C86BE3B}"/>
    <cellStyle name="Normal 3 3 3 5 5" xfId="24815" xr:uid="{FE4EA709-C8BF-48FD-8E85-132EC694D3DB}"/>
    <cellStyle name="Normal 3 3 3 6" xfId="24816" xr:uid="{11A2C400-C514-4A7B-9CD5-4A64FDEF17BC}"/>
    <cellStyle name="Normal 3 3 3 6 2" xfId="24817" xr:uid="{CF5588BC-0739-4B08-86D6-688CAD4DB182}"/>
    <cellStyle name="Normal 3 3 3 6 3" xfId="24818" xr:uid="{2D25D4B3-2071-44E8-9D95-58E6989380E9}"/>
    <cellStyle name="Normal 3 3 3 7" xfId="24819" xr:uid="{A0DFC54C-58DC-48A5-BA00-4AB031FE4208}"/>
    <cellStyle name="Normal 3 3 3 8" xfId="24820" xr:uid="{0B4A2E7B-CF08-43E9-8D34-4D03977B2776}"/>
    <cellStyle name="Normal 3 3 3 9" xfId="24821" xr:uid="{630D9504-AC14-4BE8-90B0-9DCC6A8F1462}"/>
    <cellStyle name="Normal 3 3 4" xfId="24822" xr:uid="{0A7B69C9-36D3-4ADE-9070-8CB5C4510C6B}"/>
    <cellStyle name="Normal 3 3 4 10" xfId="24823" xr:uid="{4DD2AF8D-C086-4BA8-8437-F5E8245D18F8}"/>
    <cellStyle name="Normal 3 3 4 11" xfId="24824" xr:uid="{1976263C-31AE-4B26-A35F-CC779B70E24F}"/>
    <cellStyle name="Normal 3 3 4 12" xfId="24825" xr:uid="{8CD96BDC-AFB4-42FD-B98B-784F4690CF6D}"/>
    <cellStyle name="Normal 3 3 4 2" xfId="24826" xr:uid="{49B729D3-C570-4B0B-90E2-6EED26A4F6F0}"/>
    <cellStyle name="Normal 3 3 4 2 2" xfId="24827" xr:uid="{BA38518D-3CE4-4E45-958A-5F13E0C5FE6A}"/>
    <cellStyle name="Normal 3 3 4 2 2 2" xfId="24828" xr:uid="{9CB56190-E781-4687-AE52-EC962430C845}"/>
    <cellStyle name="Normal 3 3 4 2 3" xfId="24829" xr:uid="{2C7CAC97-6FF3-4B1C-83AF-4D50B78AA74B}"/>
    <cellStyle name="Normal 3 3 4 2 4" xfId="24830" xr:uid="{F5D6620C-D113-4246-88E8-56A7F85A0AEA}"/>
    <cellStyle name="Normal 3 3 4 2 5" xfId="24831" xr:uid="{09AEEC3A-19EA-414F-8B36-78EAA379B70D}"/>
    <cellStyle name="Normal 3 3 4 3" xfId="24832" xr:uid="{7B80CED0-4702-48F9-8992-97D2EB79BDDE}"/>
    <cellStyle name="Normal 3 3 4 3 2" xfId="24833" xr:uid="{5309D9D4-06BA-42EE-AD19-7186656965C2}"/>
    <cellStyle name="Normal 3 3 4 3 2 2" xfId="24834" xr:uid="{78E1EF6F-F09B-4888-87E9-7D25164C00A3}"/>
    <cellStyle name="Normal 3 3 4 3 3" xfId="24835" xr:uid="{94BD6104-CD1D-4278-8FA3-46C107712E3E}"/>
    <cellStyle name="Normal 3 3 4 3 4" xfId="24836" xr:uid="{43816B88-5B76-4E5C-9E72-FF85612D6776}"/>
    <cellStyle name="Normal 3 3 4 3 5" xfId="24837" xr:uid="{065CD3B1-12A3-4520-B856-6B031725EE23}"/>
    <cellStyle name="Normal 3 3 4 4" xfId="24838" xr:uid="{A1193DFE-A0E5-4E8E-AC74-8C19396C5040}"/>
    <cellStyle name="Normal 3 3 4 4 2" xfId="24839" xr:uid="{E10B5862-5AE4-4668-9E8F-A6DB728A178A}"/>
    <cellStyle name="Normal 3 3 4 4 2 2" xfId="24840" xr:uid="{790C36AC-B3F1-4491-8227-11F196876957}"/>
    <cellStyle name="Normal 3 3 4 4 3" xfId="24841" xr:uid="{FFD66E4F-49AF-4690-9342-59331C155DFA}"/>
    <cellStyle name="Normal 3 3 4 4 4" xfId="24842" xr:uid="{FC660758-9BBB-4FAD-BA1A-87FDBE421066}"/>
    <cellStyle name="Normal 3 3 4 4 5" xfId="24843" xr:uid="{D9578CA0-4567-4D7A-B194-BFBA2F9E2B3C}"/>
    <cellStyle name="Normal 3 3 4 5" xfId="24844" xr:uid="{FE29FBCE-D744-4AA7-8933-A7B41D7D27FB}"/>
    <cellStyle name="Normal 3 3 4 5 2" xfId="24845" xr:uid="{7692FE3A-7FCB-4D0C-88DB-A25E0A09D510}"/>
    <cellStyle name="Normal 3 3 4 5 2 2" xfId="24846" xr:uid="{F04663D7-A76E-4F0E-867F-6A9B1FAB78FB}"/>
    <cellStyle name="Normal 3 3 4 5 3" xfId="24847" xr:uid="{F4839DA4-C787-44E7-B164-9A36DF4188DE}"/>
    <cellStyle name="Normal 3 3 4 5 4" xfId="24848" xr:uid="{C693DA66-1075-4E4B-AF22-626E261ED799}"/>
    <cellStyle name="Normal 3 3 4 6" xfId="24849" xr:uid="{17B7DCF7-D50B-400A-8434-98A6AB78F6CC}"/>
    <cellStyle name="Normal 3 3 4 6 2" xfId="24850" xr:uid="{BC1EE378-CF7D-4356-BC92-1986A5C6CCA2}"/>
    <cellStyle name="Normal 3 3 4 7" xfId="24851" xr:uid="{B4FA420A-0A7E-4431-9F48-2562E56DA51A}"/>
    <cellStyle name="Normal 3 3 4 8" xfId="24852" xr:uid="{D23CEC41-E101-40D1-BDCE-591455F0037F}"/>
    <cellStyle name="Normal 3 3 4 9" xfId="24853" xr:uid="{FE9086D2-47EE-4DB3-A430-07EC4A91D2C1}"/>
    <cellStyle name="Normal 3 3 5" xfId="24854" xr:uid="{64F2EF0E-7A43-4704-8046-AFBAB3C7B505}"/>
    <cellStyle name="Normal 3 3 5 10" xfId="24855" xr:uid="{F767CDEE-692D-4EED-82AA-59658EF20DBB}"/>
    <cellStyle name="Normal 3 3 5 2" xfId="24856" xr:uid="{DA3A5174-EA77-498A-BB61-C9A2B683B61A}"/>
    <cellStyle name="Normal 3 3 5 2 2" xfId="24857" xr:uid="{DC34733A-7F2E-408C-AE03-7BE47A99408C}"/>
    <cellStyle name="Normal 3 3 5 2 2 2" xfId="24858" xr:uid="{849ECE9D-9A0F-49D1-9D18-9BE0EADD0CCE}"/>
    <cellStyle name="Normal 3 3 5 2 3" xfId="24859" xr:uid="{55F9C326-05E2-4D0B-8C85-59EAC2F7B219}"/>
    <cellStyle name="Normal 3 3 5 2 4" xfId="24860" xr:uid="{EC92853F-CFAD-48D1-B48B-53F0BA78DB72}"/>
    <cellStyle name="Normal 3 3 5 3" xfId="24861" xr:uid="{651532A5-973C-4631-83A4-9366FA692ADD}"/>
    <cellStyle name="Normal 3 3 5 3 2" xfId="24862" xr:uid="{F78B929F-E248-4A77-A2CD-85BD6E56A989}"/>
    <cellStyle name="Normal 3 3 5 3 2 2" xfId="24863" xr:uid="{CD47BAD8-1F76-4468-82A9-E41FBF576DB4}"/>
    <cellStyle name="Normal 3 3 5 3 3" xfId="24864" xr:uid="{A4D8B121-DD4F-4378-B81F-CA880490E888}"/>
    <cellStyle name="Normal 3 3 5 3 4" xfId="24865" xr:uid="{9AA0D4B8-CEE8-49D5-B2AC-562AF215A8E5}"/>
    <cellStyle name="Normal 3 3 5 4" xfId="24866" xr:uid="{617D0D17-93C6-4F97-BA5A-55559F9BFDFE}"/>
    <cellStyle name="Normal 3 3 5 4 2" xfId="24867" xr:uid="{790CFB80-1B37-4C96-80E9-61D5432BEDDA}"/>
    <cellStyle name="Normal 3 3 5 4 2 2" xfId="24868" xr:uid="{B429F55F-8B60-4BCD-889C-5B22ACFD623E}"/>
    <cellStyle name="Normal 3 3 5 4 3" xfId="24869" xr:uid="{BE63D0BC-6B97-407C-88F7-7EE8EDAE21EA}"/>
    <cellStyle name="Normal 3 3 5 4 4" xfId="24870" xr:uid="{CE6CB847-B985-490E-9D15-5D03C02C0BDB}"/>
    <cellStyle name="Normal 3 3 5 5" xfId="24871" xr:uid="{A7A574F8-3D0E-44CF-8C90-5C71219C66BA}"/>
    <cellStyle name="Normal 3 3 5 5 2" xfId="24872" xr:uid="{338D2A0B-222F-4B18-BCD8-0962CCDF57E9}"/>
    <cellStyle name="Normal 3 3 5 5 2 2" xfId="24873" xr:uid="{E1DAC6D1-DE14-4FC1-BC5F-616D3A5F6CC5}"/>
    <cellStyle name="Normal 3 3 5 5 3" xfId="24874" xr:uid="{43CF6CA6-AC4D-4594-BA99-071B913215F3}"/>
    <cellStyle name="Normal 3 3 5 5 4" xfId="24875" xr:uid="{3C22E126-ACF2-4360-BE2A-E8B9504BA813}"/>
    <cellStyle name="Normal 3 3 5 6" xfId="24876" xr:uid="{504086A5-1A29-4EE0-8019-599D261AAD39}"/>
    <cellStyle name="Normal 3 3 5 6 2" xfId="24877" xr:uid="{9CE815B3-2E8D-458E-ABF5-97EC8BD9141B}"/>
    <cellStyle name="Normal 3 3 5 7" xfId="24878" xr:uid="{D4A365B0-A084-41D2-8BCA-212FDD613D61}"/>
    <cellStyle name="Normal 3 3 5 8" xfId="24879" xr:uid="{E8832433-9000-4FFD-A70E-3AE8AE279AEF}"/>
    <cellStyle name="Normal 3 3 5 9" xfId="24880" xr:uid="{4997B989-E6DB-41BE-BE78-908EEE2FBF97}"/>
    <cellStyle name="Normal 3 3 6" xfId="24881" xr:uid="{C3043A2A-B2D7-4038-A36A-64A017EEBAFD}"/>
    <cellStyle name="Normal 3 3 6 10" xfId="24882" xr:uid="{E9F2BB39-8ECA-419C-A9AC-F0E839CB61E9}"/>
    <cellStyle name="Normal 3 3 6 11" xfId="24883" xr:uid="{49F78652-323D-4137-A829-26B12857D5DD}"/>
    <cellStyle name="Normal 3 3 6 2" xfId="24884" xr:uid="{90CB5E8D-8C4E-41BB-A361-66A08126BF2C}"/>
    <cellStyle name="Normal 3 3 6 2 2" xfId="24885" xr:uid="{E467E637-8A01-4B8A-BB4A-9F4EF4190F73}"/>
    <cellStyle name="Normal 3 3 6 2 2 2" xfId="24886" xr:uid="{ADD79471-1F9A-4410-A887-3190B5B95092}"/>
    <cellStyle name="Normal 3 3 6 2 3" xfId="24887" xr:uid="{6B088337-05E3-46DB-97B3-2DD980A35B73}"/>
    <cellStyle name="Normal 3 3 6 2 4" xfId="24888" xr:uid="{D89E56E6-35E3-4BBD-A9BE-B574B3F373D7}"/>
    <cellStyle name="Normal 3 3 6 3" xfId="24889" xr:uid="{E96D6921-DA91-4A6E-B160-2FD1AF75BD77}"/>
    <cellStyle name="Normal 3 3 6 3 2" xfId="24890" xr:uid="{B2B31B02-0722-461D-B691-CDCDC078FFFB}"/>
    <cellStyle name="Normal 3 3 6 3 2 2" xfId="24891" xr:uid="{1CD8142D-70BD-485E-9AC3-32F1C502E4EE}"/>
    <cellStyle name="Normal 3 3 6 3 3" xfId="24892" xr:uid="{57CF3D57-3D53-451F-A20A-10BC7D286A86}"/>
    <cellStyle name="Normal 3 3 6 3 4" xfId="24893" xr:uid="{502F7F6A-A6A6-4C5E-9353-A23693FC734F}"/>
    <cellStyle name="Normal 3 3 6 4" xfId="24894" xr:uid="{A41ED97D-7826-4386-A00B-92B4E9DCC011}"/>
    <cellStyle name="Normal 3 3 6 4 2" xfId="24895" xr:uid="{65D9FCC6-12AE-482E-BA4D-0093D8EFF4A9}"/>
    <cellStyle name="Normal 3 3 6 4 2 2" xfId="24896" xr:uid="{86B9DAB3-0B48-474A-B3D8-668B61E69EC1}"/>
    <cellStyle name="Normal 3 3 6 4 3" xfId="24897" xr:uid="{E4299F44-B4D9-4B2A-94F5-16E1BFA1BCC7}"/>
    <cellStyle name="Normal 3 3 6 4 4" xfId="24898" xr:uid="{13DF6290-1218-4376-90FF-EA315692FAE6}"/>
    <cellStyle name="Normal 3 3 6 5" xfId="24899" xr:uid="{66F573B0-348B-4490-87CE-B7425B0004D4}"/>
    <cellStyle name="Normal 3 3 6 5 2" xfId="24900" xr:uid="{7B2CBC73-1633-4693-918E-653E4BB41F7E}"/>
    <cellStyle name="Normal 3 3 6 5 2 2" xfId="24901" xr:uid="{C17A433B-EB67-4773-AC28-7A6C59219591}"/>
    <cellStyle name="Normal 3 3 6 5 3" xfId="24902" xr:uid="{9A1C2D22-533C-414F-B90F-E6C8A28F6FC4}"/>
    <cellStyle name="Normal 3 3 6 5 4" xfId="24903" xr:uid="{CF3A4130-E021-4629-8555-FD0D93886DA4}"/>
    <cellStyle name="Normal 3 3 6 6" xfId="24904" xr:uid="{4199D233-653E-4E61-B577-5F4F547F7007}"/>
    <cellStyle name="Normal 3 3 6 6 2" xfId="24905" xr:uid="{7B5CF507-2AC3-48E2-89BA-36931134A8FE}"/>
    <cellStyle name="Normal 3 3 6 7" xfId="24906" xr:uid="{FC8A7FF8-45E4-4D26-B9F9-75DD42FEE0D5}"/>
    <cellStyle name="Normal 3 3 6 8" xfId="24907" xr:uid="{A6E48426-FF25-4198-9987-B0183213F018}"/>
    <cellStyle name="Normal 3 3 6 9" xfId="24908" xr:uid="{970490A0-8F78-4595-9D07-D36705978E4E}"/>
    <cellStyle name="Normal 3 3 7" xfId="24909" xr:uid="{671EC8A2-D557-48FF-9945-2C58BCD5FE12}"/>
    <cellStyle name="Normal 3 3 7 2" xfId="24910" xr:uid="{BD9FCC61-28C7-45D8-B38C-C57C1E1C8A56}"/>
    <cellStyle name="Normal 3 3 7 2 2" xfId="24911" xr:uid="{E9DCFAB1-D055-4F3B-839C-9A62A8AD9A35}"/>
    <cellStyle name="Normal 3 3 7 3" xfId="24912" xr:uid="{B59D52B6-25BB-473E-9CAA-7C76E5186C7C}"/>
    <cellStyle name="Normal 3 3 7 4" xfId="24913" xr:uid="{A3DA53F1-4F10-4049-951B-12D48078AE67}"/>
    <cellStyle name="Normal 3 3 7 5" xfId="24914" xr:uid="{D839895E-D7CB-4535-A933-87311DF6FF38}"/>
    <cellStyle name="Normal 3 3 7 6" xfId="24915" xr:uid="{A7AF164B-1116-4B3D-B46B-5085EC7FA9E7}"/>
    <cellStyle name="Normal 3 3 8" xfId="24916" xr:uid="{9147FB8B-F6FC-4E68-A38F-2B7D9E392EE7}"/>
    <cellStyle name="Normal 3 3 8 2" xfId="24917" xr:uid="{2DDB16D1-6549-47C5-A204-88AD2B55B4FD}"/>
    <cellStyle name="Normal 3 3 8 2 2" xfId="24918" xr:uid="{5B7551F2-4286-4544-AFF8-535D0A301394}"/>
    <cellStyle name="Normal 3 3 8 3" xfId="24919" xr:uid="{3299BF32-6B4C-41BA-868F-B27BCE58B94A}"/>
    <cellStyle name="Normal 3 3 8 4" xfId="24920" xr:uid="{989D9413-4DFE-4535-96A3-1E70DF3F0F90}"/>
    <cellStyle name="Normal 3 3 8 5" xfId="24921" xr:uid="{5BC33D68-0E6B-480D-9148-FE100CA84B1A}"/>
    <cellStyle name="Normal 3 3 9" xfId="24922" xr:uid="{497520CF-E534-40CC-81A0-97E18729EF4C}"/>
    <cellStyle name="Normal 3 3 9 2" xfId="24923" xr:uid="{E0A5E495-4E57-4A33-B2CB-2924DD73D3BF}"/>
    <cellStyle name="Normal 3 3 9 2 2" xfId="24924" xr:uid="{2D857F8F-C859-407B-805D-EB0814D1D6C4}"/>
    <cellStyle name="Normal 3 3 9 3" xfId="24925" xr:uid="{696A4D84-A2D6-42DA-AC69-EE24689DCC20}"/>
    <cellStyle name="Normal 3 3 9 4" xfId="24926" xr:uid="{283B64F5-587B-4ACB-A798-9728E6AC5656}"/>
    <cellStyle name="Normal 3 3 9 5" xfId="24927" xr:uid="{22DE4FAC-78C9-4464-BFAB-772AB3C2EB76}"/>
    <cellStyle name="Normal 3 4" xfId="24928" xr:uid="{7C0C9C35-A36B-4DC8-9F9D-5B98EBF34F25}"/>
    <cellStyle name="Normal 3 4 10" xfId="24929" xr:uid="{B1B3C091-D0F3-4121-955F-30C6A821AB13}"/>
    <cellStyle name="Normal 3 4 11" xfId="24930" xr:uid="{495E4619-AD47-406F-B9B1-8B84386B0655}"/>
    <cellStyle name="Normal 3 4 12" xfId="24931" xr:uid="{8428E0DC-BDDF-4FF4-B45A-E48289121845}"/>
    <cellStyle name="Normal 3 4 2" xfId="24932" xr:uid="{F7929EAC-CA26-48E6-9303-C6A203AFB2FC}"/>
    <cellStyle name="Normal 3 4 2 2" xfId="24933" xr:uid="{42CC6746-A0B7-4D13-A4A7-5DF936D10E71}"/>
    <cellStyle name="Normal 3 4 2 2 2" xfId="24934" xr:uid="{EC66C248-05DF-4DAF-963E-964E7423CA2E}"/>
    <cellStyle name="Normal 3 4 2 2 3" xfId="24935" xr:uid="{FF8317FD-DAC0-49B8-9D4C-1AE1FE7D9271}"/>
    <cellStyle name="Normal 3 4 2 2 4" xfId="24936" xr:uid="{5237F1E0-4F91-44C2-B680-324D72CCD18D}"/>
    <cellStyle name="Normal 3 4 2 2 5" xfId="24937" xr:uid="{20B9EBF6-BF4D-4F0C-8449-FAC5A5515722}"/>
    <cellStyle name="Normal 3 4 2 2 6" xfId="24938" xr:uid="{7A1754DB-1D33-4411-B593-C8021958C52F}"/>
    <cellStyle name="Normal 3 4 2 3" xfId="24939" xr:uid="{2A433F7E-29EC-4960-8141-74C6AA880CCC}"/>
    <cellStyle name="Normal 3 4 2 3 2" xfId="24940" xr:uid="{845B59E6-72E1-4F41-94FF-130F3F695F30}"/>
    <cellStyle name="Normal 3 4 2 4" xfId="24941" xr:uid="{159B7E0C-A19B-471E-ACE8-066D7C319447}"/>
    <cellStyle name="Normal 3 4 2 4 2" xfId="24942" xr:uid="{AF167976-BFDD-4B52-9880-55741B4B5F89}"/>
    <cellStyle name="Normal 3 4 2 5" xfId="24943" xr:uid="{1E146CF9-980C-4433-B7DB-505E78A70100}"/>
    <cellStyle name="Normal 3 4 2 6" xfId="24944" xr:uid="{2C7A6B4D-6BE2-4074-8204-492BB7D98D0F}"/>
    <cellStyle name="Normal 3 4 2 7" xfId="24945" xr:uid="{DCAC45F3-185F-4432-82D9-8AE23E85940B}"/>
    <cellStyle name="Normal 3 4 2 8" xfId="24946" xr:uid="{066BE363-379F-40E6-AD22-30C6D23E2A59}"/>
    <cellStyle name="Normal 3 4 2 9" xfId="24947" xr:uid="{3832CDDF-C35B-454E-89D5-2F65238ED996}"/>
    <cellStyle name="Normal 3 4 3" xfId="24948" xr:uid="{62000528-4BB4-4CB7-B87E-127780722D26}"/>
    <cellStyle name="Normal 3 4 3 10" xfId="24949" xr:uid="{4BD71955-B234-4DB0-997D-AEE54CC69191}"/>
    <cellStyle name="Normal 3 4 3 2" xfId="24950" xr:uid="{3645CC88-8D61-4D90-A53E-442212522AFC}"/>
    <cellStyle name="Normal 3 4 3 2 2" xfId="24951" xr:uid="{D507902D-FDD5-4025-B89D-1B7C393FEA21}"/>
    <cellStyle name="Normal 3 4 3 2 3" xfId="24952" xr:uid="{5B9A7CAD-B8F6-439F-A4F8-9F7DA318BCFC}"/>
    <cellStyle name="Normal 3 4 3 2 4" xfId="24953" xr:uid="{ADC1C02D-8FEA-4D23-AE18-C1337EA97E6B}"/>
    <cellStyle name="Normal 3 4 3 2 5" xfId="24954" xr:uid="{2887C422-237E-4860-B79A-7194F41DFEA3}"/>
    <cellStyle name="Normal 3 4 3 2 6" xfId="24955" xr:uid="{5BDB6D73-775D-451B-B7CE-374D1A2545C6}"/>
    <cellStyle name="Normal 3 4 3 3" xfId="24956" xr:uid="{569B2C69-5E24-46C5-80DD-BE3D301E0825}"/>
    <cellStyle name="Normal 3 4 3 3 2" xfId="24957" xr:uid="{6944D4D3-FF54-4A8C-A3D4-4127B65AC754}"/>
    <cellStyle name="Normal 3 4 3 4" xfId="24958" xr:uid="{CF500977-8653-4214-AC58-74530265C87D}"/>
    <cellStyle name="Normal 3 4 3 5" xfId="24959" xr:uid="{F7D92CF1-7970-42F2-8F7F-538A24C40879}"/>
    <cellStyle name="Normal 3 4 3 6" xfId="24960" xr:uid="{7BA8A722-39B6-480B-B7D4-73839F4ED5EE}"/>
    <cellStyle name="Normal 3 4 3 7" xfId="24961" xr:uid="{5EF8A62B-CE98-4659-8594-FF08C8C18BE7}"/>
    <cellStyle name="Normal 3 4 3 8" xfId="24962" xr:uid="{9DD8F5A6-5E29-42F2-B648-27A55138F71D}"/>
    <cellStyle name="Normal 3 4 3 9" xfId="24963" xr:uid="{68865F64-2629-4A19-89AD-CEDAB006D08D}"/>
    <cellStyle name="Normal 3 4 4" xfId="24964" xr:uid="{1D5620D3-69A7-4BC1-84A7-329BCF3F0182}"/>
    <cellStyle name="Normal 3 4 4 2" xfId="24965" xr:uid="{D475D38B-25AC-4C0B-9112-C12712EF34DD}"/>
    <cellStyle name="Normal 3 4 4 3" xfId="24966" xr:uid="{3E68AA72-B332-423A-AFCC-0937354D817F}"/>
    <cellStyle name="Normal 3 4 4 4" xfId="24967" xr:uid="{2C6B1E9B-5ED0-460E-8272-E4FCEE838E84}"/>
    <cellStyle name="Normal 3 4 4 5" xfId="24968" xr:uid="{E7998EC5-9D10-4851-8C0B-EB16B96A26AF}"/>
    <cellStyle name="Normal 3 4 4 6" xfId="24969" xr:uid="{C31313EB-CC16-4DA5-8A09-9C0B2C740DD0}"/>
    <cellStyle name="Normal 3 4 5" xfId="24970" xr:uid="{45C9DAA3-F284-456E-B3D3-5B9030177E53}"/>
    <cellStyle name="Normal 3 4 5 2" xfId="24971" xr:uid="{639C4BFE-5AA9-4B67-AF78-1B721DA564CE}"/>
    <cellStyle name="Normal 3 4 5 3" xfId="24972" xr:uid="{6489DD20-80CF-4B44-B4D7-174B72EE9B42}"/>
    <cellStyle name="Normal 3 4 6" xfId="24973" xr:uid="{DE8B20E6-AB47-4E96-9099-EDC310CD0585}"/>
    <cellStyle name="Normal 3 4 6 2" xfId="24974" xr:uid="{4220E24C-13F8-44A5-A54D-7B9F9760F755}"/>
    <cellStyle name="Normal 3 4 7" xfId="24975" xr:uid="{5271B1B5-FEB3-478F-880C-028FE47445DA}"/>
    <cellStyle name="Normal 3 4 8" xfId="24976" xr:uid="{DE29C9A5-14FD-4BE2-9159-B89A9CA629B5}"/>
    <cellStyle name="Normal 3 4 9" xfId="24977" xr:uid="{5EA5C54C-C57E-4D5E-B2B1-0E5E2137729E}"/>
    <cellStyle name="Normal 3 5" xfId="24978" xr:uid="{D1D82DCB-9E62-43C0-8191-101A662C09B6}"/>
    <cellStyle name="Normal 3 5 10" xfId="24979" xr:uid="{5E1E18E2-1F30-4BAB-B5DD-72AC5A05655F}"/>
    <cellStyle name="Normal 3 5 2" xfId="24980" xr:uid="{26A3658B-A4C2-49BA-B604-CA22DEC8A8B3}"/>
    <cellStyle name="Normal 3 5 2 2" xfId="24981" xr:uid="{66AAA275-2DBD-42D2-B59A-052FC2D6EA35}"/>
    <cellStyle name="Normal 3 5 2 2 2" xfId="24982" xr:uid="{DDC0A2BA-C847-4B65-B82E-0A5A9FEEF857}"/>
    <cellStyle name="Normal 3 5 2 2 3" xfId="24983" xr:uid="{6DE181D6-38B4-44D9-A85A-6F4CD46AA1D5}"/>
    <cellStyle name="Normal 3 5 2 2 4" xfId="24984" xr:uid="{555BEC1D-D1F0-497F-93C1-ED214B5CCD83}"/>
    <cellStyle name="Normal 3 5 2 3" xfId="24985" xr:uid="{0828897E-99E7-425E-BF90-2246AACBA842}"/>
    <cellStyle name="Normal 3 5 2 4" xfId="24986" xr:uid="{BFC79A3B-0E25-4103-919F-AF87AFDAC257}"/>
    <cellStyle name="Normal 3 5 2 5" xfId="24987" xr:uid="{B4DE744B-876C-4982-BB40-F86CB16E5D8E}"/>
    <cellStyle name="Normal 3 5 2 6" xfId="24988" xr:uid="{18B2B966-6DF1-486E-AFA5-06D3F5230A48}"/>
    <cellStyle name="Normal 3 5 2 7" xfId="24989" xr:uid="{9E0856B9-F960-4AC1-96FD-F90CE167FFED}"/>
    <cellStyle name="Normal 3 5 2 8" xfId="24990" xr:uid="{24A4B8BC-A4DC-44DF-B7AE-5CE2D088A378}"/>
    <cellStyle name="Normal 3 5 2 9" xfId="24991" xr:uid="{8CC95D5C-6A6D-4989-8919-73CA330D0F25}"/>
    <cellStyle name="Normal 3 5 3" xfId="24992" xr:uid="{D77AE86E-E9E8-4603-B67E-08C27B1C794E}"/>
    <cellStyle name="Normal 3 5 3 2" xfId="24993" xr:uid="{3A744C53-ACDA-4139-8A36-22DAA71A15F2}"/>
    <cellStyle name="Normal 3 5 3 2 2" xfId="24994" xr:uid="{D02C9925-A577-4C40-8DE0-ED5B097FF24C}"/>
    <cellStyle name="Normal 3 5 3 2 3" xfId="24995" xr:uid="{A289D154-CFB9-4D46-B610-8BDEC8332416}"/>
    <cellStyle name="Normal 3 5 3 2 4" xfId="24996" xr:uid="{A5563ACC-49D9-49E3-96C8-14E495CC62F4}"/>
    <cellStyle name="Normal 3 5 3 3" xfId="24997" xr:uid="{461E71F0-BC90-4EC7-AFE6-5128108D431A}"/>
    <cellStyle name="Normal 3 5 3 4" xfId="24998" xr:uid="{DB450260-53A9-4C76-B72D-0256BD1C5B58}"/>
    <cellStyle name="Normal 3 5 3 5" xfId="24999" xr:uid="{D62431D7-AC5F-4CA6-ADCC-308AB7EF5059}"/>
    <cellStyle name="Normal 3 5 3 6" xfId="25000" xr:uid="{21235520-55D6-4EDF-9DB7-FE9F604819F4}"/>
    <cellStyle name="Normal 3 5 4" xfId="25001" xr:uid="{C991ABD3-F3B3-48B6-85C3-F668F6D4B00F}"/>
    <cellStyle name="Normal 3 5 4 2" xfId="25002" xr:uid="{77639864-0C4C-4237-B3A3-2838E041580F}"/>
    <cellStyle name="Normal 3 5 4 3" xfId="25003" xr:uid="{E0A318DC-EE29-4C9B-B361-A32F3CF78389}"/>
    <cellStyle name="Normal 3 5 4 4" xfId="25004" xr:uid="{62C39E78-B4F7-4228-A412-E5D3841105EE}"/>
    <cellStyle name="Normal 3 5 5" xfId="25005" xr:uid="{5770EFDE-70BB-48AD-9837-E74627F94BDB}"/>
    <cellStyle name="Normal 3 5 6" xfId="25006" xr:uid="{F8A690D0-989D-4A02-BE80-ABD31A9E7226}"/>
    <cellStyle name="Normal 3 5 7" xfId="25007" xr:uid="{27735FDE-4E53-4396-B53A-89F4FDA09B7C}"/>
    <cellStyle name="Normal 3 5 8" xfId="25008" xr:uid="{7A3514C8-41C0-4E83-BB63-ADCD5AAA1ABF}"/>
    <cellStyle name="Normal 3 5 8 2" xfId="25009" xr:uid="{1894D5B1-2394-4359-A9CA-A03EE665B87D}"/>
    <cellStyle name="Normal 3 5 9" xfId="25010" xr:uid="{90DD9DA0-05C5-4184-A64D-BAA923020098}"/>
    <cellStyle name="Normal 3 6" xfId="25011" xr:uid="{3EE061A8-8B84-42E6-A01E-A7C6FEB0BF73}"/>
    <cellStyle name="Normal 3 6 2" xfId="25012" xr:uid="{294CCE5E-8265-4AD9-B644-91B92F5CEF8C}"/>
    <cellStyle name="Normal 3 6 2 2" xfId="25013" xr:uid="{33B07188-6AC9-4DBF-AA6E-E3E651931023}"/>
    <cellStyle name="Normal 3 6 2 2 2" xfId="25014" xr:uid="{AA0DE9FD-B768-47EB-A750-CF59B76D4C81}"/>
    <cellStyle name="Normal 3 6 2 2 3" xfId="25015" xr:uid="{C5A9223D-29DB-4DD4-88EE-C08770EFD2E3}"/>
    <cellStyle name="Normal 3 6 2 2 4" xfId="25016" xr:uid="{7660C9BD-3130-4A6A-A41E-76AF5F9D065F}"/>
    <cellStyle name="Normal 3 6 2 3" xfId="25017" xr:uid="{15CCBEF4-CE71-48EF-93C7-72D588447846}"/>
    <cellStyle name="Normal 3 6 2 4" xfId="25018" xr:uid="{ABAD26F7-FB8C-4434-9D09-81858AD027F7}"/>
    <cellStyle name="Normal 3 6 2 5" xfId="25019" xr:uid="{4F35C9AF-1820-4ED8-9FD1-0A7408793517}"/>
    <cellStyle name="Normal 3 6 3" xfId="25020" xr:uid="{D92C33A9-20C0-4FB2-80C4-65A4A667A1E6}"/>
    <cellStyle name="Normal 3 6 3 2" xfId="25021" xr:uid="{B271EA17-6733-45AD-8993-7984A8F822B4}"/>
    <cellStyle name="Normal 3 6 3 2 2" xfId="25022" xr:uid="{6EDBEE7E-02A3-4147-B029-08294BC9D5D0}"/>
    <cellStyle name="Normal 3 6 3 3" xfId="25023" xr:uid="{E209A838-63DF-4270-85F7-31BB70CF277C}"/>
    <cellStyle name="Normal 3 6 3 4" xfId="25024" xr:uid="{5C51B232-8EA6-42F3-A9AE-2A88CAE5E75D}"/>
    <cellStyle name="Normal 3 6 4" xfId="25025" xr:uid="{624BBD71-0FC3-4ED2-A7C7-1AAF0F9DF113}"/>
    <cellStyle name="Normal 3 6 4 2" xfId="25026" xr:uid="{D53CC20B-06E8-4181-A702-F1A3B2A8DD6E}"/>
    <cellStyle name="Normal 3 6 5" xfId="25027" xr:uid="{313695BB-0580-4EC5-A3E0-DDC19E50299B}"/>
    <cellStyle name="Normal 3 6 6" xfId="25028" xr:uid="{1B6A68D4-8F2E-4E01-81AC-454755C1D26D}"/>
    <cellStyle name="Normal 3 6 7" xfId="25029" xr:uid="{DE6B4D17-1AAF-4438-A8CB-7DEB9CC201BE}"/>
    <cellStyle name="Normal 3 6 8" xfId="25030" xr:uid="{A522A0EB-AF9A-4254-8388-BB9828A45C6F}"/>
    <cellStyle name="Normal 3 6 9" xfId="25031" xr:uid="{1E54900E-FF97-4272-B15E-BDD0EBA9EE4D}"/>
    <cellStyle name="Normal 3 7" xfId="25032" xr:uid="{95DAB2BB-E641-4008-B100-D2DC9E97331C}"/>
    <cellStyle name="Normal 3 7 2" xfId="25033" xr:uid="{11EA08B2-2E17-42B2-9E00-61145E8A6FF6}"/>
    <cellStyle name="Normal 3 7 2 2" xfId="25034" xr:uid="{1F63CB59-7B9B-4F3F-84EC-1BAA271C8156}"/>
    <cellStyle name="Normal 3 7 2 3" xfId="25035" xr:uid="{37CBC799-2BA8-4329-9028-EFC2EBACBDF9}"/>
    <cellStyle name="Normal 3 7 2 4" xfId="25036" xr:uid="{3BC2DDCA-87B0-4091-93BF-3E2499A2D4F8}"/>
    <cellStyle name="Normal 3 7 3" xfId="25037" xr:uid="{5CD40D0B-DC15-4353-95E8-45A06FEAFCAA}"/>
    <cellStyle name="Normal 3 7 3 2" xfId="25038" xr:uid="{4B469DE5-1CC5-4D45-9BE3-0B3160F46F6E}"/>
    <cellStyle name="Normal 3 7 4" xfId="25039" xr:uid="{7095419E-614C-4435-AC83-C4CC21470AF4}"/>
    <cellStyle name="Normal 3 7 5" xfId="25040" xr:uid="{C711167A-A80A-4880-8545-DD42F5FD6BF1}"/>
    <cellStyle name="Normal 3 7 6" xfId="25041" xr:uid="{F53963E9-5C1B-4102-8AB9-78D8CFA3678C}"/>
    <cellStyle name="Normal 3 7 7" xfId="25042" xr:uid="{DD830BCC-8D5A-4831-BD0B-71600553683A}"/>
    <cellStyle name="Normal 3 8" xfId="25043" xr:uid="{5BEEDB4B-83C3-4397-9A29-18F3FAA78685}"/>
    <cellStyle name="Normal 3 8 2" xfId="25044" xr:uid="{3D147548-36B3-4EB4-A257-6336D84657C7}"/>
    <cellStyle name="Normal 3 8 2 2" xfId="25045" xr:uid="{31F2CCB7-DCC4-458A-9329-85197D80A511}"/>
    <cellStyle name="Normal 3 8 3" xfId="25046" xr:uid="{CA5F7AE6-5057-4FE2-BCE1-D89BC3B18554}"/>
    <cellStyle name="Normal 3 8 4" xfId="25047" xr:uid="{6690E2AF-2FB4-42C7-902C-564E69BC59BD}"/>
    <cellStyle name="Normal 3 8 5" xfId="25048" xr:uid="{6331B123-29F0-4E23-B9E0-4864DA8C1B3F}"/>
    <cellStyle name="Normal 3 8 6" xfId="25049" xr:uid="{B6D02B8A-37ED-4AD9-8DA2-352D982FA59C}"/>
    <cellStyle name="Normal 3 9" xfId="25050" xr:uid="{C17E5C7E-8460-46E6-9332-091D00A5DB00}"/>
    <cellStyle name="Normal 3 9 2" xfId="25051" xr:uid="{527E6497-6B35-4759-B4F7-1476CB1C6DC1}"/>
    <cellStyle name="Normal 3 9 3" xfId="25052" xr:uid="{8DD41B5D-9C62-4381-A008-C7E066016492}"/>
    <cellStyle name="Normal 3 9 4" xfId="25053" xr:uid="{F8F66AC5-60F8-4E77-923B-E15B1E8DD44D}"/>
    <cellStyle name="Normal 30" xfId="25054" xr:uid="{A2DA84E6-8E77-4C9B-A582-5EDE80485476}"/>
    <cellStyle name="Normal 30 10" xfId="25055" xr:uid="{A732DE49-C06C-40D1-B3DB-B21529F3E002}"/>
    <cellStyle name="Normal 30 11" xfId="25056" xr:uid="{58FA1167-7FC1-4DA4-93F5-BA45C4B62BE3}"/>
    <cellStyle name="Normal 30 2" xfId="25057" xr:uid="{11A2C4B5-34ED-40FD-BEEE-6E74F833C337}"/>
    <cellStyle name="Normal 30 2 2" xfId="25058" xr:uid="{2EDDEAED-E934-4838-860F-A31E7BFF7CD2}"/>
    <cellStyle name="Normal 30 2 2 2" xfId="25059" xr:uid="{C0AAFBC5-5CE2-4F00-8C32-45D640295B48}"/>
    <cellStyle name="Normal 30 2 2 2 2" xfId="25060" xr:uid="{717E2A48-2CD4-495E-B8B3-8BFF645C08CE}"/>
    <cellStyle name="Normal 30 2 3" xfId="25061" xr:uid="{CEA93155-BA1F-4980-9AEF-982C59EFE72B}"/>
    <cellStyle name="Normal 30 2 3 2" xfId="25062" xr:uid="{A0C98ECD-BDD2-4E04-A889-505E9702E479}"/>
    <cellStyle name="Normal 30 2 3 3" xfId="25063" xr:uid="{0D6069AB-6E4A-44AB-860B-287470B6BD46}"/>
    <cellStyle name="Normal 30 2 4" xfId="25064" xr:uid="{2A419BFD-42C5-4ADB-979F-ABE169EDAAC7}"/>
    <cellStyle name="Normal 30 2 4 2" xfId="25065" xr:uid="{80F6AFC7-2453-4F0F-8045-7FD3875A191F}"/>
    <cellStyle name="Normal 30 2 5" xfId="25066" xr:uid="{81186F5C-4152-4BE7-9A67-CECFDB6165DE}"/>
    <cellStyle name="Normal 30 2 6" xfId="25067" xr:uid="{7B067824-345C-48B6-A0A1-F6E189B6B87F}"/>
    <cellStyle name="Normal 30 3" xfId="25068" xr:uid="{698769BE-CF74-4296-AAFB-1FC0C6058070}"/>
    <cellStyle name="Normal 30 3 2" xfId="25069" xr:uid="{AC284CF2-3490-4A8E-8CF4-F5D9E18D1B70}"/>
    <cellStyle name="Normal 30 3 2 2" xfId="25070" xr:uid="{D80958EF-FC7C-47C9-B15A-7C95D6984B13}"/>
    <cellStyle name="Normal 30 3 2 2 2" xfId="25071" xr:uid="{DE85E1A1-604C-4E24-9D05-F181172967DD}"/>
    <cellStyle name="Normal 30 3 2 2 3" xfId="25072" xr:uid="{2A8597FA-D40B-450A-A1AA-8C4A1C8303F2}"/>
    <cellStyle name="Normal 30 3 2 3" xfId="25073" xr:uid="{F1D51E31-FCDF-4E19-A8F4-18C5A34914A1}"/>
    <cellStyle name="Normal 30 3 2 4" xfId="25074" xr:uid="{CCD30864-0197-4652-9045-DFF8230F1A10}"/>
    <cellStyle name="Normal 30 3 2 5" xfId="25075" xr:uid="{025A4A79-A6F7-451E-87F8-A6CDDFED23D8}"/>
    <cellStyle name="Normal 30 3 2 6" xfId="25076" xr:uid="{2FD7A9A6-3231-4033-B181-7FE70F32FFC7}"/>
    <cellStyle name="Normal 30 3 3" xfId="25077" xr:uid="{F1333F9C-9B37-46A2-9009-7CC36B606FE2}"/>
    <cellStyle name="Normal 30 3 3 2" xfId="25078" xr:uid="{FDF4979E-6396-4167-A2CF-32D49CE0AFAA}"/>
    <cellStyle name="Normal 30 3 3 2 2" xfId="25079" xr:uid="{68EB289B-6BAC-4BB1-ACC0-7D60358DCBCD}"/>
    <cellStyle name="Normal 30 3 3 2 3" xfId="25080" xr:uid="{5D5CB7E1-F0FD-41BC-AC5C-1AECCF17D2BE}"/>
    <cellStyle name="Normal 30 3 3 3" xfId="25081" xr:uid="{9D34013F-6A42-4E23-AEB9-55775D174605}"/>
    <cellStyle name="Normal 30 3 3 4" xfId="25082" xr:uid="{BB697EF8-81F2-41E6-8CE9-F12A6002590B}"/>
    <cellStyle name="Normal 30 3 3 5" xfId="25083" xr:uid="{3AED6E82-FDD3-4465-B05A-B6850840AA20}"/>
    <cellStyle name="Normal 30 3 4" xfId="25084" xr:uid="{686550EA-7663-4076-998F-566360B6CB77}"/>
    <cellStyle name="Normal 30 3 4 2" xfId="25085" xr:uid="{B26A3C99-E873-49C9-8046-F6294870593B}"/>
    <cellStyle name="Normal 30 3 4 2 2" xfId="25086" xr:uid="{BF2F4AFD-12DD-45FD-91A9-59A4D267A8A9}"/>
    <cellStyle name="Normal 30 3 4 3" xfId="25087" xr:uid="{0A029700-C695-4F39-B895-3122A2E98EA2}"/>
    <cellStyle name="Normal 30 3 4 4" xfId="25088" xr:uid="{BE5ED25E-AB52-4DC6-8E60-415F80619B33}"/>
    <cellStyle name="Normal 30 3 5" xfId="25089" xr:uid="{5A02EFF9-F409-4AA9-8B82-FB4EADD012C3}"/>
    <cellStyle name="Normal 30 3 5 2" xfId="25090" xr:uid="{BC67A33B-57C0-432E-86B6-6AF45B506CBC}"/>
    <cellStyle name="Normal 30 3 5 2 2" xfId="25091" xr:uid="{E8884D0E-9589-44DD-9C22-28CBC91F6261}"/>
    <cellStyle name="Normal 30 3 5 3" xfId="25092" xr:uid="{DBB1079D-2C7C-41C9-B6EA-A38AA84688AB}"/>
    <cellStyle name="Normal 30 3 5 4" xfId="25093" xr:uid="{1C044CFA-749C-4E81-A252-8163A3464D6A}"/>
    <cellStyle name="Normal 30 3 6" xfId="25094" xr:uid="{FA3107BC-1E59-4CC9-BF96-AE5F7299F18D}"/>
    <cellStyle name="Normal 30 3 6 2" xfId="25095" xr:uid="{524815E4-F021-4138-8CCB-935CF958D41F}"/>
    <cellStyle name="Normal 30 3 7" xfId="25096" xr:uid="{27F26C06-10C1-48BB-AD18-7A75EA96C9D2}"/>
    <cellStyle name="Normal 30 3 8" xfId="25097" xr:uid="{A662E8E5-753D-4B1C-8534-97CD1AFA622B}"/>
    <cellStyle name="Normal 30 3 9" xfId="25098" xr:uid="{79106995-C9D8-45F2-807D-1237671494DC}"/>
    <cellStyle name="Normal 30 4" xfId="25099" xr:uid="{11547367-873D-4785-B0B7-FBA87764364E}"/>
    <cellStyle name="Normal 30 4 2" xfId="25100" xr:uid="{6A4BA430-F493-4E80-9F6B-3B5542B22E3B}"/>
    <cellStyle name="Normal 30 4 2 2" xfId="25101" xr:uid="{FC655F59-3CEF-41F5-A51E-C26956DEEA65}"/>
    <cellStyle name="Normal 30 4 2 3" xfId="25102" xr:uid="{9EBBE582-6C95-4E28-B295-713345986E30}"/>
    <cellStyle name="Normal 30 4 3" xfId="25103" xr:uid="{7F910A80-94C4-42F5-A082-76E952D887AC}"/>
    <cellStyle name="Normal 30 4 4" xfId="25104" xr:uid="{2F19B944-AE54-4233-82C9-CA4934F73963}"/>
    <cellStyle name="Normal 30 4 5" xfId="25105" xr:uid="{326A0E17-3918-4CB5-890E-F71C4C2A0E74}"/>
    <cellStyle name="Normal 30 5" xfId="25106" xr:uid="{2F846E95-AD5E-4112-BB47-6BEF656431E6}"/>
    <cellStyle name="Normal 30 5 2" xfId="25107" xr:uid="{00C2034E-9FF8-4CA1-98B8-418224B0ABF5}"/>
    <cellStyle name="Normal 30 5 2 2" xfId="25108" xr:uid="{17AFC0EA-4053-43DD-B131-CF93D5F2D536}"/>
    <cellStyle name="Normal 30 5 3" xfId="25109" xr:uid="{2870DB78-2A2C-4FBA-861B-04DA7D3C61E4}"/>
    <cellStyle name="Normal 30 5 4" xfId="25110" xr:uid="{5D8D2451-E603-4A37-9B99-53DCBDE2E4C8}"/>
    <cellStyle name="Normal 30 5 5" xfId="25111" xr:uid="{E98E6A3B-5BD0-43F8-99D0-4CEDE338A61D}"/>
    <cellStyle name="Normal 30 5 6" xfId="25112" xr:uid="{D0F381E2-CEFA-4277-91F9-5C185522365C}"/>
    <cellStyle name="Normal 30 6" xfId="25113" xr:uid="{09CF9497-B8E3-4262-8DBA-16AE89DF5C03}"/>
    <cellStyle name="Normal 30 6 2" xfId="25114" xr:uid="{F20A71B7-760E-4059-BE21-373E221BA32C}"/>
    <cellStyle name="Normal 30 6 2 2" xfId="25115" xr:uid="{4CBB460F-DEFD-4004-B2C8-B2A5D52A0322}"/>
    <cellStyle name="Normal 30 6 3" xfId="25116" xr:uid="{422AFFA4-E20B-4DA4-AAD6-2163FA4A7B5A}"/>
    <cellStyle name="Normal 30 6 4" xfId="25117" xr:uid="{7339CE7A-55EB-421B-B512-248ADE1BCFCF}"/>
    <cellStyle name="Normal 30 6 5" xfId="25118" xr:uid="{96F74D87-4A90-4B1A-A959-01B40A6A2743}"/>
    <cellStyle name="Normal 30 7" xfId="25119" xr:uid="{AD4533BE-5D8A-40BC-8CF3-C67B5E8A2BAC}"/>
    <cellStyle name="Normal 30 7 2" xfId="25120" xr:uid="{FDEE1F87-DDDA-47C6-8ED0-62D80DD7B56F}"/>
    <cellStyle name="Normal 30 7 2 2" xfId="25121" xr:uid="{8C0C3A96-387C-4929-9A19-CE7C1C6CD65D}"/>
    <cellStyle name="Normal 30 7 3" xfId="25122" xr:uid="{95F2AD3A-764A-4ACE-9A62-3B52BEC726F9}"/>
    <cellStyle name="Normal 30 7 4" xfId="25123" xr:uid="{8D7F19DE-A992-4556-A05E-9FD7BE108326}"/>
    <cellStyle name="Normal 30 7 5" xfId="25124" xr:uid="{E5C32E8F-D311-4E85-8319-ABEA63E6544A}"/>
    <cellStyle name="Normal 30 8" xfId="25125" xr:uid="{F3DF46FB-E9D2-4CDF-B7E6-37B7FC25E4FC}"/>
    <cellStyle name="Normal 30 8 2" xfId="25126" xr:uid="{476D8A9F-F496-4B8F-A59D-7C94320295C4}"/>
    <cellStyle name="Normal 30 9" xfId="25127" xr:uid="{D4B3E65E-1611-471D-80A2-C17CF4A8DAD9}"/>
    <cellStyle name="Normal 300" xfId="25128" xr:uid="{175DB7CA-945E-4064-8387-1DC5D7497831}"/>
    <cellStyle name="Normal 301" xfId="25129" xr:uid="{E6880E02-CC7A-4CD3-8A49-0099FC570B59}"/>
    <cellStyle name="Normal 302" xfId="25130" xr:uid="{B1AC85B6-CC6A-42A9-BCE5-6B090033369D}"/>
    <cellStyle name="Normal 303" xfId="25131" xr:uid="{653244D2-4D20-4D4B-8FF3-EEE6D97FDC1A}"/>
    <cellStyle name="Normal 304" xfId="25132" xr:uid="{9322E875-B6CC-44EA-B8D9-2A534AA5BACF}"/>
    <cellStyle name="Normal 305" xfId="25133" xr:uid="{1B988F1F-9F52-4096-AFA7-57177DFBC4BA}"/>
    <cellStyle name="Normal 306" xfId="25134" xr:uid="{B85D7CA2-6556-4F21-9786-EE86D1671738}"/>
    <cellStyle name="Normal 307" xfId="25135" xr:uid="{BE141E3B-C7C5-4F0D-9008-FA85CB30BC3C}"/>
    <cellStyle name="Normal 308" xfId="25136" xr:uid="{0A1BAE59-D7C5-4FAA-93ED-201F73FB6E24}"/>
    <cellStyle name="Normal 309" xfId="25137" xr:uid="{E5DEE91C-44A7-40FB-BC48-5981C7AB63B7}"/>
    <cellStyle name="Normal 31" xfId="25138" xr:uid="{72729DD5-48B9-482C-B4E4-4D0D4498C2BF}"/>
    <cellStyle name="Normal 31 10" xfId="25139" xr:uid="{645E4627-6ECE-4ED2-81D7-97552AAE188B}"/>
    <cellStyle name="Normal 31 11" xfId="25140" xr:uid="{967046AD-F30F-4169-B279-8077F2667474}"/>
    <cellStyle name="Normal 31 2" xfId="25141" xr:uid="{92E6DBAC-6429-488F-AF1F-9A44E357FAAA}"/>
    <cellStyle name="Normal 31 2 2" xfId="25142" xr:uid="{AD97B3BA-CD14-4567-9C5A-C1CC92F52635}"/>
    <cellStyle name="Normal 31 2 2 2" xfId="25143" xr:uid="{4C2252D0-B397-42B1-9778-8BB18B1F215D}"/>
    <cellStyle name="Normal 31 2 2 2 2" xfId="25144" xr:uid="{78EAA0D2-6EC2-4BEF-8674-4DEF4FD8B68A}"/>
    <cellStyle name="Normal 31 2 3" xfId="25145" xr:uid="{96B2B904-2D64-48B9-B8A2-CE0B516A0F69}"/>
    <cellStyle name="Normal 31 2 3 2" xfId="25146" xr:uid="{6BA48EAC-63DD-4A55-9483-053E428B5C64}"/>
    <cellStyle name="Normal 31 2 3 3" xfId="25147" xr:uid="{BE137B1F-2610-4A94-A3EC-6AEE3E4650F6}"/>
    <cellStyle name="Normal 31 2 4" xfId="25148" xr:uid="{0DD86577-7C0A-4349-A211-99011AE5FDB0}"/>
    <cellStyle name="Normal 31 2 4 2" xfId="25149" xr:uid="{4600346A-D555-41CC-8934-F9D37B9E46CD}"/>
    <cellStyle name="Normal 31 2 5" xfId="25150" xr:uid="{A96570C4-1E34-4598-B059-D46CA2EDDA90}"/>
    <cellStyle name="Normal 31 3" xfId="25151" xr:uid="{286E2A20-2A9F-4EF8-85A7-02E4E4616D2E}"/>
    <cellStyle name="Normal 31 3 2" xfId="25152" xr:uid="{38E3FB97-233E-4CFD-9664-516D8B220583}"/>
    <cellStyle name="Normal 31 3 2 2" xfId="25153" xr:uid="{CCBFA461-F975-4FCB-BFD8-32F9D0DE29A9}"/>
    <cellStyle name="Normal 31 3 2 2 2" xfId="25154" xr:uid="{4642FE17-127A-48BC-8542-79F972778550}"/>
    <cellStyle name="Normal 31 3 2 2 3" xfId="25155" xr:uid="{FDC11071-19AD-4595-BBD9-8AF01EFB8420}"/>
    <cellStyle name="Normal 31 3 2 3" xfId="25156" xr:uid="{8039B699-65A9-485C-A9D2-9470FCF66177}"/>
    <cellStyle name="Normal 31 3 2 4" xfId="25157" xr:uid="{02C308CB-5977-4714-B620-BA5A0D7F7BD1}"/>
    <cellStyle name="Normal 31 3 2 5" xfId="25158" xr:uid="{040F530A-1867-4BFC-9380-11D49A53B69E}"/>
    <cellStyle name="Normal 31 3 2 6" xfId="25159" xr:uid="{7359F49B-5ED7-48F9-9D9C-EB776D2CFD20}"/>
    <cellStyle name="Normal 31 3 3" xfId="25160" xr:uid="{5B857A27-7CD1-4D6F-97F1-5BEFBC3515AC}"/>
    <cellStyle name="Normal 31 3 3 2" xfId="25161" xr:uid="{E85295B1-EA00-456F-BBD3-1B055715D9AB}"/>
    <cellStyle name="Normal 31 3 3 2 2" xfId="25162" xr:uid="{2315210C-F219-4C6A-A562-F839EE0C90C1}"/>
    <cellStyle name="Normal 31 3 3 2 3" xfId="25163" xr:uid="{DCD3E030-8F50-4B1F-BB51-2532EEEC109B}"/>
    <cellStyle name="Normal 31 3 3 3" xfId="25164" xr:uid="{D5CADF51-D63A-4F83-9FE0-D8FB4D0733F2}"/>
    <cellStyle name="Normal 31 3 3 4" xfId="25165" xr:uid="{D917404C-21E9-4D65-B5CE-64913BB928AE}"/>
    <cellStyle name="Normal 31 3 3 5" xfId="25166" xr:uid="{13D246BF-51A7-4DC0-9BB8-CDD3573A7450}"/>
    <cellStyle name="Normal 31 3 4" xfId="25167" xr:uid="{85A3D0C3-CACC-4671-958F-4FD27BE021A2}"/>
    <cellStyle name="Normal 31 3 4 2" xfId="25168" xr:uid="{F7178B0E-58C8-4107-825B-A71CEAB87ABD}"/>
    <cellStyle name="Normal 31 3 4 2 2" xfId="25169" xr:uid="{21EAC556-8AAB-4271-AA2A-9CFD6AA66F9F}"/>
    <cellStyle name="Normal 31 3 4 3" xfId="25170" xr:uid="{FB9F54BF-84F4-4BDA-8BCD-F4DF100079EE}"/>
    <cellStyle name="Normal 31 3 4 4" xfId="25171" xr:uid="{519053E2-DFB3-4FA9-85F9-8164836E901D}"/>
    <cellStyle name="Normal 31 3 5" xfId="25172" xr:uid="{DA17EAAC-8183-42FA-841C-68FEB387C815}"/>
    <cellStyle name="Normal 31 3 5 2" xfId="25173" xr:uid="{78CADC13-B70C-489F-860B-75E69B542D01}"/>
    <cellStyle name="Normal 31 3 5 2 2" xfId="25174" xr:uid="{35D6CB7D-F15F-421A-A385-E0CEF3910722}"/>
    <cellStyle name="Normal 31 3 5 3" xfId="25175" xr:uid="{84C5F255-BEFF-4FB5-97E2-9D797B7EF76D}"/>
    <cellStyle name="Normal 31 3 5 4" xfId="25176" xr:uid="{7121D382-3251-450F-8576-919BA63B6DF5}"/>
    <cellStyle name="Normal 31 3 6" xfId="25177" xr:uid="{8B445A8C-7783-405B-A044-B367382B9EED}"/>
    <cellStyle name="Normal 31 3 6 2" xfId="25178" xr:uid="{8C5DFAF7-7A0A-48FF-B989-19D9BBF3FE96}"/>
    <cellStyle name="Normal 31 3 7" xfId="25179" xr:uid="{78253887-E3CE-485A-96E9-96D46D8332FC}"/>
    <cellStyle name="Normal 31 3 8" xfId="25180" xr:uid="{4C0733AF-E9FE-4862-9D05-A38A2DCB6762}"/>
    <cellStyle name="Normal 31 3 9" xfId="25181" xr:uid="{F056B050-1E2F-4B0F-BA42-D3659C78F8DD}"/>
    <cellStyle name="Normal 31 4" xfId="25182" xr:uid="{D7A93200-6488-4285-9865-AA882CF04435}"/>
    <cellStyle name="Normal 31 4 2" xfId="25183" xr:uid="{3665ACB8-4B31-4305-851E-DE4A21B5CC5F}"/>
    <cellStyle name="Normal 31 4 2 2" xfId="25184" xr:uid="{83F68CB2-ADB0-4F64-93FF-7DA7E2A1CCE8}"/>
    <cellStyle name="Normal 31 4 2 3" xfId="25185" xr:uid="{A8714E7B-B305-4BB8-9433-F1100B9C7A1A}"/>
    <cellStyle name="Normal 31 4 3" xfId="25186" xr:uid="{69DB151C-247F-437F-A81A-54EB95D34D2F}"/>
    <cellStyle name="Normal 31 4 4" xfId="25187" xr:uid="{2A6EA992-F303-483C-804D-00A6BC569D21}"/>
    <cellStyle name="Normal 31 4 5" xfId="25188" xr:uid="{570FE78F-790C-475D-A3F1-F0F8DABA3E05}"/>
    <cellStyle name="Normal 31 5" xfId="25189" xr:uid="{A33008CD-EBA3-4CCF-83F6-E4A5E7600660}"/>
    <cellStyle name="Normal 31 5 2" xfId="25190" xr:uid="{D053ADB0-5D14-4177-9474-EE3F79C6F553}"/>
    <cellStyle name="Normal 31 5 2 2" xfId="25191" xr:uid="{B4444C56-452A-43EA-8360-EA0FCAA45848}"/>
    <cellStyle name="Normal 31 5 3" xfId="25192" xr:uid="{4CABA112-775C-4297-A40A-AFCED8ED94E4}"/>
    <cellStyle name="Normal 31 5 4" xfId="25193" xr:uid="{76CE3881-E7A6-4DC9-BC5F-0FEE1EDE37D9}"/>
    <cellStyle name="Normal 31 5 5" xfId="25194" xr:uid="{031EE0AC-AA26-410D-A22D-A6434A980029}"/>
    <cellStyle name="Normal 31 5 6" xfId="25195" xr:uid="{661BD1AB-894E-4D86-B800-3CF4D1B21741}"/>
    <cellStyle name="Normal 31 6" xfId="25196" xr:uid="{A6B357EA-C1E8-4522-9E30-C5CF26BC5673}"/>
    <cellStyle name="Normal 31 6 2" xfId="25197" xr:uid="{2868E56F-A60C-41D6-8F19-9FA810D094A2}"/>
    <cellStyle name="Normal 31 6 2 2" xfId="25198" xr:uid="{BA49A6EF-402F-4AD4-B525-1ACD58BEC79B}"/>
    <cellStyle name="Normal 31 6 3" xfId="25199" xr:uid="{0EECAF64-3C45-47C6-A62C-10C51529236E}"/>
    <cellStyle name="Normal 31 6 4" xfId="25200" xr:uid="{342A7734-B1D2-4967-B192-586F1D45789C}"/>
    <cellStyle name="Normal 31 6 5" xfId="25201" xr:uid="{841BFD3D-B1D6-4E0A-9D79-CF0DC90506A1}"/>
    <cellStyle name="Normal 31 7" xfId="25202" xr:uid="{15212A41-8C14-43BD-A5E8-F1D1BEA596EC}"/>
    <cellStyle name="Normal 31 7 2" xfId="25203" xr:uid="{DDAF3FA6-C8D1-44D8-B010-FE31020C36EF}"/>
    <cellStyle name="Normal 31 7 2 2" xfId="25204" xr:uid="{CB500864-76B0-44D4-B658-B17CE0865DB9}"/>
    <cellStyle name="Normal 31 7 3" xfId="25205" xr:uid="{52A64255-B36F-46E8-99BF-D9D1BE5D77BA}"/>
    <cellStyle name="Normal 31 7 4" xfId="25206" xr:uid="{B1BB4D43-392D-4B26-83F5-D34057502295}"/>
    <cellStyle name="Normal 31 7 5" xfId="25207" xr:uid="{283FFF3C-CD76-4E8C-B9F1-DEA0C31A6F09}"/>
    <cellStyle name="Normal 31 8" xfId="25208" xr:uid="{B347936F-5AC9-4D3D-903F-B3CE5A41B98C}"/>
    <cellStyle name="Normal 31 8 2" xfId="25209" xr:uid="{E980C300-1220-4DE1-9F41-50679FB1320C}"/>
    <cellStyle name="Normal 31 9" xfId="25210" xr:uid="{DC6DC3E9-8171-4F47-8DC0-896FD84B2CF4}"/>
    <cellStyle name="Normal 310" xfId="25211" xr:uid="{8365F8BC-F4BA-4735-9C47-E7B3CE22FD0C}"/>
    <cellStyle name="Normal 311" xfId="25212" xr:uid="{78229A12-3B98-4464-A803-693E332F7418}"/>
    <cellStyle name="Normal 312" xfId="25213" xr:uid="{B3B06A1B-543E-4145-B712-6FA33AD2CF5B}"/>
    <cellStyle name="Normal 313" xfId="25214" xr:uid="{92DE6A1C-5CAA-48EE-A126-D0A1C8E6267E}"/>
    <cellStyle name="Normal 314" xfId="25215" xr:uid="{CE9598F4-02CF-4A1C-9151-2B2DB72A546E}"/>
    <cellStyle name="Normal 315" xfId="25216" xr:uid="{DC0243DF-2CC3-4346-A300-4EE2AE675597}"/>
    <cellStyle name="Normal 316" xfId="25217" xr:uid="{AD6AA9D3-08D4-4A1B-8266-B70E11CC09AF}"/>
    <cellStyle name="Normal 317" xfId="25218" xr:uid="{9B0ABDF7-C92B-4A5E-8A94-DEBC0ED34A31}"/>
    <cellStyle name="Normal 318" xfId="25219" xr:uid="{4527F9E6-D3CE-4E91-AC8E-C75623FEF1DD}"/>
    <cellStyle name="Normal 319" xfId="25220" xr:uid="{13569C14-2A47-4577-AAC9-1D4BE2BD42AA}"/>
    <cellStyle name="Normal 32" xfId="25221" xr:uid="{8FBA945C-41B4-4829-9745-14F33E63F8FB}"/>
    <cellStyle name="Normal 32 2" xfId="25222" xr:uid="{25B40F11-526E-42D2-A2C4-CE3B50905A68}"/>
    <cellStyle name="Normal 32 2 2" xfId="25223" xr:uid="{EDFA0639-7EC2-4A44-B10D-1BBA2C41AAEC}"/>
    <cellStyle name="Normal 32 2 2 2" xfId="25224" xr:uid="{6D420945-0BDD-49E7-B2D4-1FEDE8A53187}"/>
    <cellStyle name="Normal 32 2 2 2 2" xfId="25225" xr:uid="{D3EEC71D-AF3D-4819-8A08-10623A1FDD7D}"/>
    <cellStyle name="Normal 32 2 3" xfId="25226" xr:uid="{097EB5B1-C1AB-4CCA-B7F4-5BE4D1EC592F}"/>
    <cellStyle name="Normal 32 2 3 2" xfId="25227" xr:uid="{503A8CFB-5F9E-4BD8-9DE8-DE5D82F6D8BF}"/>
    <cellStyle name="Normal 32 2 4" xfId="25228" xr:uid="{AF9092D8-CDF4-4A0E-BD7F-775146991366}"/>
    <cellStyle name="Normal 32 2 4 2" xfId="25229" xr:uid="{ED1ED3B8-37E1-4FAF-929F-46C819888075}"/>
    <cellStyle name="Normal 32 2 5" xfId="25230" xr:uid="{4268BC36-CB4F-44A8-AA4D-59DDC1C1685C}"/>
    <cellStyle name="Normal 32 3" xfId="25231" xr:uid="{61E52C05-2B5A-415E-8675-9B4DE4F02ABA}"/>
    <cellStyle name="Normal 32 3 2" xfId="25232" xr:uid="{5DEFBE45-E04B-4E24-B80C-F1B0C4AD8466}"/>
    <cellStyle name="Normal 32 3 2 2" xfId="25233" xr:uid="{8FF169DB-1B76-4DD6-AF82-008F75DDC674}"/>
    <cellStyle name="Normal 32 3 2 3" xfId="25234" xr:uid="{547D1C43-C000-4E42-8AC0-7222DE47A9DC}"/>
    <cellStyle name="Normal 32 3 3" xfId="25235" xr:uid="{3AA75919-0F24-4172-9CD6-48323F995751}"/>
    <cellStyle name="Normal 32 3 3 2" xfId="25236" xr:uid="{5F241C0F-3392-4F60-976B-30921D4B4E3D}"/>
    <cellStyle name="Normal 32 4" xfId="25237" xr:uid="{AD5D38A9-BE51-46D0-8760-E589167EDB70}"/>
    <cellStyle name="Normal 32 4 2" xfId="25238" xr:uid="{999D8306-70BE-4D29-884E-064329A389CE}"/>
    <cellStyle name="Normal 32 5" xfId="25239" xr:uid="{8C708482-8697-458A-B4B5-F10537473756}"/>
    <cellStyle name="Normal 32 5 2" xfId="25240" xr:uid="{16E9E90E-5E1A-4223-A9A7-ECAE5D318553}"/>
    <cellStyle name="Normal 32 6" xfId="25241" xr:uid="{35F3DF95-0884-4789-9AE6-7CA8AC800209}"/>
    <cellStyle name="Normal 32 7" xfId="25242" xr:uid="{79A81377-E9C9-4BEA-A69A-F8ECD23CCA11}"/>
    <cellStyle name="Normal 32 8" xfId="25243" xr:uid="{558E6BB4-BF2A-40F5-923D-D2AEE5FC7675}"/>
    <cellStyle name="Normal 320" xfId="25244" xr:uid="{1098F9AD-7543-4E6F-BE48-834259D0F52C}"/>
    <cellStyle name="Normal 321" xfId="25245" xr:uid="{A13F16D2-3F3D-4739-8BAB-1CD505CDEF94}"/>
    <cellStyle name="Normal 322" xfId="25246" xr:uid="{67E6DC9A-E05D-4EA8-8674-6F0BF415E3E8}"/>
    <cellStyle name="Normal 323" xfId="25247" xr:uid="{4036E345-C39D-4111-8624-C6E7D6F3AC50}"/>
    <cellStyle name="Normal 324" xfId="25248" xr:uid="{CCF30D95-7629-4F12-BCF5-5CB5E974930A}"/>
    <cellStyle name="Normal 325" xfId="25249" xr:uid="{348058F8-277C-44A6-BCFE-0097E71B7EFC}"/>
    <cellStyle name="Normal 326" xfId="25250" xr:uid="{EDF3D47C-5DB5-4B81-9D37-F0DB60DEE34B}"/>
    <cellStyle name="Normal 327" xfId="25251" xr:uid="{31C72407-6E52-4212-A2BD-5ED44B64E9D6}"/>
    <cellStyle name="Normal 328" xfId="25252" xr:uid="{F3B48328-E0B4-404A-87D0-0C3538ADA396}"/>
    <cellStyle name="Normal 329" xfId="25253" xr:uid="{E45A0409-5E01-4F63-961F-23FE37929CB9}"/>
    <cellStyle name="Normal 33" xfId="25254" xr:uid="{EFA400A7-E78B-4F6C-B508-469AD206A9A6}"/>
    <cellStyle name="Normal 33 2" xfId="25255" xr:uid="{BC7C5FC9-6B0B-4B7D-B66E-1D3E6955B578}"/>
    <cellStyle name="Normal 33 2 2" xfId="25256" xr:uid="{179D00BA-0CF3-4EB1-B838-1610F1A685A4}"/>
    <cellStyle name="Normal 33 2 2 2" xfId="25257" xr:uid="{66B66483-7C43-4AC7-B5B2-5112CECA89AB}"/>
    <cellStyle name="Normal 33 2 2 2 2" xfId="25258" xr:uid="{440F3F7F-CDD2-4C56-8133-BA34B6605632}"/>
    <cellStyle name="Normal 33 2 3" xfId="25259" xr:uid="{D749F9C8-C9F9-42A2-A2FB-0C6350CD21A4}"/>
    <cellStyle name="Normal 33 2 3 2" xfId="25260" xr:uid="{CFD74346-B1F3-4D3F-99C2-946E44231BBB}"/>
    <cellStyle name="Normal 33 2 4" xfId="25261" xr:uid="{557AC086-8EB0-4D42-AE8F-866302A54D94}"/>
    <cellStyle name="Normal 33 2 4 2" xfId="25262" xr:uid="{AE47B370-D3CE-46C1-888C-683321175D35}"/>
    <cellStyle name="Normal 33 2 5" xfId="25263" xr:uid="{B2FA270A-0E93-4EEC-95DD-C3A23A550BAA}"/>
    <cellStyle name="Normal 33 2 6" xfId="25264" xr:uid="{2058ED56-D1FB-496F-BD91-DA004B77F237}"/>
    <cellStyle name="Normal 33 3" xfId="25265" xr:uid="{FEB42A8C-2D8F-464D-B225-37ECDAD32B8A}"/>
    <cellStyle name="Normal 33 3 2" xfId="25266" xr:uid="{D037BF50-DE9E-4956-96B6-2AB76ECC98AD}"/>
    <cellStyle name="Normal 33 3 2 2" xfId="25267" xr:uid="{3684ABD4-10DB-4B5C-8EC7-BA9E8B969D61}"/>
    <cellStyle name="Normal 33 3 2 3" xfId="25268" xr:uid="{213927A1-A1ED-456A-9A3A-9E3F437B7C8A}"/>
    <cellStyle name="Normal 33 3 3" xfId="25269" xr:uid="{7C9D53EB-6503-4282-AA1D-E8067FC6406A}"/>
    <cellStyle name="Normal 33 3 3 2" xfId="25270" xr:uid="{B9CF54D7-8E50-4318-B4BA-FAA0F4005C59}"/>
    <cellStyle name="Normal 33 4" xfId="25271" xr:uid="{65797CF5-33CF-48F2-AB6D-0B8C94B31446}"/>
    <cellStyle name="Normal 33 4 2" xfId="25272" xr:uid="{4D991CF1-504A-44A0-97C0-296D50A1C34A}"/>
    <cellStyle name="Normal 33 5" xfId="25273" xr:uid="{94172809-2DCB-4D01-B885-7834735610FA}"/>
    <cellStyle name="Normal 33 5 2" xfId="25274" xr:uid="{774853D1-B39F-4314-87C0-F687F795B4A9}"/>
    <cellStyle name="Normal 33 6" xfId="25275" xr:uid="{95220583-DD33-4EC4-A841-C74AA6293928}"/>
    <cellStyle name="Normal 33 7" xfId="25276" xr:uid="{878C643B-59C8-4758-A587-1A5C604B629E}"/>
    <cellStyle name="Normal 33 8" xfId="25277" xr:uid="{4F31CAFA-8416-4A05-912F-C7B6DE57FF1B}"/>
    <cellStyle name="Normal 330" xfId="25278" xr:uid="{A73F60BB-859A-4E14-B5F4-7E2EAB4A0CE9}"/>
    <cellStyle name="Normal 331" xfId="25279" xr:uid="{F2A28395-97ED-4650-AC03-2A3B9430865D}"/>
    <cellStyle name="Normal 332" xfId="25280" xr:uid="{F5CF7AC4-6081-4BD2-8223-059EB9B33E47}"/>
    <cellStyle name="Normal 333" xfId="25281" xr:uid="{452A99F5-0C78-4375-9FC0-5B6346BA9506}"/>
    <cellStyle name="Normal 334" xfId="25282" xr:uid="{9FB8DCB4-3607-4649-9BB8-6476098FF02D}"/>
    <cellStyle name="Normal 335" xfId="25283" xr:uid="{C8BC4799-9F74-4073-8549-DFC645B81501}"/>
    <cellStyle name="Normal 336" xfId="25284" xr:uid="{9B936A1B-0897-4C8F-8C6E-F4BD7D7B7635}"/>
    <cellStyle name="Normal 337" xfId="25285" xr:uid="{C8454449-0A1D-4529-9F01-ADD508222FA6}"/>
    <cellStyle name="Normal 338" xfId="25286" xr:uid="{25E905BC-DA98-4E4E-8DA9-8EAB2E224BEF}"/>
    <cellStyle name="Normal 339" xfId="25287" xr:uid="{BE7FF111-F455-471B-A664-383DD16D345F}"/>
    <cellStyle name="Normal 34" xfId="25288" xr:uid="{5524FC30-D541-4559-904F-3AF2C85DCD04}"/>
    <cellStyle name="Normal 34 2" xfId="25289" xr:uid="{0E338E68-C070-4662-B280-4EA898487BCA}"/>
    <cellStyle name="Normal 34 2 2" xfId="25290" xr:uid="{78BC1B08-EA1E-4FE2-81CE-4314DDD0D1FE}"/>
    <cellStyle name="Normal 34 2 2 2" xfId="25291" xr:uid="{60DFC967-A6BF-4B02-9FC9-DFEC58B96C97}"/>
    <cellStyle name="Normal 34 2 2 2 2" xfId="25292" xr:uid="{3B5C5D1E-7840-4AF9-AD8E-E795BABD6BF3}"/>
    <cellStyle name="Normal 34 2 3" xfId="25293" xr:uid="{DDDDEEB0-A18E-4F70-9FDC-9CADA40ABA55}"/>
    <cellStyle name="Normal 34 2 3 2" xfId="25294" xr:uid="{60B7A208-CAEA-42E5-9DEC-EF96CF8AB0D0}"/>
    <cellStyle name="Normal 34 2 4" xfId="25295" xr:uid="{EEE2F036-D17C-4484-ACBD-C7AFB99E4072}"/>
    <cellStyle name="Normal 34 2 4 2" xfId="25296" xr:uid="{90EA9C59-214A-4F00-AC6C-E9F6BF18AF65}"/>
    <cellStyle name="Normal 34 2 5" xfId="25297" xr:uid="{1041EBFF-FA3A-49F8-A1CD-8FE6653AC418}"/>
    <cellStyle name="Normal 34 2 6" xfId="25298" xr:uid="{C74358C4-570B-43E3-B15E-C44F8A9D037B}"/>
    <cellStyle name="Normal 34 3" xfId="25299" xr:uid="{BCD33A22-9629-4625-A89F-B288A509C177}"/>
    <cellStyle name="Normal 34 3 2" xfId="25300" xr:uid="{2BD46C0B-496A-489D-B337-F94593BF3048}"/>
    <cellStyle name="Normal 34 3 2 2" xfId="25301" xr:uid="{890559CB-C595-4A14-87D6-B218F5072969}"/>
    <cellStyle name="Normal 34 3 2 3" xfId="25302" xr:uid="{DA2826A0-77CB-43A5-AC07-8DB35D5C4B3B}"/>
    <cellStyle name="Normal 34 3 3" xfId="25303" xr:uid="{E207D086-39ED-42F8-B6A0-921693217C83}"/>
    <cellStyle name="Normal 34 3 3 2" xfId="25304" xr:uid="{62EFABD5-EA30-4453-9C8A-5E3A5CB5CD30}"/>
    <cellStyle name="Normal 34 4" xfId="25305" xr:uid="{B1EC67DE-0863-4A09-9374-DC55277292BF}"/>
    <cellStyle name="Normal 34 4 2" xfId="25306" xr:uid="{91444485-1416-484A-8B39-31B6E8CD5D52}"/>
    <cellStyle name="Normal 34 5" xfId="25307" xr:uid="{67A9CA6C-C8A3-49C0-BA3A-6B875DCE441B}"/>
    <cellStyle name="Normal 34 5 2" xfId="25308" xr:uid="{BDD1468F-A601-42E6-806D-D2544FF45B60}"/>
    <cellStyle name="Normal 34 6" xfId="25309" xr:uid="{493A5E19-E778-431B-8DE5-91F8A0359903}"/>
    <cellStyle name="Normal 34 7" xfId="25310" xr:uid="{A5C5CE3B-1A5B-445D-B705-4F41AFB4BFBA}"/>
    <cellStyle name="Normal 34 8" xfId="25311" xr:uid="{1BBB2C62-5A1E-47F2-96A9-4E58BF0CE362}"/>
    <cellStyle name="Normal 340" xfId="25312" xr:uid="{1C7ECE4F-F4F6-4C0F-90FF-EBF5E306B35B}"/>
    <cellStyle name="Normal 341" xfId="25313" xr:uid="{95BFA8EA-FC70-401F-BE54-1131540DDA38}"/>
    <cellStyle name="Normal 342" xfId="25314" xr:uid="{51526656-C5BF-46A3-808A-ADAD3C1488B8}"/>
    <cellStyle name="Normal 342 2" xfId="25315" xr:uid="{E852C1B9-6E75-422B-A577-B55F9C50D6EF}"/>
    <cellStyle name="Normal 343" xfId="25316" xr:uid="{8E7AE118-0B2B-46D9-AB8E-58160247556C}"/>
    <cellStyle name="Normal 344" xfId="25317" xr:uid="{C4F289E1-09AE-4C04-AB75-401A427214D9}"/>
    <cellStyle name="Normal 345" xfId="25318" xr:uid="{24480F4F-96D9-4514-A68B-E8D64794684A}"/>
    <cellStyle name="Normal 346" xfId="25319" xr:uid="{ACF00593-4D25-42C7-9E2B-C019F0030B8E}"/>
    <cellStyle name="Normal 347" xfId="25320" xr:uid="{E5CF7DA8-547A-451F-BB66-A15B8E7D6A0F}"/>
    <cellStyle name="Normal 348" xfId="25321" xr:uid="{154267DF-8666-4B6A-9BDC-C983D33CF482}"/>
    <cellStyle name="Normal 349" xfId="25322" xr:uid="{5D9BEE28-6A4D-4544-BABA-3A29816F1398}"/>
    <cellStyle name="Normal 35" xfId="25323" xr:uid="{F9CD2C0E-0EDD-43FB-9770-48678BD2800F}"/>
    <cellStyle name="Normal 35 2" xfId="25324" xr:uid="{CD111644-8E32-4910-A53E-C928915DCA0C}"/>
    <cellStyle name="Normal 35 2 2" xfId="25325" xr:uid="{586A2CA4-1DEB-4761-81D2-DF9127AAB779}"/>
    <cellStyle name="Normal 35 2 2 2" xfId="25326" xr:uid="{D559DB96-495A-438F-8558-5A1F34E67760}"/>
    <cellStyle name="Normal 35 2 2 2 2" xfId="25327" xr:uid="{D682B430-9C88-47EF-8892-A6C620659D19}"/>
    <cellStyle name="Normal 35 2 3" xfId="25328" xr:uid="{7C3818CE-E9A2-40C6-A87A-5B2582C28B2D}"/>
    <cellStyle name="Normal 35 2 3 2" xfId="25329" xr:uid="{826DC380-2EC9-4F1F-AF3D-7B51A4839BA0}"/>
    <cellStyle name="Normal 35 2 4" xfId="25330" xr:uid="{90C0AD8A-153D-4443-B916-EE0A4EB1FEA3}"/>
    <cellStyle name="Normal 35 2 4 2" xfId="25331" xr:uid="{11C3B61F-29B9-479C-90A1-A1C5F39E57BC}"/>
    <cellStyle name="Normal 35 2 5" xfId="25332" xr:uid="{BDD765BE-9927-4DC4-8D97-2284DA3D1125}"/>
    <cellStyle name="Normal 35 2 6" xfId="25333" xr:uid="{88728D47-FC26-4C6E-A1FA-8E0633C17950}"/>
    <cellStyle name="Normal 35 3" xfId="25334" xr:uid="{6886103F-9D1F-40BF-BE80-3DF5A1C046E6}"/>
    <cellStyle name="Normal 35 3 2" xfId="25335" xr:uid="{860B9F8B-DE9A-4DA7-86AD-01086CB4C089}"/>
    <cellStyle name="Normal 35 3 2 2" xfId="25336" xr:uid="{B3EC08C3-9468-488D-97B6-7145F48D2BB8}"/>
    <cellStyle name="Normal 35 3 2 3" xfId="25337" xr:uid="{6991610B-0BDC-4C7F-A115-A5CAA8DC370A}"/>
    <cellStyle name="Normal 35 3 3" xfId="25338" xr:uid="{6E1FB10E-563B-462C-9A4C-638DBCAB10AF}"/>
    <cellStyle name="Normal 35 3 3 2" xfId="25339" xr:uid="{5E2D6507-C55F-4DB9-B0A6-D0BD3CA01E6E}"/>
    <cellStyle name="Normal 35 4" xfId="25340" xr:uid="{25C5D575-78F3-4621-B774-BCF7A8CD9FBC}"/>
    <cellStyle name="Normal 35 4 2" xfId="25341" xr:uid="{7E9FF8E2-3185-4A3D-BAE0-0ECB8251120D}"/>
    <cellStyle name="Normal 35 5" xfId="25342" xr:uid="{0B737A87-CB4E-43E9-8C2A-AEB5A34C4102}"/>
    <cellStyle name="Normal 35 5 2" xfId="25343" xr:uid="{18441284-BC6E-4190-B95D-DC0C2E719D7C}"/>
    <cellStyle name="Normal 35 6" xfId="25344" xr:uid="{9CDB08BC-38CE-4DEB-B7A1-6B300A20E777}"/>
    <cellStyle name="Normal 35 7" xfId="25345" xr:uid="{AFB7D9C4-4FA1-4174-9059-6E7B717BD901}"/>
    <cellStyle name="Normal 35 8" xfId="25346" xr:uid="{F68844D8-6B0F-4375-8FC5-5AD088304781}"/>
    <cellStyle name="Normal 350" xfId="25347" xr:uid="{9EF63D37-882C-4C4B-9675-25AA616AC95B}"/>
    <cellStyle name="Normal 351" xfId="25348" xr:uid="{3A5AA46C-9F87-4486-835C-E94A21BBD8AF}"/>
    <cellStyle name="Normal 352" xfId="25349" xr:uid="{8D97CF6D-DD08-4E0D-8117-AFD21583F918}"/>
    <cellStyle name="Normal 353" xfId="25350" xr:uid="{2313B117-F163-4673-9BCA-6A5AE6142EE4}"/>
    <cellStyle name="Normal 354" xfId="25351" xr:uid="{314F6F0D-6BBC-4EBB-B634-08B5E14CE934}"/>
    <cellStyle name="Normal 355" xfId="25352" xr:uid="{572DD62D-316D-4396-B8FF-2B10DD6254C0}"/>
    <cellStyle name="Normal 356" xfId="25353" xr:uid="{C9FBCA51-4A09-4A75-B13D-FCE10EE819F9}"/>
    <cellStyle name="Normal 357" xfId="32149" xr:uid="{7DA551C4-664D-4B0A-8244-9EFA05642ACD}"/>
    <cellStyle name="Normal 358" xfId="32151" xr:uid="{C5CE5472-3CB5-4632-8F12-24F19A2E25BA}"/>
    <cellStyle name="Normal 359" xfId="32169" xr:uid="{997D91B6-8669-40F9-8AF8-6D7ED1537C5F}"/>
    <cellStyle name="Normal 36" xfId="25354" xr:uid="{F0843030-309B-49C8-B1E9-64728C7E53B8}"/>
    <cellStyle name="Normal 36 2" xfId="25355" xr:uid="{1D2D2D2C-E837-4962-A7EE-9490D5638580}"/>
    <cellStyle name="Normal 36 2 2" xfId="25356" xr:uid="{6B45F986-4C5E-40F6-9B2C-D4F0979AFA0B}"/>
    <cellStyle name="Normal 36 2 2 2" xfId="25357" xr:uid="{50AC6E1B-6740-42E5-80D6-62634EB2AEA7}"/>
    <cellStyle name="Normal 36 2 2 2 2" xfId="25358" xr:uid="{185C9473-E4F8-458D-914A-477AC3FD91B6}"/>
    <cellStyle name="Normal 36 2 3" xfId="25359" xr:uid="{61D7CD0A-18A0-4E4C-8E47-500D4EF19C52}"/>
    <cellStyle name="Normal 36 2 3 2" xfId="25360" xr:uid="{44A77CC7-A185-4F4E-9782-45153B3E47E7}"/>
    <cellStyle name="Normal 36 2 4" xfId="25361" xr:uid="{B5E1AC4F-7F16-4FC5-A119-3ACAC24818EB}"/>
    <cellStyle name="Normal 36 2 4 2" xfId="25362" xr:uid="{BF1654FC-13B9-4839-88AC-250278DE1FF1}"/>
    <cellStyle name="Normal 36 2 5" xfId="25363" xr:uid="{087C292B-2A8C-4825-8700-B08C5E600AA3}"/>
    <cellStyle name="Normal 36 2 6" xfId="25364" xr:uid="{EB22FD06-0CFF-4DD3-ADF7-6BD007922F25}"/>
    <cellStyle name="Normal 36 3" xfId="25365" xr:uid="{4D001600-5CE6-4863-95D4-3EC56A8DEFAE}"/>
    <cellStyle name="Normal 36 3 2" xfId="25366" xr:uid="{DC0FBE6A-987A-40D7-9187-D7C7B08BCE9B}"/>
    <cellStyle name="Normal 36 3 2 2" xfId="25367" xr:uid="{4E6B82ED-F990-42B7-B41E-38290B15C83B}"/>
    <cellStyle name="Normal 36 3 2 3" xfId="25368" xr:uid="{B2B89870-1986-433A-BAB1-EA03DD6121D4}"/>
    <cellStyle name="Normal 36 3 3" xfId="25369" xr:uid="{F34C5CD5-5405-4F40-BE75-C616875ED1FE}"/>
    <cellStyle name="Normal 36 3 3 2" xfId="25370" xr:uid="{62954733-199A-4B38-8C62-9A591A8434D9}"/>
    <cellStyle name="Normal 36 4" xfId="25371" xr:uid="{720A554B-1D96-4BF2-9A2D-D9EAE1596D3D}"/>
    <cellStyle name="Normal 36 4 2" xfId="25372" xr:uid="{C96CF40C-37C2-47BB-8005-DF9FC61A5FA7}"/>
    <cellStyle name="Normal 36 5" xfId="25373" xr:uid="{A2BE3281-501B-49B8-964F-0DC2DF937E2A}"/>
    <cellStyle name="Normal 36 5 2" xfId="25374" xr:uid="{1C64FC1F-FE37-4A6A-AE32-B905D8ADEC7D}"/>
    <cellStyle name="Normal 36 6" xfId="25375" xr:uid="{206B3C93-C42A-42DC-BBF2-EEC690654987}"/>
    <cellStyle name="Normal 36 7" xfId="25376" xr:uid="{7B1A881B-BDB4-447A-83C3-6ABEB80165EC}"/>
    <cellStyle name="Normal 36 8" xfId="25377" xr:uid="{1AD99C05-2C96-4F54-9A39-E54DF55FCD83}"/>
    <cellStyle name="Normal 360" xfId="32186" xr:uid="{7AA6FF3C-EB4B-485D-B351-10791A065A78}"/>
    <cellStyle name="Normal 361" xfId="32189" xr:uid="{78F3F895-7ADF-4603-AC9D-A006BD82E17A}"/>
    <cellStyle name="Normal 37" xfId="25378" xr:uid="{D4375D9F-9D8A-44B9-9BD8-9BF4DDB5538C}"/>
    <cellStyle name="Normal 37 2" xfId="25379" xr:uid="{A88AB95B-95A8-4CF1-852B-F298BB31C621}"/>
    <cellStyle name="Normal 37 2 2" xfId="25380" xr:uid="{DCA026D4-09F8-405E-AC15-F3184498B770}"/>
    <cellStyle name="Normal 37 2 2 2" xfId="25381" xr:uid="{138CAB16-2A77-49BC-B9F0-0305EE5856BD}"/>
    <cellStyle name="Normal 37 2 2 2 2" xfId="25382" xr:uid="{7CEB1FA5-7D52-4E33-9DBB-3743832A7FA4}"/>
    <cellStyle name="Normal 37 2 3" xfId="25383" xr:uid="{9CC0F5AF-2E5B-44F7-8910-9BD4A1C76593}"/>
    <cellStyle name="Normal 37 2 3 2" xfId="25384" xr:uid="{CDEB04A5-030D-420E-B028-D960FD64114D}"/>
    <cellStyle name="Normal 37 2 4" xfId="25385" xr:uid="{7117A47C-6C87-4FA7-968C-559BE7F3F045}"/>
    <cellStyle name="Normal 37 2 4 2" xfId="25386" xr:uid="{D39D5D54-D6F6-48D7-9183-A599831DA0E3}"/>
    <cellStyle name="Normal 37 2 5" xfId="25387" xr:uid="{150E3619-15A7-48B2-8B0E-C1371527D660}"/>
    <cellStyle name="Normal 37 2 6" xfId="25388" xr:uid="{3F970311-908F-42DF-B510-1CB33BED2B15}"/>
    <cellStyle name="Normal 37 3" xfId="25389" xr:uid="{50A774DE-7BA6-4A96-930D-C70CB9C3CC65}"/>
    <cellStyle name="Normal 37 3 2" xfId="25390" xr:uid="{0E8EC14A-B6DF-41D9-B1D4-DCFD6E9CBBB0}"/>
    <cellStyle name="Normal 37 3 2 2" xfId="25391" xr:uid="{DCDE2984-B9B1-4858-8E60-41FDC6397BCD}"/>
    <cellStyle name="Normal 37 3 2 3" xfId="25392" xr:uid="{7DCF00A0-B125-4A00-83A0-F6C16AE81484}"/>
    <cellStyle name="Normal 37 3 3" xfId="25393" xr:uid="{90A79017-A615-426D-B544-DEE1C4E7F8A5}"/>
    <cellStyle name="Normal 37 3 3 2" xfId="25394" xr:uid="{12C309C8-7F7B-4CF6-BF23-50F314E91580}"/>
    <cellStyle name="Normal 37 4" xfId="25395" xr:uid="{2E9DB036-75D7-4FA4-8869-721F40944B1D}"/>
    <cellStyle name="Normal 37 4 2" xfId="25396" xr:uid="{23BCCDA0-7A1B-42EE-844C-1C047FF2E926}"/>
    <cellStyle name="Normal 37 5" xfId="25397" xr:uid="{B4FB6414-9FC5-416D-8741-1917A072C758}"/>
    <cellStyle name="Normal 37 5 2" xfId="25398" xr:uid="{87B191CC-2639-4279-A674-F7E28EA8D6FF}"/>
    <cellStyle name="Normal 37 6" xfId="25399" xr:uid="{27797D09-B9DA-4D24-BF5B-BC864C4EDF28}"/>
    <cellStyle name="Normal 37 7" xfId="25400" xr:uid="{7029B4FB-1679-4C92-A7D8-74C583B940BC}"/>
    <cellStyle name="Normal 37 8" xfId="25401" xr:uid="{086897FF-E5B5-4D21-9F3E-BC12A33663B5}"/>
    <cellStyle name="Normal 38" xfId="25402" xr:uid="{648A833B-C541-4471-9E08-307F734E3590}"/>
    <cellStyle name="Normal 38 2" xfId="25403" xr:uid="{145DE5F1-88B5-4CA3-9737-5BA2FF302180}"/>
    <cellStyle name="Normal 38 2 2" xfId="25404" xr:uid="{80A8D319-A315-4332-B5F3-C43D8D34FEC7}"/>
    <cellStyle name="Normal 38 2 2 2" xfId="25405" xr:uid="{B3D90E8D-5105-4E48-B2CD-6717FC7CA861}"/>
    <cellStyle name="Normal 38 2 2 2 2" xfId="25406" xr:uid="{2452C2CF-3320-498A-BB48-9621BC1234F0}"/>
    <cellStyle name="Normal 38 2 3" xfId="25407" xr:uid="{8478CF3B-FDC5-46A3-8135-1FB3EF0D466C}"/>
    <cellStyle name="Normal 38 2 3 2" xfId="25408" xr:uid="{2E4C65AC-D81D-44F9-8874-5FD06BBA8A63}"/>
    <cellStyle name="Normal 38 2 4" xfId="25409" xr:uid="{050FEBA9-CA8A-488A-B972-B5BDAD3E80F0}"/>
    <cellStyle name="Normal 38 2 4 2" xfId="25410" xr:uid="{B1D20450-D376-49BF-AA72-477628E0971C}"/>
    <cellStyle name="Normal 38 2 5" xfId="25411" xr:uid="{7495FC30-FC7C-467D-A4CF-C422CD2C5031}"/>
    <cellStyle name="Normal 38 2 6" xfId="25412" xr:uid="{BE7BCCEA-DFB5-48F6-A653-77740A2C691E}"/>
    <cellStyle name="Normal 38 3" xfId="25413" xr:uid="{A9A9B486-80D4-48EE-813C-3F623AE05E1C}"/>
    <cellStyle name="Normal 38 3 2" xfId="25414" xr:uid="{98796BD1-EE2E-42BF-A907-3DC7DE22F916}"/>
    <cellStyle name="Normal 38 3 2 2" xfId="25415" xr:uid="{7E3D5CC9-F4A7-4339-859C-03602F79FF94}"/>
    <cellStyle name="Normal 38 3 2 3" xfId="25416" xr:uid="{FD80E662-AA19-4333-8C20-5B949AAD678C}"/>
    <cellStyle name="Normal 38 3 3" xfId="25417" xr:uid="{76E3F664-0749-4089-BEDD-C60A925C424A}"/>
    <cellStyle name="Normal 38 3 3 2" xfId="25418" xr:uid="{D0692144-7205-4D33-8D84-C85938742D0D}"/>
    <cellStyle name="Normal 38 4" xfId="25419" xr:uid="{1409C648-26CD-421E-A129-AD3A088C191D}"/>
    <cellStyle name="Normal 38 4 2" xfId="25420" xr:uid="{E448A0AA-6F70-4FA9-8210-1058E542F193}"/>
    <cellStyle name="Normal 38 5" xfId="25421" xr:uid="{877B46A8-8F82-47FA-B33C-BBB1FF96A780}"/>
    <cellStyle name="Normal 38 5 2" xfId="25422" xr:uid="{DBCEAB03-A5C4-4EB3-AFE7-2387C0556969}"/>
    <cellStyle name="Normal 38 6" xfId="25423" xr:uid="{1784DB5A-2D90-48ED-9978-A659DA692934}"/>
    <cellStyle name="Normal 38 7" xfId="25424" xr:uid="{2F6F2A4C-2020-4335-9F8C-0196B8496BC1}"/>
    <cellStyle name="Normal 38 8" xfId="25425" xr:uid="{D9F1224B-4B62-4D63-BAD8-8F5128B1F2ED}"/>
    <cellStyle name="Normal 39" xfId="25426" xr:uid="{037B5545-0DD8-4DD6-BAA5-A2BD9AFDB89E}"/>
    <cellStyle name="Normal 39 2" xfId="25427" xr:uid="{0B23984B-4CF4-41CF-8EEF-3701F58FDAE9}"/>
    <cellStyle name="Normal 39 2 2" xfId="25428" xr:uid="{66CF7813-09CF-4623-B024-0D953ED19D4F}"/>
    <cellStyle name="Normal 39 2 2 2" xfId="25429" xr:uid="{CF3FFF49-18DC-485E-B303-52351F716860}"/>
    <cellStyle name="Normal 39 2 2 2 2" xfId="25430" xr:uid="{8B747802-AE09-4977-BA86-7325B8BCDD13}"/>
    <cellStyle name="Normal 39 2 3" xfId="25431" xr:uid="{F6A8333A-07B7-464A-BA7E-750DE9234A56}"/>
    <cellStyle name="Normal 39 2 3 2" xfId="25432" xr:uid="{9CFD96F0-93BB-4124-A68F-9D485ACC0A43}"/>
    <cellStyle name="Normal 39 2 4" xfId="25433" xr:uid="{8226538A-112E-4D50-8852-88B16C1C6208}"/>
    <cellStyle name="Normal 39 2 4 2" xfId="25434" xr:uid="{3EABEF9C-CEC8-4460-924F-972CA69B0C86}"/>
    <cellStyle name="Normal 39 2 5" xfId="25435" xr:uid="{116975A5-C14A-4A3E-9C70-C652508FDA4F}"/>
    <cellStyle name="Normal 39 3" xfId="25436" xr:uid="{43183033-F42C-40A3-A645-5858F5D540C7}"/>
    <cellStyle name="Normal 39 3 2" xfId="25437" xr:uid="{8F8427B4-0B41-43D2-966C-6778198DEB1D}"/>
    <cellStyle name="Normal 39 3 2 2" xfId="25438" xr:uid="{969129E6-3C62-4EB4-9460-9EF152DDBB4D}"/>
    <cellStyle name="Normal 39 3 2 3" xfId="25439" xr:uid="{C3720242-9F34-41B2-9BF0-0B4633F3918B}"/>
    <cellStyle name="Normal 39 3 3" xfId="25440" xr:uid="{B9EA9E30-F3ED-49C3-B401-DF8F5822F368}"/>
    <cellStyle name="Normal 39 3 3 2" xfId="25441" xr:uid="{091C3294-7129-425E-993C-5FA9EF24567F}"/>
    <cellStyle name="Normal 39 4" xfId="25442" xr:uid="{233CEFB3-ED83-4C5D-A9B8-627472807D8D}"/>
    <cellStyle name="Normal 39 4 2" xfId="25443" xr:uid="{6DECB804-B0EF-4347-B821-1492FF13FC20}"/>
    <cellStyle name="Normal 39 5" xfId="25444" xr:uid="{3CE2A592-4C24-4257-BEDA-1C17FD49D52F}"/>
    <cellStyle name="Normal 39 5 2" xfId="25445" xr:uid="{D5E49D24-9360-44E2-9084-31D20828D137}"/>
    <cellStyle name="Normal 39 6" xfId="25446" xr:uid="{F1BEC936-AE32-46EF-8FEF-CC3257228D6B}"/>
    <cellStyle name="Normal 39 7" xfId="25447" xr:uid="{6D3B54CC-37D9-4D29-A7DC-15537F506F68}"/>
    <cellStyle name="Normal 39 8" xfId="25448" xr:uid="{208C6957-50B9-4249-ACF1-13DF6AA6231F}"/>
    <cellStyle name="Normal 4" xfId="25449" xr:uid="{84329BCC-3299-474A-9BEB-F09482711171}"/>
    <cellStyle name="Normal 4 10" xfId="25450" xr:uid="{0B5973C3-EE9D-4155-A728-1B771C41BA7F}"/>
    <cellStyle name="Normal 4 10 2" xfId="25451" xr:uid="{E6967983-EEAB-4CB1-9645-A15D3D3E9D17}"/>
    <cellStyle name="Normal 4 10 2 2" xfId="25452" xr:uid="{F98F1487-5564-483F-BDE4-3B861AE41F79}"/>
    <cellStyle name="Normal 4 10 2 2 2" xfId="25453" xr:uid="{E70AB376-8972-4CD4-988B-A3C842922227}"/>
    <cellStyle name="Normal 4 10 2 2 3" xfId="25454" xr:uid="{716DEEA5-B6F1-4425-8ED9-ADF1929EB0BC}"/>
    <cellStyle name="Normal 4 10 2 3" xfId="25455" xr:uid="{2B4F4EAD-9BBB-43F1-9DE7-D12D072A4014}"/>
    <cellStyle name="Normal 4 10 2 3 2" xfId="25456" xr:uid="{6B8B83F2-452B-46FE-A074-6E3875366469}"/>
    <cellStyle name="Normal 4 10 2 4" xfId="25457" xr:uid="{D2DC6297-97B5-47A2-B139-88AF5CD9DAAD}"/>
    <cellStyle name="Normal 4 10 3" xfId="25458" xr:uid="{0A1D0BD2-1827-4412-B933-C01E4150E419}"/>
    <cellStyle name="Normal 4 10 3 2" xfId="25459" xr:uid="{26CBD74A-D85C-432C-A9A1-124DCE5EC60B}"/>
    <cellStyle name="Normal 4 10 3 2 2" xfId="25460" xr:uid="{68F45E1D-4C2D-4CB2-BBA0-524CBADB3ABF}"/>
    <cellStyle name="Normal 4 10 3 3" xfId="25461" xr:uid="{1BE0FCF0-5E01-4997-A9B3-B7D7C6B4E45E}"/>
    <cellStyle name="Normal 4 10 3 4" xfId="25462" xr:uid="{C585B80A-CE29-40FC-AD2A-2002199DD096}"/>
    <cellStyle name="Normal 4 10 4" xfId="25463" xr:uid="{1FA81DED-51D6-4768-96EC-EF3A85842F81}"/>
    <cellStyle name="Normal 4 10 4 2" xfId="25464" xr:uid="{0CF213A1-8841-4209-9997-3D4731FCF8BF}"/>
    <cellStyle name="Normal 4 10 5" xfId="25465" xr:uid="{B0C2850B-3EC3-49FA-BB77-6FD80D3DB88F}"/>
    <cellStyle name="Normal 4 10 6" xfId="25466" xr:uid="{66865BE8-9B7F-404A-88B0-00303074DCAA}"/>
    <cellStyle name="Normal 4 11" xfId="25467" xr:uid="{4E80BFF7-0AA3-4735-B9AD-84180DE572B3}"/>
    <cellStyle name="Normal 4 11 2" xfId="25468" xr:uid="{D611D325-FC64-4F7A-8E69-2EED3DF4A768}"/>
    <cellStyle name="Normal 4 11 2 2" xfId="25469" xr:uid="{941A2992-D4FE-4898-B1F9-56BF700334B2}"/>
    <cellStyle name="Normal 4 11 2 2 2" xfId="25470" xr:uid="{7D7D7226-79BF-428B-8D1F-FF2F1E56B18D}"/>
    <cellStyle name="Normal 4 11 2 3" xfId="25471" xr:uid="{121CAE58-A7AF-43FA-864D-3F82538520A0}"/>
    <cellStyle name="Normal 4 11 3" xfId="25472" xr:uid="{96CACD72-A584-41D1-8AB7-EBBCB81F5BE3}"/>
    <cellStyle name="Normal 4 11 3 2" xfId="25473" xr:uid="{4D3EAB6B-4BB3-443D-9F81-30A9EC3029B1}"/>
    <cellStyle name="Normal 4 11 3 2 2" xfId="25474" xr:uid="{6370F845-4E51-4726-8AAD-9554B093D9EB}"/>
    <cellStyle name="Normal 4 11 3 3" xfId="25475" xr:uid="{2C9AFA65-7689-4805-8086-10EF35CF6155}"/>
    <cellStyle name="Normal 4 11 4" xfId="25476" xr:uid="{8C86D374-029D-4FAB-BDFF-C421F3400307}"/>
    <cellStyle name="Normal 4 11 4 2" xfId="25477" xr:uid="{836CB070-2407-4F7D-94CD-0AAF0B41AA1C}"/>
    <cellStyle name="Normal 4 11 5" xfId="25478" xr:uid="{388F69A5-4D0A-4D63-894B-EB892F8B89A4}"/>
    <cellStyle name="Normal 4 12" xfId="25479" xr:uid="{F7F057E5-55DF-488F-AA88-ACC39E3A313D}"/>
    <cellStyle name="Normal 4 12 2" xfId="25480" xr:uid="{9BC7890A-5A90-47D6-B3D6-60D3BF14B7EC}"/>
    <cellStyle name="Normal 4 12 2 2" xfId="25481" xr:uid="{9977139F-0714-4A66-BE0A-271CD0EDF038}"/>
    <cellStyle name="Normal 4 12 3" xfId="25482" xr:uid="{967EE7AE-25F7-44EC-A1B0-C5AA1A394096}"/>
    <cellStyle name="Normal 4 13" xfId="25483" xr:uid="{0ED3FD93-46FC-4D9F-B9C0-7AE397AAA604}"/>
    <cellStyle name="Normal 4 13 2" xfId="25484" xr:uid="{E71FA0DF-9AEB-40FE-9A1B-C8A45508C4C3}"/>
    <cellStyle name="Normal 4 13 2 2" xfId="25485" xr:uid="{4C064FA0-B2DB-4D3A-B67C-4BF0EEB7D9C9}"/>
    <cellStyle name="Normal 4 13 3" xfId="25486" xr:uid="{9991A406-E2DB-459C-96ED-7029903383D0}"/>
    <cellStyle name="Normal 4 13 4" xfId="25487" xr:uid="{B471C526-91BF-4372-ADD6-B61C7FFF87AA}"/>
    <cellStyle name="Normal 4 14" xfId="25488" xr:uid="{B1CC342A-6085-49AE-856E-00E689A209C9}"/>
    <cellStyle name="Normal 4 14 2" xfId="25489" xr:uid="{C55E4A90-70A1-43BF-A989-093D47EB8362}"/>
    <cellStyle name="Normal 4 14 2 2" xfId="25490" xr:uid="{753488ED-FF53-4BD5-93A4-F25645331E3D}"/>
    <cellStyle name="Normal 4 14 3" xfId="25491" xr:uid="{440AE0D0-2DEA-4C84-9F12-6996EC88F7C2}"/>
    <cellStyle name="Normal 4 15" xfId="25492" xr:uid="{5681F68F-C759-47BF-AFC4-EF72120B14E9}"/>
    <cellStyle name="Normal 4 15 2" xfId="25493" xr:uid="{F895A1E5-2501-404E-97C2-F9BECD927874}"/>
    <cellStyle name="Normal 4 15 2 2" xfId="25494" xr:uid="{8826741E-8074-4D1E-8311-019C504473DA}"/>
    <cellStyle name="Normal 4 15 3" xfId="25495" xr:uid="{AEFC1A74-57B9-404F-918E-154C9D5C1F56}"/>
    <cellStyle name="Normal 4 16" xfId="25496" xr:uid="{9710D32A-8B80-4856-9F57-B825861F9155}"/>
    <cellStyle name="Normal 4 16 2" xfId="25497" xr:uid="{154D9A09-95CF-4521-A1FD-15DC59FC8E4E}"/>
    <cellStyle name="Normal 4 16 2 2" xfId="25498" xr:uid="{991100BD-D45C-4CD8-B685-5A92D6D0EA91}"/>
    <cellStyle name="Normal 4 16 3" xfId="25499" xr:uid="{EF3FCF37-28B5-44A0-AAF3-976FB28E1700}"/>
    <cellStyle name="Normal 4 17" xfId="25500" xr:uid="{57630D0A-78B1-49AA-A7C9-54A29BA8832D}"/>
    <cellStyle name="Normal 4 17 2" xfId="25501" xr:uid="{91819A21-E0AA-451B-BF48-9CA5A0D6EDB6}"/>
    <cellStyle name="Normal 4 17 2 2" xfId="25502" xr:uid="{EAECB44B-DFFD-4005-95A5-A9B3982AA3B6}"/>
    <cellStyle name="Normal 4 17 3" xfId="25503" xr:uid="{A164E57C-DC88-4F1E-9DF2-EDD3730FAA4F}"/>
    <cellStyle name="Normal 4 18" xfId="25504" xr:uid="{53B1F3FC-68DD-4F28-B90B-6314BB75071B}"/>
    <cellStyle name="Normal 4 18 2" xfId="25505" xr:uid="{128B5F16-5F64-4CE0-ACF6-A65042EC6719}"/>
    <cellStyle name="Normal 4 18 2 2" xfId="25506" xr:uid="{6F7A49C2-37FD-4692-AE48-9AFD271170F2}"/>
    <cellStyle name="Normal 4 18 3" xfId="25507" xr:uid="{263F79BA-0E5D-497F-B986-8447C48AD803}"/>
    <cellStyle name="Normal 4 19" xfId="25508" xr:uid="{89752379-118A-4A84-9235-9D1BB179013B}"/>
    <cellStyle name="Normal 4 19 2" xfId="25509" xr:uid="{59E2E4BE-3609-4876-9362-769D96CAAD71}"/>
    <cellStyle name="Normal 4 19 2 2" xfId="25510" xr:uid="{E37862E5-1096-4112-AC39-0DFDF4BC3C80}"/>
    <cellStyle name="Normal 4 19 3" xfId="25511" xr:uid="{DFA997EA-A506-470E-AE37-C869FAF20307}"/>
    <cellStyle name="Normal 4 2" xfId="25512" xr:uid="{410A76D6-80C5-4FD9-B9A5-86FA0380B12E}"/>
    <cellStyle name="Normal 4 2 10" xfId="25513" xr:uid="{8AC134D5-E082-4020-AE56-D54C26323A7B}"/>
    <cellStyle name="Normal 4 2 11" xfId="25514" xr:uid="{F60F0646-9314-4E1B-8655-187BA67986B0}"/>
    <cellStyle name="Normal 4 2 12" xfId="25515" xr:uid="{A13624FA-6F26-45E4-AF33-56CDB4C34938}"/>
    <cellStyle name="Normal 4 2 13" xfId="25516" xr:uid="{C19962B7-E5D5-4F71-85A4-B1928D4EE30F}"/>
    <cellStyle name="Normal 4 2 14" xfId="25517" xr:uid="{8CE51BE6-B31E-4507-8D2C-9118C24505F9}"/>
    <cellStyle name="Normal 4 2 2" xfId="25518" xr:uid="{3A4AFDBB-86E3-4BF7-8F6F-FC161971C172}"/>
    <cellStyle name="Normal 4 2 2 10" xfId="25519" xr:uid="{420FF970-5203-4220-93F0-DCC5913EA77C}"/>
    <cellStyle name="Normal 4 2 2 11" xfId="25520" xr:uid="{320522FA-F398-4C67-996E-24415889AD3D}"/>
    <cellStyle name="Normal 4 2 2 2" xfId="25521" xr:uid="{FFC38C29-416E-41B1-8D68-4642549B3199}"/>
    <cellStyle name="Normal 4 2 2 2 2" xfId="25522" xr:uid="{BB5C726D-11CF-4EBE-B396-3A2F24948CA7}"/>
    <cellStyle name="Normal 4 2 2 2 2 2" xfId="25523" xr:uid="{5CEBE3CE-EA70-4A64-9916-9AB8BDCCA06E}"/>
    <cellStyle name="Normal 4 2 2 2 2 2 2" xfId="25524" xr:uid="{EF706139-B1D7-43B6-90AF-83F8A3033C87}"/>
    <cellStyle name="Normal 4 2 2 2 2 2 3" xfId="25525" xr:uid="{9EA000A4-82FA-4D4B-A479-DC37F966BE7E}"/>
    <cellStyle name="Normal 4 2 2 2 2 3" xfId="25526" xr:uid="{FF378472-10C2-419C-9420-62D2395461ED}"/>
    <cellStyle name="Normal 4 2 2 2 2 3 2" xfId="25527" xr:uid="{17281FEF-C117-4935-A1CE-47A735B864E9}"/>
    <cellStyle name="Normal 4 2 2 2 2 4" xfId="25528" xr:uid="{43C82DC2-AC85-4D24-A2DA-8F15AB4A54D2}"/>
    <cellStyle name="Normal 4 2 2 2 2 5" xfId="25529" xr:uid="{8D6E5643-042B-4491-85A1-AD20DF3C67B2}"/>
    <cellStyle name="Normal 4 2 2 2 3" xfId="25530" xr:uid="{C301DD0F-3BCF-4483-9738-C1E22D6E3149}"/>
    <cellStyle name="Normal 4 2 2 2 3 2" xfId="25531" xr:uid="{2FAB8719-FB08-4AAF-86FF-CF3129A84E79}"/>
    <cellStyle name="Normal 4 2 2 2 3 2 2" xfId="25532" xr:uid="{077FC098-8E89-4DC7-9F0D-3C9BF0FDD3A1}"/>
    <cellStyle name="Normal 4 2 2 2 3 3" xfId="25533" xr:uid="{1DBD14AA-81CE-4E7D-B538-096B5A31761D}"/>
    <cellStyle name="Normal 4 2 2 2 3 4" xfId="25534" xr:uid="{E22F7F54-A676-4969-A47A-AD07C3DF379F}"/>
    <cellStyle name="Normal 4 2 2 2 3 5" xfId="25535" xr:uid="{388F8589-9600-4FC8-9B22-24B3909F6C22}"/>
    <cellStyle name="Normal 4 2 2 2 4" xfId="25536" xr:uid="{5DDBDD5E-3402-4AA5-A25B-FDA60F07AEB6}"/>
    <cellStyle name="Normal 4 2 2 2 4 2" xfId="25537" xr:uid="{16199357-1317-4960-9886-9A82DF1D67FC}"/>
    <cellStyle name="Normal 4 2 2 2 4 2 2" xfId="25538" xr:uid="{C9957871-4B17-4E16-A4D5-2D43E05BC0B5}"/>
    <cellStyle name="Normal 4 2 2 2 4 3" xfId="25539" xr:uid="{8FE6E842-C8EA-470F-A630-52EF20A70351}"/>
    <cellStyle name="Normal 4 2 2 2 4 4" xfId="25540" xr:uid="{DC96E130-7F61-4C62-9C31-7830DE4CE46B}"/>
    <cellStyle name="Normal 4 2 2 2 4 5" xfId="25541" xr:uid="{5444A95C-92B1-4D75-B12D-E0506D00F25E}"/>
    <cellStyle name="Normal 4 2 2 2 5" xfId="25542" xr:uid="{BC353B7E-E373-4F0E-918C-B343517C1F12}"/>
    <cellStyle name="Normal 4 2 2 2 5 2" xfId="25543" xr:uid="{89D5EDB0-F37F-4F17-97E7-4C941F507A46}"/>
    <cellStyle name="Normal 4 2 2 2 5 2 2" xfId="25544" xr:uid="{8BB1C1E1-EBC6-4A62-9158-97CC64424644}"/>
    <cellStyle name="Normal 4 2 2 2 5 3" xfId="25545" xr:uid="{7C7DCE4E-2A87-4A85-AF62-C7DA1F9DDA5C}"/>
    <cellStyle name="Normal 4 2 2 2 5 4" xfId="25546" xr:uid="{0DA686AF-69CF-4B3D-86C0-819601C5100A}"/>
    <cellStyle name="Normal 4 2 2 2 5 5" xfId="25547" xr:uid="{73D43F01-1C52-4050-A50B-FA83FD168E48}"/>
    <cellStyle name="Normal 4 2 2 2 6" xfId="25548" xr:uid="{23061C97-6500-4510-B307-DB03D9240B8D}"/>
    <cellStyle name="Normal 4 2 2 2 6 2" xfId="25549" xr:uid="{64D54531-39E1-42FF-91BE-3567CEEF2427}"/>
    <cellStyle name="Normal 4 2 2 2 6 3" xfId="25550" xr:uid="{E9D768F8-F62F-49AD-B294-CDCC601B6471}"/>
    <cellStyle name="Normal 4 2 2 2 7" xfId="25551" xr:uid="{8DDD244F-056D-42B7-B538-FBCEDAD99976}"/>
    <cellStyle name="Normal 4 2 2 2 8" xfId="25552" xr:uid="{7CE76D1A-D5DC-443C-AD7F-85105E9C3F63}"/>
    <cellStyle name="Normal 4 2 2 2 9" xfId="25553" xr:uid="{E5AC263F-72BB-4109-8FEB-59A4A0234D04}"/>
    <cellStyle name="Normal 4 2 2 3" xfId="25554" xr:uid="{D2734D94-1D87-4C6E-B67E-68966C85D1CF}"/>
    <cellStyle name="Normal 4 2 2 3 2" xfId="25555" xr:uid="{6724BA62-0648-482A-B475-30A758183134}"/>
    <cellStyle name="Normal 4 2 2 3 2 2" xfId="25556" xr:uid="{207C0745-AA71-4C7F-8E55-47AB7E66E501}"/>
    <cellStyle name="Normal 4 2 2 3 2 3" xfId="25557" xr:uid="{E4F234D9-4CA8-4CDD-9CDE-A55E4C492471}"/>
    <cellStyle name="Normal 4 2 2 3 2 4" xfId="25558" xr:uid="{3992CA4C-5B07-4F3A-8C30-1258D470F2B4}"/>
    <cellStyle name="Normal 4 2 2 3 3" xfId="25559" xr:uid="{E3964FB4-581A-4B7B-980E-591520A0DE0D}"/>
    <cellStyle name="Normal 4 2 2 3 4" xfId="25560" xr:uid="{4F246716-E5A3-4988-B168-27B73A455AFD}"/>
    <cellStyle name="Normal 4 2 2 3 5" xfId="25561" xr:uid="{09FADC01-370A-4934-834E-0443ECB87A9F}"/>
    <cellStyle name="Normal 4 2 2 3 6" xfId="25562" xr:uid="{6AE34CC7-5A1F-4F54-96DF-C5665A0D0B7C}"/>
    <cellStyle name="Normal 4 2 2 4" xfId="25563" xr:uid="{4C9CEB9C-DDA3-4540-8F55-AED670BA15D0}"/>
    <cellStyle name="Normal 4 2 2 4 2" xfId="25564" xr:uid="{41928419-479F-456C-A649-59C80C6EB077}"/>
    <cellStyle name="Normal 4 2 2 4 3" xfId="25565" xr:uid="{17662930-85A9-4825-962C-3BE100DE0C13}"/>
    <cellStyle name="Normal 4 2 2 4 4" xfId="25566" xr:uid="{C3D4E902-C8A7-4EB2-A26D-2887EBA1147F}"/>
    <cellStyle name="Normal 4 2 2 5" xfId="25567" xr:uid="{69FE8084-A94E-487F-97E0-621AF1E26241}"/>
    <cellStyle name="Normal 4 2 2 6" xfId="25568" xr:uid="{445EF400-01C7-4602-92C2-E6CDA03BD5DB}"/>
    <cellStyle name="Normal 4 2 2 7" xfId="25569" xr:uid="{46254802-5EC1-44CF-B0E5-1A617E3EB1B6}"/>
    <cellStyle name="Normal 4 2 2 8" xfId="25570" xr:uid="{0679DA19-835D-405B-A884-0CBA385020FB}"/>
    <cellStyle name="Normal 4 2 2 9" xfId="25571" xr:uid="{ED03358F-5FE1-4FE0-B431-08A3DDCE7B54}"/>
    <cellStyle name="Normal 4 2 3" xfId="25572" xr:uid="{E9A11C42-0C1C-4D10-86B5-5CFA706866C4}"/>
    <cellStyle name="Normal 4 2 3 10" xfId="25573" xr:uid="{B5018638-5A1B-4D04-A1FC-443B44DFE933}"/>
    <cellStyle name="Normal 4 2 3 2" xfId="25574" xr:uid="{37E57FB1-6AAD-40C5-84F0-8C8A5A99E2F9}"/>
    <cellStyle name="Normal 4 2 3 2 2" xfId="25575" xr:uid="{DBC5B0CA-39C2-4700-A829-EFD360423580}"/>
    <cellStyle name="Normal 4 2 3 2 2 2" xfId="25576" xr:uid="{C8FC9455-E8A6-40FE-B8CC-145AC86867C6}"/>
    <cellStyle name="Normal 4 2 3 2 2 2 2" xfId="25577" xr:uid="{30FD1321-D7CE-4609-BDAB-30D17600F13F}"/>
    <cellStyle name="Normal 4 2 3 2 2 3" xfId="25578" xr:uid="{9975FB12-F3D1-41F1-AEF2-B6C0DC0F8D92}"/>
    <cellStyle name="Normal 4 2 3 2 2 4" xfId="25579" xr:uid="{0FE07119-1BFF-42DF-AFCE-3A4271F6B3FA}"/>
    <cellStyle name="Normal 4 2 3 2 3" xfId="25580" xr:uid="{662437C6-2989-47E8-86AA-97F13E3B63FA}"/>
    <cellStyle name="Normal 4 2 3 2 3 2" xfId="25581" xr:uid="{C5977AA1-047F-493A-A038-33B257716F7F}"/>
    <cellStyle name="Normal 4 2 3 2 4" xfId="25582" xr:uid="{0E54C2F1-AF6D-445F-AB0E-D5A53F768132}"/>
    <cellStyle name="Normal 4 2 3 2 4 2" xfId="25583" xr:uid="{BAD238E7-8A5D-409E-AE82-5937AC2EE92E}"/>
    <cellStyle name="Normal 4 2 3 2 5" xfId="25584" xr:uid="{0AAF158A-3C99-40A2-B212-8891EBD9B65D}"/>
    <cellStyle name="Normal 4 2 3 2 6" xfId="25585" xr:uid="{FEDD6BAC-48E8-4DC2-8B90-98EFD726CAA0}"/>
    <cellStyle name="Normal 4 2 3 2 7" xfId="25586" xr:uid="{17ABF911-769A-4899-A269-7D1F02A9E72B}"/>
    <cellStyle name="Normal 4 2 3 2 8" xfId="25587" xr:uid="{6990D130-E79E-4297-BC11-829294D76451}"/>
    <cellStyle name="Normal 4 2 3 3" xfId="25588" xr:uid="{EC216967-A2B7-410E-A25F-278C91D55517}"/>
    <cellStyle name="Normal 4 2 3 3 2" xfId="25589" xr:uid="{B8FCA2E4-7D07-4FCA-A09C-BE4CAF9D470D}"/>
    <cellStyle name="Normal 4 2 3 3 2 2" xfId="25590" xr:uid="{29B4C2B7-CE9E-49D5-B45C-3C345BA5D0B1}"/>
    <cellStyle name="Normal 4 2 3 3 2 2 2" xfId="25591" xr:uid="{5CA010F5-34F5-432B-91C8-062E8BD29A6F}"/>
    <cellStyle name="Normal 4 2 3 3 2 3" xfId="25592" xr:uid="{5552A443-0B2F-4478-87B6-4CC3527ABF29}"/>
    <cellStyle name="Normal 4 2 3 3 2 4" xfId="25593" xr:uid="{559B693F-0C91-4723-95B8-17F74677A9C2}"/>
    <cellStyle name="Normal 4 2 3 3 3" xfId="25594" xr:uid="{BD4BD6FB-44DC-4B14-8AB9-D731E5722202}"/>
    <cellStyle name="Normal 4 2 3 3 3 2" xfId="25595" xr:uid="{16027F66-CE50-4047-85A1-90B555BA3B25}"/>
    <cellStyle name="Normal 4 2 3 3 4" xfId="25596" xr:uid="{60C28E8A-861E-4D2F-818D-03A9938D541E}"/>
    <cellStyle name="Normal 4 2 3 3 4 2" xfId="25597" xr:uid="{84101FFD-6294-4567-AD55-2096900BCB52}"/>
    <cellStyle name="Normal 4 2 3 3 5" xfId="25598" xr:uid="{7DCC9A61-7E1B-471A-813B-914556C03347}"/>
    <cellStyle name="Normal 4 2 3 3 6" xfId="25599" xr:uid="{1B95A898-CBE7-41E3-AB6D-79660A841590}"/>
    <cellStyle name="Normal 4 2 3 3 7" xfId="25600" xr:uid="{52784B56-74C1-4CBF-B37D-F3A95EF14F8C}"/>
    <cellStyle name="Normal 4 2 3 4" xfId="25601" xr:uid="{1020F2B7-D771-47D2-8A37-A3E94E91FDDE}"/>
    <cellStyle name="Normal 4 2 3 4 2" xfId="25602" xr:uid="{4E6BD3C7-23D8-40FF-BE32-BAF4F0E29D79}"/>
    <cellStyle name="Normal 4 2 3 4 2 2" xfId="25603" xr:uid="{4EDFDF12-6033-4EE4-A1C9-BD0EFE52307F}"/>
    <cellStyle name="Normal 4 2 3 4 2 3" xfId="25604" xr:uid="{E2E528FE-2D8D-4894-8181-03C00B8DD954}"/>
    <cellStyle name="Normal 4 2 3 4 3" xfId="25605" xr:uid="{B785D144-5FFF-4647-A1BA-DE3DCA28A412}"/>
    <cellStyle name="Normal 4 2 3 4 3 2" xfId="25606" xr:uid="{9D107E54-AE28-4871-8B36-02B00840E911}"/>
    <cellStyle name="Normal 4 2 3 4 4" xfId="25607" xr:uid="{2CCB97F6-D6BC-4188-9EFD-81B9DC68D3ED}"/>
    <cellStyle name="Normal 4 2 3 4 5" xfId="25608" xr:uid="{7B1EADA0-6570-4845-A9B1-7D42285CFFAB}"/>
    <cellStyle name="Normal 4 2 3 5" xfId="25609" xr:uid="{766A4F37-9686-4841-AF6B-B415C03FE813}"/>
    <cellStyle name="Normal 4 2 3 5 2" xfId="25610" xr:uid="{39A7F30A-4A03-4941-99B4-1BB9D7998290}"/>
    <cellStyle name="Normal 4 2 3 5 2 2" xfId="25611" xr:uid="{05CCA01E-9E28-4D7C-91F8-B64D4141361D}"/>
    <cellStyle name="Normal 4 2 3 5 3" xfId="25612" xr:uid="{7B50F274-801F-475D-90AE-11C20819B75F}"/>
    <cellStyle name="Normal 4 2 3 5 4" xfId="25613" xr:uid="{B48D8012-4941-4ECB-A28E-69BF869E30E8}"/>
    <cellStyle name="Normal 4 2 3 5 5" xfId="25614" xr:uid="{2BE4B799-C456-449F-8448-75B965513782}"/>
    <cellStyle name="Normal 4 2 3 6" xfId="25615" xr:uid="{C55BC13D-E8D9-497E-BE37-76ADF7017777}"/>
    <cellStyle name="Normal 4 2 3 6 2" xfId="25616" xr:uid="{0C1D0A01-1D9C-4CAD-90E7-CE4CB5CE97CA}"/>
    <cellStyle name="Normal 4 2 3 6 3" xfId="25617" xr:uid="{91A9E9AC-A91A-4716-B34E-1A232E9D3A16}"/>
    <cellStyle name="Normal 4 2 3 7" xfId="25618" xr:uid="{06CF2C1F-2DD0-46E4-8080-FA7B6608844E}"/>
    <cellStyle name="Normal 4 2 3 7 2" xfId="25619" xr:uid="{A0DC1514-45EF-4B14-80DF-5333D4B714AD}"/>
    <cellStyle name="Normal 4 2 3 8" xfId="25620" xr:uid="{F958A7CB-FAE0-4FFD-9505-91C3F25DAC5A}"/>
    <cellStyle name="Normal 4 2 3 8 2" xfId="25621" xr:uid="{AE2C464B-D87A-4BC1-9A3A-CF3F12729320}"/>
    <cellStyle name="Normal 4 2 3 9" xfId="25622" xr:uid="{24351A67-1E38-4C15-84FC-0B51A98C9D05}"/>
    <cellStyle name="Normal 4 2 4" xfId="25623" xr:uid="{0A33FC88-4A00-4F2B-8282-50AB31A6BAC8}"/>
    <cellStyle name="Normal 4 2 4 2" xfId="25624" xr:uid="{9B9704BE-6BDE-40C6-A2B1-3B407C46A661}"/>
    <cellStyle name="Normal 4 2 4 2 2" xfId="25625" xr:uid="{8B63ADB6-C498-4F63-AB4D-C6299963E58D}"/>
    <cellStyle name="Normal 4 2 4 2 3" xfId="25626" xr:uid="{B77B5DDE-A810-4125-BD4F-AADEC6CD324B}"/>
    <cellStyle name="Normal 4 2 4 2 4" xfId="25627" xr:uid="{867600D7-F758-405B-B8CC-550C87AB04B6}"/>
    <cellStyle name="Normal 4 2 4 3" xfId="25628" xr:uid="{F629CCC6-CEA3-4BB4-A912-CEB0EE310B19}"/>
    <cellStyle name="Normal 4 2 4 4" xfId="25629" xr:uid="{E4219678-65D2-4F79-B465-DE106F521E47}"/>
    <cellStyle name="Normal 4 2 4 5" xfId="25630" xr:uid="{E2FC8ACF-14AD-4408-B833-CA2BFE08AFA1}"/>
    <cellStyle name="Normal 4 2 4 6" xfId="25631" xr:uid="{0DB06314-FAF0-4224-851E-65D0F92AA860}"/>
    <cellStyle name="Normal 4 2 4 7" xfId="25632" xr:uid="{B9885C44-5F50-413C-912B-50F61647AF29}"/>
    <cellStyle name="Normal 4 2 5" xfId="25633" xr:uid="{4058CD7D-63F4-4FC4-93BC-70742A503D53}"/>
    <cellStyle name="Normal 4 2 5 2" xfId="25634" xr:uid="{7E648A46-2F84-4CFC-BA68-520A6A12F60F}"/>
    <cellStyle name="Normal 4 2 5 2 2" xfId="25635" xr:uid="{71FBCC64-A4D4-45B9-8FBC-C67BAF39452A}"/>
    <cellStyle name="Normal 4 2 5 2 3" xfId="25636" xr:uid="{85E5308D-9443-43C5-AE7E-8E637E2089FF}"/>
    <cellStyle name="Normal 4 2 5 3" xfId="25637" xr:uid="{D046357E-8D1B-47BE-9FDD-BA45357AD830}"/>
    <cellStyle name="Normal 4 2 5 4" xfId="25638" xr:uid="{3A2FFDAC-5C04-4F2A-8482-7EAAADBDB1A0}"/>
    <cellStyle name="Normal 4 2 5 5" xfId="25639" xr:uid="{CEDEB3BB-784B-4E44-A934-C55F1693F13D}"/>
    <cellStyle name="Normal 4 2 5 6" xfId="25640" xr:uid="{912397E5-4A57-49AE-8254-8B74B45B0842}"/>
    <cellStyle name="Normal 4 2 5 7" xfId="25641" xr:uid="{5B8E9D16-5142-4BC2-80B6-15289EE4A367}"/>
    <cellStyle name="Normal 4 2 6" xfId="25642" xr:uid="{BD0AF384-0F19-47F1-AB40-6AA951C15521}"/>
    <cellStyle name="Normal 4 2 6 2" xfId="25643" xr:uid="{018C52C9-B6CC-49F3-AF50-348F161D5050}"/>
    <cellStyle name="Normal 4 2 6 3" xfId="25644" xr:uid="{6BBC1020-145D-465C-87E5-C655FA83416C}"/>
    <cellStyle name="Normal 4 2 7" xfId="25645" xr:uid="{F8C4D65F-9362-4355-BA15-8A17029A72B2}"/>
    <cellStyle name="Normal 4 2 8" xfId="25646" xr:uid="{E02680E4-A4C5-4684-8A91-8BFB9F40452B}"/>
    <cellStyle name="Normal 4 2 9" xfId="25647" xr:uid="{0BAB03D0-DD40-4E2E-A378-46D169536894}"/>
    <cellStyle name="Normal 4 20" xfId="25648" xr:uid="{DA4CE60F-BC6E-46CE-BBD8-6867A7ABAD9E}"/>
    <cellStyle name="Normal 4 20 2" xfId="25649" xr:uid="{6DD3E60E-CB72-4CA8-89EA-8B3944BCA7D4}"/>
    <cellStyle name="Normal 4 21" xfId="25650" xr:uid="{83D71479-C3A9-4ED0-A029-2DEB92C51025}"/>
    <cellStyle name="Normal 4 21 2" xfId="25651" xr:uid="{737E14EF-8DDC-4D98-B3BD-176C9B632901}"/>
    <cellStyle name="Normal 4 22" xfId="25652" xr:uid="{84200233-53C5-4106-B547-5B4754284E3C}"/>
    <cellStyle name="Normal 4 22 2" xfId="25653" xr:uid="{F17464C7-0EAE-45E2-A73E-C78C9F610213}"/>
    <cellStyle name="Normal 4 23" xfId="25654" xr:uid="{DC63505F-BEE4-47DD-89E3-807D566DB293}"/>
    <cellStyle name="Normal 4 23 2" xfId="25655" xr:uid="{0283773D-24E2-43B2-8B18-9EFF1DADA1D7}"/>
    <cellStyle name="Normal 4 24" xfId="25656" xr:uid="{211B3751-5863-423A-9E7C-51662AD954F7}"/>
    <cellStyle name="Normal 4 24 2" xfId="25657" xr:uid="{2A2D354C-7241-46C9-94E1-AA95F607A85A}"/>
    <cellStyle name="Normal 4 25" xfId="25658" xr:uid="{92E60C3D-F8D0-43AD-A8B8-60D7311B9DE2}"/>
    <cellStyle name="Normal 4 26" xfId="25659" xr:uid="{FD24DF56-5518-495A-BC59-1DE35508948A}"/>
    <cellStyle name="Normal 4 27" xfId="25660" xr:uid="{89C74B65-A3D3-442A-9B08-15DFDC4E3576}"/>
    <cellStyle name="Normal 4 28" xfId="25661" xr:uid="{FC7DE6D0-D780-450A-827B-F0EBC6E77691}"/>
    <cellStyle name="Normal 4 29" xfId="25662" xr:uid="{4152E421-E024-4E8A-9E0C-1F333E32D1E7}"/>
    <cellStyle name="Normal 4 3" xfId="25663" xr:uid="{F1EB6390-D723-41FF-ACD8-616B99478BE5}"/>
    <cellStyle name="Normal 4 3 10" xfId="25664" xr:uid="{4AA74096-00CC-44DE-A259-EBFCD98C60A5}"/>
    <cellStyle name="Normal 4 3 11" xfId="25665" xr:uid="{9C984AB9-29D4-464B-B3BA-7A8D32073AD3}"/>
    <cellStyle name="Normal 4 3 12" xfId="25666" xr:uid="{1C38064B-6277-4ED3-A729-9B2B85AA2203}"/>
    <cellStyle name="Normal 4 3 2" xfId="25667" xr:uid="{2CE8CBFB-77FC-4C84-B595-6FB22E098A8E}"/>
    <cellStyle name="Normal 4 3 2 2" xfId="25668" xr:uid="{C5A81F35-DE2F-485E-A506-5B0737964B10}"/>
    <cellStyle name="Normal 4 3 2 2 2" xfId="25669" xr:uid="{5D2B35FB-4200-435B-A493-778F7F1255C8}"/>
    <cellStyle name="Normal 4 3 2 2 3" xfId="25670" xr:uid="{C64ACBEA-DFDB-4B1B-9E8E-992576319FE8}"/>
    <cellStyle name="Normal 4 3 2 2 4" xfId="25671" xr:uid="{5B3E253C-42E6-4B13-9612-8CB1F04E08EF}"/>
    <cellStyle name="Normal 4 3 2 2 5" xfId="25672" xr:uid="{07FE5A99-57BB-4C57-8C94-66EC2222434F}"/>
    <cellStyle name="Normal 4 3 2 2 6" xfId="25673" xr:uid="{AF1962CE-E0A6-4147-8F62-8B82957E2359}"/>
    <cellStyle name="Normal 4 3 2 3" xfId="25674" xr:uid="{E06E0958-F2C0-4FBD-BC03-2F60CC6CE297}"/>
    <cellStyle name="Normal 4 3 2 4" xfId="25675" xr:uid="{00B59A1D-96A1-4036-9A08-F33F4C12E66D}"/>
    <cellStyle name="Normal 4 3 2 5" xfId="25676" xr:uid="{3E0C3957-625C-4248-B319-9D3FC8D98262}"/>
    <cellStyle name="Normal 4 3 2 6" xfId="25677" xr:uid="{5FE54088-23C2-4E9B-A44F-F65A08F0AE8E}"/>
    <cellStyle name="Normal 4 3 2 7" xfId="25678" xr:uid="{89ED605C-5126-4EF6-8388-7E2B1D025465}"/>
    <cellStyle name="Normal 4 3 2 8" xfId="25679" xr:uid="{421C0D2B-AB0C-4D80-8E87-B4D5043C7E69}"/>
    <cellStyle name="Normal 4 3 2 9" xfId="25680" xr:uid="{F423EADA-9331-4EAF-8D53-23D922948003}"/>
    <cellStyle name="Normal 4 3 3" xfId="25681" xr:uid="{CCAA8652-FB3C-460C-868B-D9C2EFB976BF}"/>
    <cellStyle name="Normal 4 3 3 2" xfId="25682" xr:uid="{FDC4EBCA-1567-43FA-9F4C-105652F08276}"/>
    <cellStyle name="Normal 4 3 3 2 2" xfId="25683" xr:uid="{14092E63-FE5A-4946-A358-9BBEF8F1C52E}"/>
    <cellStyle name="Normal 4 3 3 2 3" xfId="25684" xr:uid="{EC81A7B1-F07D-40F6-9FEF-AD25C0751E38}"/>
    <cellStyle name="Normal 4 3 3 2 4" xfId="25685" xr:uid="{A1E2D75B-1D16-4319-BF1E-DFCCBCDE0A41}"/>
    <cellStyle name="Normal 4 3 3 2 5" xfId="25686" xr:uid="{D6279BFD-9EE8-4721-BE34-17929B774F94}"/>
    <cellStyle name="Normal 4 3 3 2 6" xfId="25687" xr:uid="{7E184DEF-8AF5-4E66-A830-F919A9B1FDF6}"/>
    <cellStyle name="Normal 4 3 3 3" xfId="25688" xr:uid="{D2B5D999-BDB9-4A55-A31C-2ADC7AFB915E}"/>
    <cellStyle name="Normal 4 3 3 4" xfId="25689" xr:uid="{8C5A95BC-0BFE-4EC9-931F-9C128AB203FF}"/>
    <cellStyle name="Normal 4 3 3 5" xfId="25690" xr:uid="{D31615A8-8623-4DC2-A0B9-E8027170D885}"/>
    <cellStyle name="Normal 4 3 3 6" xfId="25691" xr:uid="{D5EF5DC3-046C-4F3F-BE98-2DB194156298}"/>
    <cellStyle name="Normal 4 3 3 7" xfId="25692" xr:uid="{FD208BB3-4F13-478C-A263-09DD6FF9855A}"/>
    <cellStyle name="Normal 4 3 3 8" xfId="25693" xr:uid="{DCE1E47E-3E94-44BA-BE57-4B7C059CA39F}"/>
    <cellStyle name="Normal 4 3 4" xfId="25694" xr:uid="{D9BC79F2-B408-4FA0-8B53-D619143511DD}"/>
    <cellStyle name="Normal 4 3 4 2" xfId="25695" xr:uid="{C33E1152-A301-4192-B86F-BBBEA6F68281}"/>
    <cellStyle name="Normal 4 3 4 3" xfId="25696" xr:uid="{F8130DC0-512F-4F07-B9E3-7E532867D958}"/>
    <cellStyle name="Normal 4 3 4 4" xfId="25697" xr:uid="{919ED69F-A3EE-49AF-B9DE-6C4799480429}"/>
    <cellStyle name="Normal 4 3 4 5" xfId="25698" xr:uid="{CED04CE3-EE98-45E1-B0CB-27E1552C5EA0}"/>
    <cellStyle name="Normal 4 3 4 6" xfId="25699" xr:uid="{A9C1A1FA-EE70-4798-B5ED-79D4FF9D2C8B}"/>
    <cellStyle name="Normal 4 3 4 7" xfId="25700" xr:uid="{150ECA1C-6828-4C6F-834D-023F96BA9CF4}"/>
    <cellStyle name="Normal 4 3 5" xfId="25701" xr:uid="{EB69B9E2-5873-45E8-8A9A-58CA5CC60C4E}"/>
    <cellStyle name="Normal 4 3 5 2" xfId="25702" xr:uid="{0848D245-8C0A-4B4B-AC86-832A2A116BF1}"/>
    <cellStyle name="Normal 4 3 6" xfId="25703" xr:uid="{7CF194A7-1176-4C69-92C9-252BD92F83C5}"/>
    <cellStyle name="Normal 4 3 7" xfId="25704" xr:uid="{AF426BA2-9397-4EAE-97F8-91C393C31BEC}"/>
    <cellStyle name="Normal 4 3 8" xfId="25705" xr:uid="{B1D73AFD-877A-4336-8C04-6EC8BAA9F9A2}"/>
    <cellStyle name="Normal 4 3 9" xfId="25706" xr:uid="{664B70AC-6595-41DB-B187-BEC046BD2A8A}"/>
    <cellStyle name="Normal 4 30" xfId="32179" xr:uid="{173605F5-D006-4D3B-BAC3-8CEBC64729BD}"/>
    <cellStyle name="Normal 4 4" xfId="25707" xr:uid="{E017A499-A615-4B73-88BE-F103CCF7725C}"/>
    <cellStyle name="Normal 4 4 2" xfId="25708" xr:uid="{5137BCAD-6F10-4DA5-84AC-5B3CA84294D2}"/>
    <cellStyle name="Normal 4 4 2 2" xfId="25709" xr:uid="{BF936C58-5A73-43D6-8EE0-631073FE2594}"/>
    <cellStyle name="Normal 4 4 2 2 2" xfId="25710" xr:uid="{FACF3ED8-E498-4138-B9F0-F6A557262CC7}"/>
    <cellStyle name="Normal 4 4 2 2 2 2" xfId="25711" xr:uid="{17ED883B-0D69-4304-A8C6-5588E7CE329E}"/>
    <cellStyle name="Normal 4 4 2 2 3" xfId="25712" xr:uid="{7A3E7711-9BDB-41C4-AEC5-B52E0A588F19}"/>
    <cellStyle name="Normal 4 4 2 2 4" xfId="25713" xr:uid="{535BD752-C064-43DB-92B9-5C7FABC52A93}"/>
    <cellStyle name="Normal 4 4 2 2 5" xfId="25714" xr:uid="{B3C1BFCF-E063-4478-A3CB-84048DD349DA}"/>
    <cellStyle name="Normal 4 4 2 3" xfId="25715" xr:uid="{1352D262-4336-4E29-8294-926BE125FD68}"/>
    <cellStyle name="Normal 4 4 2 3 2" xfId="25716" xr:uid="{A9605C38-3012-47C2-AA9E-AF89B0D52C82}"/>
    <cellStyle name="Normal 4 4 2 4" xfId="25717" xr:uid="{81AC3F01-7CED-4234-B1B4-1FF88315CE8D}"/>
    <cellStyle name="Normal 4 4 2 4 2" xfId="25718" xr:uid="{E3D160C6-6D8F-42CC-8AA5-46748661C538}"/>
    <cellStyle name="Normal 4 4 2 5" xfId="25719" xr:uid="{94CD0BF3-1663-42ED-BF65-16750BC085C3}"/>
    <cellStyle name="Normal 4 4 2 6" xfId="25720" xr:uid="{4F007927-571F-43F0-AA44-1795785028D4}"/>
    <cellStyle name="Normal 4 4 2 7" xfId="25721" xr:uid="{B7C69E90-4ECC-4032-A0C9-1A769340954F}"/>
    <cellStyle name="Normal 4 4 2 8" xfId="25722" xr:uid="{7C491FC4-1829-4C56-A39D-3DE943CE9D95}"/>
    <cellStyle name="Normal 4 4 3" xfId="25723" xr:uid="{D05636E9-3698-47B7-8BF3-C0E0CE78AB4C}"/>
    <cellStyle name="Normal 4 4 3 2" xfId="25724" xr:uid="{747C7787-97BC-4943-BBE7-DBA6D4597B16}"/>
    <cellStyle name="Normal 4 4 3 2 2" xfId="25725" xr:uid="{2ACC56F3-E28C-43BB-9E21-35B687A83A9C}"/>
    <cellStyle name="Normal 4 4 3 2 3" xfId="25726" xr:uid="{2D7DA2CB-45B6-441D-BB19-E34BDF545A4A}"/>
    <cellStyle name="Normal 4 4 3 2 4" xfId="25727" xr:uid="{4227F5CF-2B7A-411F-8A96-3F6D7D7AD69B}"/>
    <cellStyle name="Normal 4 4 3 2 5" xfId="25728" xr:uid="{46F08FCE-637A-461D-8979-C3064DAC1E81}"/>
    <cellStyle name="Normal 4 4 3 3" xfId="25729" xr:uid="{E33B5557-5927-4BF9-940E-C61EF5FEA005}"/>
    <cellStyle name="Normal 4 4 3 3 2" xfId="25730" xr:uid="{2400E632-A482-4ED2-A25C-EF820D1212E1}"/>
    <cellStyle name="Normal 4 4 3 3 3" xfId="25731" xr:uid="{7A6D9388-DBF1-4AD6-9244-EDF482D7D5C9}"/>
    <cellStyle name="Normal 4 4 3 3 4" xfId="25732" xr:uid="{F68242CF-A8F8-4F3F-9AAF-4A1ADC86EB35}"/>
    <cellStyle name="Normal 4 4 3 4" xfId="25733" xr:uid="{24AE22BC-3156-4F3B-95A4-716E09044764}"/>
    <cellStyle name="Normal 4 4 3 5" xfId="25734" xr:uid="{D56EFCDF-4A24-4F24-ADB6-B9EA6C3B2426}"/>
    <cellStyle name="Normal 4 4 3 6" xfId="25735" xr:uid="{B3B9797D-2EF8-4EA8-A229-86DE9A367952}"/>
    <cellStyle name="Normal 4 4 3 7" xfId="25736" xr:uid="{B3C25085-E051-4B08-A824-1B73E8D855BA}"/>
    <cellStyle name="Normal 4 4 3 8" xfId="25737" xr:uid="{5E4ECB93-F8CF-429E-9E5F-7AC5AD7541D3}"/>
    <cellStyle name="Normal 4 4 4" xfId="25738" xr:uid="{478F24A7-AB9F-43F3-A33C-C23CC3103405}"/>
    <cellStyle name="Normal 4 4 4 2" xfId="25739" xr:uid="{F0422C52-C702-450A-BD4C-B5ADFA1A2F2F}"/>
    <cellStyle name="Normal 4 4 4 3" xfId="25740" xr:uid="{EC307FE7-6EF7-4504-9FBC-D3043C9A90B2}"/>
    <cellStyle name="Normal 4 4 4 4" xfId="25741" xr:uid="{201F862B-3B4C-4DD7-9552-A9E62CFDBB6B}"/>
    <cellStyle name="Normal 4 4 4 5" xfId="25742" xr:uid="{985EEA63-9282-40C2-B796-989E4DD1B77D}"/>
    <cellStyle name="Normal 4 4 4 6" xfId="25743" xr:uid="{7843C5B6-2BB0-4A33-B533-DEA38AD7A7C8}"/>
    <cellStyle name="Normal 4 4 5" xfId="25744" xr:uid="{A5DE48FE-9D4D-4245-A9CB-19D9E47A3041}"/>
    <cellStyle name="Normal 4 4 5 2" xfId="25745" xr:uid="{852F56BF-5276-480A-9393-91F0BCFD6151}"/>
    <cellStyle name="Normal 4 4 5 2 2" xfId="25746" xr:uid="{80113813-A2F7-4C7C-A9DA-21BD5C4ABC31}"/>
    <cellStyle name="Normal 4 4 5 2 3" xfId="25747" xr:uid="{02424646-9CD2-43D3-8428-47A7890AC786}"/>
    <cellStyle name="Normal 4 4 5 3" xfId="25748" xr:uid="{16BF7172-420C-454A-9C68-92C6C4C3D8BF}"/>
    <cellStyle name="Normal 4 4 5 4" xfId="25749" xr:uid="{B59C1A0D-9DE1-45BC-8C2E-B885F2284E1E}"/>
    <cellStyle name="Normal 4 4 5 5" xfId="25750" xr:uid="{F866A110-6BC4-4CCC-9B66-27F98AE740D9}"/>
    <cellStyle name="Normal 4 4 6" xfId="25751" xr:uid="{02D86AF3-A8BF-4491-AED4-7E522104D949}"/>
    <cellStyle name="Normal 4 4 6 2" xfId="25752" xr:uid="{334EB11B-59D3-4649-BD33-DD1953FA1B70}"/>
    <cellStyle name="Normal 4 4 6 3" xfId="25753" xr:uid="{4E6BE61F-423E-4920-A007-40971626B3D4}"/>
    <cellStyle name="Normal 4 4 7" xfId="25754" xr:uid="{4DBC98F0-AF6D-4669-B988-827C081869AE}"/>
    <cellStyle name="Normal 4 4 8" xfId="25755" xr:uid="{A6FFAEC8-9F2E-4EBC-95EA-D941D0F06D01}"/>
    <cellStyle name="Normal 4 4 9" xfId="25756" xr:uid="{193F912B-D24E-4096-AA77-BA74E12F1FBD}"/>
    <cellStyle name="Normal 4 5" xfId="25757" xr:uid="{53822090-4669-4806-821C-DC2AB281FD35}"/>
    <cellStyle name="Normal 4 5 10" xfId="25758" xr:uid="{4372711F-0DF4-443F-9833-450CB9955306}"/>
    <cellStyle name="Normal 4 5 2" xfId="25759" xr:uid="{C3A1BC5C-18D9-4C26-9109-123BB8CD6E7F}"/>
    <cellStyle name="Normal 4 5 2 2" xfId="25760" xr:uid="{58010E39-F2D5-41A7-8892-37A3E636480D}"/>
    <cellStyle name="Normal 4 5 2 2 2" xfId="25761" xr:uid="{EDA3D3EE-C174-4AFA-B09D-5703051C210B}"/>
    <cellStyle name="Normal 4 5 2 2 3" xfId="25762" xr:uid="{4BA9AC65-7B74-45F3-B5D2-87B8A940AAC0}"/>
    <cellStyle name="Normal 4 5 2 2 4" xfId="25763" xr:uid="{3BBE24F0-CA77-4C33-9ECF-0760B3FCEF64}"/>
    <cellStyle name="Normal 4 5 2 2 5" xfId="25764" xr:uid="{F14A68B6-529E-48C5-A410-C5F630EF670B}"/>
    <cellStyle name="Normal 4 5 2 3" xfId="25765" xr:uid="{82317C7D-0DEA-4385-AC2A-D095B601EC10}"/>
    <cellStyle name="Normal 4 5 2 3 2" xfId="25766" xr:uid="{3B6C6D27-2CA7-4D6C-85D0-038AAA18FD22}"/>
    <cellStyle name="Normal 4 5 2 4" xfId="25767" xr:uid="{D1E5CF15-FC8E-4633-9DEF-44A2DEF4CBCC}"/>
    <cellStyle name="Normal 4 5 2 5" xfId="25768" xr:uid="{60054E67-1B6B-4E7F-9748-74F9069C0489}"/>
    <cellStyle name="Normal 4 5 2 6" xfId="25769" xr:uid="{0FC42984-1C55-497D-BCF1-07CC3E2B4712}"/>
    <cellStyle name="Normal 4 5 2 7" xfId="25770" xr:uid="{B03DE84A-9ABF-4BF1-90CF-0434F71709D8}"/>
    <cellStyle name="Normal 4 5 2 8" xfId="25771" xr:uid="{22B0F0CF-A1B8-4053-BD95-5BA131C71F99}"/>
    <cellStyle name="Normal 4 5 3" xfId="25772" xr:uid="{1D1B066C-BC8C-416A-AC79-2C67D3908244}"/>
    <cellStyle name="Normal 4 5 3 2" xfId="25773" xr:uid="{174ACBAA-4ECA-4B36-9F66-011818B5D679}"/>
    <cellStyle name="Normal 4 5 3 2 2" xfId="25774" xr:uid="{D21CBB55-9839-4540-98AD-3168A4C76F1D}"/>
    <cellStyle name="Normal 4 5 3 2 3" xfId="25775" xr:uid="{78B453D8-91D6-48AA-A6F8-FAC28E4CAC67}"/>
    <cellStyle name="Normal 4 5 3 2 4" xfId="25776" xr:uid="{438E5CED-BA9B-45D4-B523-4DFD1C885E42}"/>
    <cellStyle name="Normal 4 5 3 2 5" xfId="25777" xr:uid="{5E388BAB-AA69-46E6-8212-CC6DC6075936}"/>
    <cellStyle name="Normal 4 5 3 3" xfId="25778" xr:uid="{0889FCAC-8EE0-4E17-84BD-C35AA114EFCA}"/>
    <cellStyle name="Normal 4 5 3 4" xfId="25779" xr:uid="{B51AFADE-A8A2-47BF-ACD5-37139E9BD5C6}"/>
    <cellStyle name="Normal 4 5 3 5" xfId="25780" xr:uid="{BFF627D4-3E07-4574-AD89-020526B3E747}"/>
    <cellStyle name="Normal 4 5 3 6" xfId="25781" xr:uid="{90EFA8C3-C767-46F1-97F3-369C4280A4FD}"/>
    <cellStyle name="Normal 4 5 3 7" xfId="25782" xr:uid="{CC232C30-4A38-42A2-8A40-F59292FAB77A}"/>
    <cellStyle name="Normal 4 5 3 8" xfId="25783" xr:uid="{A4F8BD28-B567-443E-BFCE-A1E051D38247}"/>
    <cellStyle name="Normal 4 5 4" xfId="25784" xr:uid="{D390EF94-C9BF-436C-9B29-9B3D5B5445DD}"/>
    <cellStyle name="Normal 4 5 4 2" xfId="25785" xr:uid="{A67C8B06-CCD1-41CB-A81E-6FE71CBFB18D}"/>
    <cellStyle name="Normal 4 5 4 3" xfId="25786" xr:uid="{7C9FB19A-32E7-4E2F-AD7E-BE901582CD5E}"/>
    <cellStyle name="Normal 4 5 4 4" xfId="25787" xr:uid="{05D91E66-86C2-4133-A334-5A8E188A7114}"/>
    <cellStyle name="Normal 4 5 4 5" xfId="25788" xr:uid="{756EA8FA-E219-4201-89CF-BDD92C1D4477}"/>
    <cellStyle name="Normal 4 5 4 6" xfId="25789" xr:uid="{57ADA949-A1D5-4F71-9923-2F4BBA9ADF7B}"/>
    <cellStyle name="Normal 4 5 5" xfId="25790" xr:uid="{91CBFF6F-EFD3-4BE7-A53E-FD94EE4338A7}"/>
    <cellStyle name="Normal 4 5 6" xfId="25791" xr:uid="{035547D7-1AFE-45D3-94DB-FBDBB625DFD1}"/>
    <cellStyle name="Normal 4 5 7" xfId="25792" xr:uid="{42AEDD59-38BE-423D-9E44-3E7F2500E500}"/>
    <cellStyle name="Normal 4 5 8" xfId="25793" xr:uid="{7F7717D8-48D4-4CB3-8DE1-7369A39CB4A7}"/>
    <cellStyle name="Normal 4 5 9" xfId="25794" xr:uid="{2D5ADECD-B307-485C-A632-2DD088E3AAD5}"/>
    <cellStyle name="Normal 4 6" xfId="25795" xr:uid="{393CB1FC-988E-46DE-8CA6-D235F20E41AF}"/>
    <cellStyle name="Normal 4 6 10" xfId="25796" xr:uid="{9ED2CD2C-8AC6-4867-8653-375AB1624856}"/>
    <cellStyle name="Normal 4 6 2" xfId="25797" xr:uid="{00C81DD5-2CB1-466A-AA52-B2A6654B649D}"/>
    <cellStyle name="Normal 4 6 2 2" xfId="25798" xr:uid="{59511F3F-392E-48FD-A569-A60D3658467D}"/>
    <cellStyle name="Normal 4 6 2 2 2" xfId="25799" xr:uid="{9750AC68-ADDE-47E9-905D-DFE24A3C832B}"/>
    <cellStyle name="Normal 4 6 2 3" xfId="25800" xr:uid="{4FF1DADA-BADD-4AEF-91F1-C1FB2E1CAF87}"/>
    <cellStyle name="Normal 4 6 2 4" xfId="25801" xr:uid="{C82111ED-3EFC-4F11-A6FD-B0819AC72AAF}"/>
    <cellStyle name="Normal 4 6 2 5" xfId="25802" xr:uid="{69CB0C3B-1502-49BD-B81D-36480F3D5D6D}"/>
    <cellStyle name="Normal 4 6 2 6" xfId="25803" xr:uid="{69EE6F09-AD03-4E47-A3F1-A4B9DF642AC2}"/>
    <cellStyle name="Normal 4 6 3" xfId="25804" xr:uid="{913B3428-BF4E-4F1D-94D9-CC303236EC90}"/>
    <cellStyle name="Normal 4 6 3 2" xfId="25805" xr:uid="{43A03EA8-69D5-4CB8-B994-DA355815F192}"/>
    <cellStyle name="Normal 4 6 3 2 2" xfId="25806" xr:uid="{9C602592-5F5E-4798-9559-2FDB606FC639}"/>
    <cellStyle name="Normal 4 6 3 3" xfId="25807" xr:uid="{43A1E511-D760-4724-BFAF-4C00950E925F}"/>
    <cellStyle name="Normal 4 6 4" xfId="25808" xr:uid="{86996480-6E2E-49EF-960D-B473F30AA2C6}"/>
    <cellStyle name="Normal 4 6 4 2" xfId="25809" xr:uid="{F0AE3DA8-D9F9-4EFE-9CDD-825418A45059}"/>
    <cellStyle name="Normal 4 6 5" xfId="25810" xr:uid="{5B8CFC09-C164-4AE6-B15F-455E47CF5E77}"/>
    <cellStyle name="Normal 4 6 6" xfId="25811" xr:uid="{2EB2A810-38D9-47B7-81FF-8DDB060D3811}"/>
    <cellStyle name="Normal 4 6 7" xfId="25812" xr:uid="{6C7536E0-C91E-4D4D-8323-6E4EB6B36B4B}"/>
    <cellStyle name="Normal 4 6 8" xfId="25813" xr:uid="{F797FF4A-E887-4F59-93BE-FEEC6037F41E}"/>
    <cellStyle name="Normal 4 6 9" xfId="25814" xr:uid="{4EF10C5B-DC43-44EB-B63A-371A1E10343A}"/>
    <cellStyle name="Normal 4 7" xfId="25815" xr:uid="{132D21BE-BADB-44E3-B767-20805A6348EF}"/>
    <cellStyle name="Normal 4 7 2" xfId="25816" xr:uid="{A3BE25BA-62FF-44D6-876F-93B5D60A6157}"/>
    <cellStyle name="Normal 4 7 2 2" xfId="25817" xr:uid="{C2AEEAF7-CD65-48FB-B8D9-9CD009D85E69}"/>
    <cellStyle name="Normal 4 7 2 2 2" xfId="25818" xr:uid="{11DAFA79-41A1-4BA6-A1EC-D40CF73196CD}"/>
    <cellStyle name="Normal 4 7 2 3" xfId="25819" xr:uid="{50B18462-D0DD-4671-B551-A4D686F9EBAC}"/>
    <cellStyle name="Normal 4 7 2 4" xfId="25820" xr:uid="{6B837728-8140-4152-8CC0-01D072DE4E94}"/>
    <cellStyle name="Normal 4 7 3" xfId="25821" xr:uid="{5F020D48-8EFC-4A50-A030-4D34C34E925D}"/>
    <cellStyle name="Normal 4 7 3 2" xfId="25822" xr:uid="{D7CAB038-F17C-4873-83B7-D73DE2916F9B}"/>
    <cellStyle name="Normal 4 7 3 2 2" xfId="25823" xr:uid="{0D974706-2813-4F96-A435-593F5BF080D2}"/>
    <cellStyle name="Normal 4 7 3 3" xfId="25824" xr:uid="{2ABA5A5D-3FEA-4830-AAFC-F20DB5CFFC04}"/>
    <cellStyle name="Normal 4 7 4" xfId="25825" xr:uid="{C9D8AC28-E17D-40FF-8DD6-C15A7D042142}"/>
    <cellStyle name="Normal 4 7 4 2" xfId="25826" xr:uid="{F3EF5EAC-FE6B-4353-A4F8-175CB48DF3A5}"/>
    <cellStyle name="Normal 4 7 5" xfId="25827" xr:uid="{3D88A463-61D9-425C-8232-F7F7CBF663CF}"/>
    <cellStyle name="Normal 4 7 6" xfId="25828" xr:uid="{31E57993-3446-4EC2-86A4-D492F8B8CB4C}"/>
    <cellStyle name="Normal 4 7 7" xfId="25829" xr:uid="{D37962EC-444F-4182-9DD2-E003B0CE4AF8}"/>
    <cellStyle name="Normal 4 7 8" xfId="25830" xr:uid="{799E18A6-433F-448E-8187-02E797A626CC}"/>
    <cellStyle name="Normal 4 7 9" xfId="25831" xr:uid="{62EE3B3C-136F-446C-857D-1B21227B02FD}"/>
    <cellStyle name="Normal 4 8" xfId="25832" xr:uid="{DFBDFA32-AA0B-4EAC-A519-BC40C5C6C5BC}"/>
    <cellStyle name="Normal 4 8 2" xfId="25833" xr:uid="{7AA0C705-F6B5-4C68-8E0F-CEF7EF2AEDAD}"/>
    <cellStyle name="Normal 4 8 2 2" xfId="25834" xr:uid="{9864FC0E-5CB8-43F6-891B-F9CE3F55E628}"/>
    <cellStyle name="Normal 4 8 2 2 2" xfId="25835" xr:uid="{B6CDC15B-202C-4F8F-92BE-0C5008CF1B53}"/>
    <cellStyle name="Normal 4 8 2 3" xfId="25836" xr:uid="{B2C2D72C-E6EE-4588-9A8A-7A217CCABDFD}"/>
    <cellStyle name="Normal 4 8 2 4" xfId="25837" xr:uid="{9F466209-5B20-48EF-9CF9-ED6FAA104159}"/>
    <cellStyle name="Normal 4 8 3" xfId="25838" xr:uid="{A1947151-2AFA-4BB5-A8AF-A6202D6FD2D0}"/>
    <cellStyle name="Normal 4 8 3 2" xfId="25839" xr:uid="{6C264B90-00BF-4A18-8DB0-8EDADF45A272}"/>
    <cellStyle name="Normal 4 8 3 2 2" xfId="25840" xr:uid="{16D650B6-5FB0-40E6-8F59-B9E4D6EE7E8B}"/>
    <cellStyle name="Normal 4 8 3 3" xfId="25841" xr:uid="{9491A61F-1970-4D5D-B04A-A976B871971C}"/>
    <cellStyle name="Normal 4 8 4" xfId="25842" xr:uid="{DA87EA2A-F49A-47DB-9BB1-EFF6E4854AF0}"/>
    <cellStyle name="Normal 4 8 4 2" xfId="25843" xr:uid="{6A3052DC-B74E-47C9-BB80-EC3BF0D3C29B}"/>
    <cellStyle name="Normal 4 8 5" xfId="25844" xr:uid="{84492EAF-9F90-4B33-8DE3-172989702487}"/>
    <cellStyle name="Normal 4 8 6" xfId="25845" xr:uid="{B2A38994-3C18-4411-BD82-C2CEA6AB3FEF}"/>
    <cellStyle name="Normal 4 8 7" xfId="25846" xr:uid="{A0667FCD-F191-43F8-9452-5C81BA7EE56B}"/>
    <cellStyle name="Normal 4 9" xfId="25847" xr:uid="{13F58D5D-46AF-4A9B-BF0D-C1928D22F427}"/>
    <cellStyle name="Normal 4 9 2" xfId="25848" xr:uid="{447078E1-432E-43CF-80D7-6114946082A9}"/>
    <cellStyle name="Normal 4 9 2 2" xfId="25849" xr:uid="{99E7D80D-76D6-460D-A970-179F1863BF54}"/>
    <cellStyle name="Normal 4 9 2 2 2" xfId="25850" xr:uid="{20CBCC7E-DDF2-4F4A-9E0C-028693BB6C0B}"/>
    <cellStyle name="Normal 4 9 2 2 2 2" xfId="25851" xr:uid="{96BA6127-80C4-4F0E-862E-FF3A7785C727}"/>
    <cellStyle name="Normal 4 9 2 2 3" xfId="25852" xr:uid="{333A9D77-E9E3-4658-BF33-ADF5EEE8C00A}"/>
    <cellStyle name="Normal 4 9 2 3" xfId="25853" xr:uid="{AF45D085-68BA-46E6-A0D0-BE09F84E70B5}"/>
    <cellStyle name="Normal 4 9 2 3 2" xfId="25854" xr:uid="{93895272-4C3E-4981-B48B-A6FC7A2BBB24}"/>
    <cellStyle name="Normal 4 9 2 4" xfId="25855" xr:uid="{48D9EF51-8C6B-4293-891C-A2A3C6F42248}"/>
    <cellStyle name="Normal 4 9 3" xfId="25856" xr:uid="{C8ED37D9-9FB4-42CA-8DFB-4C16B3918A17}"/>
    <cellStyle name="Normal 4 9 3 2" xfId="25857" xr:uid="{7B925FC4-FD0F-47F2-917A-A9DAC45CF1E4}"/>
    <cellStyle name="Normal 4 9 3 2 2" xfId="25858" xr:uid="{F0236A47-098F-4B0D-A4A0-51C9AF42A0FA}"/>
    <cellStyle name="Normal 4 9 3 3" xfId="25859" xr:uid="{F6342D32-858F-4F9B-95CE-172A8CE8B212}"/>
    <cellStyle name="Normal 4 9 4" xfId="25860" xr:uid="{7CF7E357-C142-4F69-A7B2-3D681D8EA042}"/>
    <cellStyle name="Normal 4 9 4 2" xfId="25861" xr:uid="{50CE8E7A-A2DE-4AAC-9068-7DACB4FF12C8}"/>
    <cellStyle name="Normal 4 9 4 2 2" xfId="25862" xr:uid="{028F005D-4F19-40E5-A55B-C4C4EE3A5145}"/>
    <cellStyle name="Normal 4 9 4 3" xfId="25863" xr:uid="{3F6E9074-5150-4B43-92DB-8A8EAD77024A}"/>
    <cellStyle name="Normal 4 9 5" xfId="25864" xr:uid="{72DE82B5-ECE4-49A3-AEF6-2E21687B3FC5}"/>
    <cellStyle name="Normal 4 9 5 2" xfId="25865" xr:uid="{07D05284-3B12-4F3E-AC53-29EB0682896D}"/>
    <cellStyle name="Normal 4 9 6" xfId="25866" xr:uid="{FBF784EE-46CB-4E98-9811-FF042BD5FAF6}"/>
    <cellStyle name="Normal 4 9 7" xfId="25867" xr:uid="{9CDEC330-BBC3-44C1-862E-128132837732}"/>
    <cellStyle name="Normal 4 9 8" xfId="25868" xr:uid="{B26EA13D-1B23-47D1-A724-E8A2F0EB8EE4}"/>
    <cellStyle name="Normal 40" xfId="25869" xr:uid="{318E8023-7F6B-4060-921F-261467E11990}"/>
    <cellStyle name="Normal 40 2" xfId="25870" xr:uid="{3290FC4F-CEBE-4415-886B-7868B7CE1D1D}"/>
    <cellStyle name="Normal 40 2 2" xfId="25871" xr:uid="{08CF5A83-5887-4340-8C4E-8741857D94FE}"/>
    <cellStyle name="Normal 40 2 2 2" xfId="25872" xr:uid="{8A08E8FA-CD1C-45F9-BFDE-CF71ED4CC316}"/>
    <cellStyle name="Normal 40 2 2 2 2" xfId="25873" xr:uid="{44186F64-E347-433C-A25D-2BE1701E4E2F}"/>
    <cellStyle name="Normal 40 2 3" xfId="25874" xr:uid="{D130EFDE-D933-40D3-87E6-625AF7ABC10B}"/>
    <cellStyle name="Normal 40 2 3 2" xfId="25875" xr:uid="{335AD735-EAC9-4335-9B86-26BDBDBBC693}"/>
    <cellStyle name="Normal 40 2 4" xfId="25876" xr:uid="{9C451C60-A786-498E-9EF7-EF22CBF99059}"/>
    <cellStyle name="Normal 40 2 4 2" xfId="25877" xr:uid="{DFDBBB16-988A-4CDE-A371-24323D082129}"/>
    <cellStyle name="Normal 40 2 5" xfId="25878" xr:uid="{CA962008-AA48-491B-A7ED-BE3CB2D6197C}"/>
    <cellStyle name="Normal 40 3" xfId="25879" xr:uid="{262DBD39-17EC-41EA-B56F-7548B15C5871}"/>
    <cellStyle name="Normal 40 3 2" xfId="25880" xr:uid="{FDC9D053-B20F-4343-89CF-FF9971D578DD}"/>
    <cellStyle name="Normal 40 3 2 2" xfId="25881" xr:uid="{54D3E668-569A-4303-AB3D-26C043BB6638}"/>
    <cellStyle name="Normal 40 3 2 3" xfId="25882" xr:uid="{55914408-AD08-4084-A195-4B4519726881}"/>
    <cellStyle name="Normal 40 3 3" xfId="25883" xr:uid="{0DF3C1FD-4F3D-4EC7-B1C2-2014A79E4345}"/>
    <cellStyle name="Normal 40 3 3 2" xfId="25884" xr:uid="{22AAF7D7-ACA0-4B62-BFDA-5B5DFCD7841E}"/>
    <cellStyle name="Normal 40 4" xfId="25885" xr:uid="{B90B4069-EFA2-4004-BD6B-105860D7D83A}"/>
    <cellStyle name="Normal 40 4 2" xfId="25886" xr:uid="{1B428DCA-64EC-453E-89AF-284AA4385387}"/>
    <cellStyle name="Normal 40 5" xfId="25887" xr:uid="{66B7C7ED-52BB-4DEA-B77B-7E7AEC857428}"/>
    <cellStyle name="Normal 40 5 2" xfId="25888" xr:uid="{7CBD54FC-A651-4657-86E8-E67816521F8B}"/>
    <cellStyle name="Normal 40 6" xfId="25889" xr:uid="{8660F619-15A1-4BF9-AD26-CF1603BB3308}"/>
    <cellStyle name="Normal 40 7" xfId="25890" xr:uid="{5DD172CE-7674-43F6-8BFF-54BA42E3231F}"/>
    <cellStyle name="Normal 40 8" xfId="25891" xr:uid="{1CA97DA3-0D64-443C-8F0E-89EFA7075DEB}"/>
    <cellStyle name="Normal 41" xfId="25892" xr:uid="{07BF6D0B-6418-4828-98BB-2374965AC239}"/>
    <cellStyle name="Normal 41 2" xfId="25893" xr:uid="{FE2CF4AB-EAB9-46C7-8BDD-4B124C858EE2}"/>
    <cellStyle name="Normal 41 2 2" xfId="25894" xr:uid="{437FFD93-2EC1-4B7C-9BA3-7473C53779B2}"/>
    <cellStyle name="Normal 41 2 2 2" xfId="25895" xr:uid="{E538345A-FCBF-4BD7-BAB9-281669A26CF2}"/>
    <cellStyle name="Normal 41 2 2 2 2" xfId="25896" xr:uid="{FA33FEE2-7C6F-4C3C-BCA5-3DD0EC94B1CD}"/>
    <cellStyle name="Normal 41 2 3" xfId="25897" xr:uid="{FA8B51D6-454D-40F1-8885-A22C66B10142}"/>
    <cellStyle name="Normal 41 2 3 2" xfId="25898" xr:uid="{101A878A-E776-4611-81CC-4504080C6897}"/>
    <cellStyle name="Normal 41 2 4" xfId="25899" xr:uid="{9379D84F-E3F0-473C-8F33-8F855665F30A}"/>
    <cellStyle name="Normal 41 2 4 2" xfId="25900" xr:uid="{EB46922E-DFB6-436F-92C7-44542B4E1203}"/>
    <cellStyle name="Normal 41 2 5" xfId="25901" xr:uid="{3C6FFEE3-1DB3-4041-B830-1DCADE2A9B1D}"/>
    <cellStyle name="Normal 41 3" xfId="25902" xr:uid="{0DFDEAD8-D6B4-4F52-9ADC-F964E01A4D8D}"/>
    <cellStyle name="Normal 41 3 2" xfId="25903" xr:uid="{5E9B0304-01F4-404A-8C1D-9B7560FC1083}"/>
    <cellStyle name="Normal 41 3 2 2" xfId="25904" xr:uid="{16A0566F-F3C2-48AE-BAFD-361AFD8C556B}"/>
    <cellStyle name="Normal 41 3 2 3" xfId="25905" xr:uid="{70940539-D165-4283-8F01-A5CDBEDF55AD}"/>
    <cellStyle name="Normal 41 3 3" xfId="25906" xr:uid="{A2AB19F7-E217-45D0-BA4E-295A039096ED}"/>
    <cellStyle name="Normal 41 3 3 2" xfId="25907" xr:uid="{3761BFBA-F796-4A59-9C26-D862AEB93E14}"/>
    <cellStyle name="Normal 41 4" xfId="25908" xr:uid="{B1967064-4DD9-4BCD-9D41-F777B23ECF0A}"/>
    <cellStyle name="Normal 41 4 2" xfId="25909" xr:uid="{B3717845-2E6E-4B14-8884-3F0C6F87D111}"/>
    <cellStyle name="Normal 41 5" xfId="25910" xr:uid="{9A9D554F-7572-4BA6-AA1C-AA52895A5301}"/>
    <cellStyle name="Normal 41 5 2" xfId="25911" xr:uid="{A564D7D9-3718-4C99-90AA-12B36E5C96D1}"/>
    <cellStyle name="Normal 41 6" xfId="25912" xr:uid="{2DC4C0AA-799D-40F9-920D-C7046293FF0F}"/>
    <cellStyle name="Normal 41 7" xfId="25913" xr:uid="{5C91B962-A015-4DA7-A11C-8763C840DE06}"/>
    <cellStyle name="Normal 41 8" xfId="25914" xr:uid="{6AC251DF-8322-4B41-8570-F43EBA997B8A}"/>
    <cellStyle name="Normal 42" xfId="25915" xr:uid="{72930BD3-16C7-47B4-B8DE-616286A4FE75}"/>
    <cellStyle name="Normal 42 2" xfId="25916" xr:uid="{D6A270EE-3C8B-4DA0-BD9B-A6F77E987957}"/>
    <cellStyle name="Normal 42 2 2" xfId="25917" xr:uid="{0D53E08C-E2C8-44CA-A1B5-14AA7CEB30F5}"/>
    <cellStyle name="Normal 42 2 2 2" xfId="25918" xr:uid="{076EB20B-64C4-4063-8DCF-4B1CAADFF946}"/>
    <cellStyle name="Normal 42 2 2 2 2" xfId="25919" xr:uid="{568033F0-5627-4458-9468-FA570840B581}"/>
    <cellStyle name="Normal 42 2 3" xfId="25920" xr:uid="{ED27F3D4-C7C7-44E8-92BD-1C114E733F43}"/>
    <cellStyle name="Normal 42 2 3 2" xfId="25921" xr:uid="{B9C05726-1802-4EE1-9DDA-026A334B0A20}"/>
    <cellStyle name="Normal 42 2 4" xfId="25922" xr:uid="{9E4314DB-388C-48E3-831E-B6EE406A9730}"/>
    <cellStyle name="Normal 42 2 4 2" xfId="25923" xr:uid="{93EB4F69-C285-40C0-9CED-DE16C8B06904}"/>
    <cellStyle name="Normal 42 2 5" xfId="25924" xr:uid="{8827F377-6AC0-4DE1-971E-7EC4D4751405}"/>
    <cellStyle name="Normal 42 3" xfId="25925" xr:uid="{B1E16C8D-24F6-4FBC-90A6-55C9BC251A08}"/>
    <cellStyle name="Normal 42 3 2" xfId="25926" xr:uid="{8525E12A-F7B7-4247-9A2A-811FEE95040C}"/>
    <cellStyle name="Normal 42 3 2 2" xfId="25927" xr:uid="{28C5F64F-9E0B-4B22-B7CC-83F39AE306C0}"/>
    <cellStyle name="Normal 42 3 2 3" xfId="25928" xr:uid="{1FFD6772-9637-42AD-93FC-491CCE657171}"/>
    <cellStyle name="Normal 42 3 3" xfId="25929" xr:uid="{EC35401E-6948-4269-A644-A34F40D0DA3A}"/>
    <cellStyle name="Normal 42 3 3 2" xfId="25930" xr:uid="{9F53BA0F-6303-4845-B3CE-2A01D60E30BF}"/>
    <cellStyle name="Normal 42 4" xfId="25931" xr:uid="{6929E926-8E7D-4134-893D-95FA5F9F6B35}"/>
    <cellStyle name="Normal 42 4 2" xfId="25932" xr:uid="{AE2EFF59-B802-4196-B67D-CC76A2CDF21D}"/>
    <cellStyle name="Normal 42 5" xfId="25933" xr:uid="{D06689E2-E6DC-41A0-9ECF-9C155662608C}"/>
    <cellStyle name="Normal 42 5 2" xfId="25934" xr:uid="{A8FB6079-134D-47BD-90EE-069CCC9AD56C}"/>
    <cellStyle name="Normal 42 6" xfId="25935" xr:uid="{A094AAEF-4A09-4210-A540-4CD349C60249}"/>
    <cellStyle name="Normal 42 7" xfId="25936" xr:uid="{EE92E960-0605-414A-8454-110EDD230748}"/>
    <cellStyle name="Normal 42 8" xfId="25937" xr:uid="{E7D576BA-B7D7-4B08-BA8F-306E3A60E6CD}"/>
    <cellStyle name="Normal 43" xfId="25938" xr:uid="{65EEBE22-6C4C-4BA4-A517-DCBC9F0F5115}"/>
    <cellStyle name="Normal 43 2" xfId="25939" xr:uid="{927E08AC-8629-4895-BBCD-B379ED80A9F9}"/>
    <cellStyle name="Normal 43 2 2" xfId="25940" xr:uid="{30C3BD1E-5418-4604-AEB7-DDE37DB8F44D}"/>
    <cellStyle name="Normal 43 2 2 2" xfId="25941" xr:uid="{579F199B-0CA9-4931-AE48-5C1BA672E8AE}"/>
    <cellStyle name="Normal 43 2 2 2 2" xfId="25942" xr:uid="{74C923E5-C51F-4DBB-A590-E35FE8926151}"/>
    <cellStyle name="Normal 43 2 3" xfId="25943" xr:uid="{B736701F-A772-4127-8EC8-BB8D851A9A12}"/>
    <cellStyle name="Normal 43 2 3 2" xfId="25944" xr:uid="{971DF3A8-7CD0-4F8B-AE71-02B18A6FD37F}"/>
    <cellStyle name="Normal 43 2 4" xfId="25945" xr:uid="{124EC5DD-0AC5-4CF8-9CF0-9B1F4D372EB0}"/>
    <cellStyle name="Normal 43 2 4 2" xfId="25946" xr:uid="{2324BDDE-15E1-4F02-B13A-E3795A403FBF}"/>
    <cellStyle name="Normal 43 2 5" xfId="25947" xr:uid="{7142597A-CEDB-454F-A4F0-3D172A6C6E58}"/>
    <cellStyle name="Normal 43 3" xfId="25948" xr:uid="{97E4BF34-BDF6-4F9C-B529-D0AA4CC42B56}"/>
    <cellStyle name="Normal 43 3 2" xfId="25949" xr:uid="{1576C9A3-D50C-4CD5-9D75-EEC18ACFFA33}"/>
    <cellStyle name="Normal 43 3 2 2" xfId="25950" xr:uid="{B5CECF40-93B0-45E9-80A5-2B0809CBD2EE}"/>
    <cellStyle name="Normal 43 3 2 3" xfId="25951" xr:uid="{D49F1C07-76CE-4D0A-B387-52337E59F6EC}"/>
    <cellStyle name="Normal 43 3 3" xfId="25952" xr:uid="{F2000E32-1E37-4BC5-BAE6-1B560C27AB8B}"/>
    <cellStyle name="Normal 43 3 3 2" xfId="25953" xr:uid="{74C3D7E8-DE4F-40D4-89F4-31C5E3911128}"/>
    <cellStyle name="Normal 43 4" xfId="25954" xr:uid="{9A85A458-534C-4E95-A506-88DDDA6822B2}"/>
    <cellStyle name="Normal 43 4 2" xfId="25955" xr:uid="{EF7EF92A-C14E-4164-B1DD-F365B55CEDFD}"/>
    <cellStyle name="Normal 43 5" xfId="25956" xr:uid="{F7DF06BE-9BEF-430C-8ADB-A828FBE2D967}"/>
    <cellStyle name="Normal 43 5 2" xfId="25957" xr:uid="{2626D5C0-DB33-40D8-B9E4-2521607B530D}"/>
    <cellStyle name="Normal 43 6" xfId="25958" xr:uid="{618D43ED-A8AF-4F27-9FFC-2079C7C2CD06}"/>
    <cellStyle name="Normal 43 7" xfId="25959" xr:uid="{2738530C-4F09-4260-B2EC-D34B06A0CCEE}"/>
    <cellStyle name="Normal 43 8" xfId="25960" xr:uid="{5744A68C-F56C-4E23-8251-1CF804A64291}"/>
    <cellStyle name="Normal 44" xfId="25961" xr:uid="{05DF9789-4C1B-49C7-99A1-BE31FBDAF1D1}"/>
    <cellStyle name="Normal 44 2" xfId="25962" xr:uid="{898A0C8B-AFB1-42DA-BF47-941C2E44CF45}"/>
    <cellStyle name="Normal 44 2 2" xfId="25963" xr:uid="{44974574-4D65-41D6-8648-8ED125F9DD8E}"/>
    <cellStyle name="Normal 44 2 2 2" xfId="25964" xr:uid="{CE2CD345-29B5-45F2-807B-00E86DABE210}"/>
    <cellStyle name="Normal 44 2 2 2 2" xfId="25965" xr:uid="{28FA1829-E57B-494A-92C6-C79AF4324A78}"/>
    <cellStyle name="Normal 44 2 3" xfId="25966" xr:uid="{0B210B9E-2CE9-4084-AE53-CE62E3FAACCB}"/>
    <cellStyle name="Normal 44 2 3 2" xfId="25967" xr:uid="{244EA329-41AA-4CD2-ADBC-673092DF8B9A}"/>
    <cellStyle name="Normal 44 2 4" xfId="25968" xr:uid="{C7D59874-0206-4E9D-9595-036D2112B90D}"/>
    <cellStyle name="Normal 44 2 4 2" xfId="25969" xr:uid="{920EA84C-5EE1-4D46-AE60-27A6165E76D7}"/>
    <cellStyle name="Normal 44 2 5" xfId="25970" xr:uid="{74CDF667-9A43-49EF-A002-18FB40442F6F}"/>
    <cellStyle name="Normal 44 3" xfId="25971" xr:uid="{4B1D7743-6EB2-462E-8432-00A0CEFD49FA}"/>
    <cellStyle name="Normal 44 3 2" xfId="25972" xr:uid="{8D2599FE-AECF-48F8-9631-D50E2E941BD3}"/>
    <cellStyle name="Normal 44 3 2 2" xfId="25973" xr:uid="{EECFFB03-D7F5-4AA0-93DF-29762231AF16}"/>
    <cellStyle name="Normal 44 3 2 3" xfId="25974" xr:uid="{6CB09D6B-04E7-41EB-8762-788611F2467B}"/>
    <cellStyle name="Normal 44 3 3" xfId="25975" xr:uid="{D1593DD7-DD1A-4AB6-B023-98BB8D0B7D67}"/>
    <cellStyle name="Normal 44 3 3 2" xfId="25976" xr:uid="{FCB57D60-E9D6-4B83-88BD-726320B32643}"/>
    <cellStyle name="Normal 44 4" xfId="25977" xr:uid="{AAE6CC50-49A2-47E1-9553-6C1680A507D0}"/>
    <cellStyle name="Normal 44 4 2" xfId="25978" xr:uid="{446F2E7D-BC54-4FA9-B175-DA4C6951BB95}"/>
    <cellStyle name="Normal 44 5" xfId="25979" xr:uid="{2FCF18B9-8CF7-499B-8A30-39FBBCF37AEE}"/>
    <cellStyle name="Normal 44 5 2" xfId="25980" xr:uid="{5770C0AD-0AFA-4569-9BE2-0B157ED44AFF}"/>
    <cellStyle name="Normal 44 6" xfId="25981" xr:uid="{39AD75D3-8F44-411E-97C2-AC459005B6A4}"/>
    <cellStyle name="Normal 44 7" xfId="25982" xr:uid="{C753A485-7D54-4E26-A5E2-F0463B2BE77B}"/>
    <cellStyle name="Normal 44 8" xfId="25983" xr:uid="{6DB974EE-E454-4847-8EDA-1DC51C403FDA}"/>
    <cellStyle name="Normal 45" xfId="25984" xr:uid="{90BD867D-AA42-4A59-B3BB-1074032D8BD0}"/>
    <cellStyle name="Normal 45 2" xfId="25985" xr:uid="{BA93345E-4072-4D1D-9182-E0C305121973}"/>
    <cellStyle name="Normal 45 2 2" xfId="25986" xr:uid="{E4445D5B-6182-4A37-B408-3E70CE8ADC7E}"/>
    <cellStyle name="Normal 45 2 2 2" xfId="25987" xr:uid="{48672AEB-CAE9-42D7-B7B2-BC068FF2C5A1}"/>
    <cellStyle name="Normal 45 2 2 2 2" xfId="25988" xr:uid="{D9A489E4-EE72-4E11-B5AB-2FB2BD48F26A}"/>
    <cellStyle name="Normal 45 2 3" xfId="25989" xr:uid="{A3692D3D-3126-44CA-BBAC-33869169E6C1}"/>
    <cellStyle name="Normal 45 2 3 2" xfId="25990" xr:uid="{D79E8BF3-BAD0-47D9-9A77-C41BE7648793}"/>
    <cellStyle name="Normal 45 2 4" xfId="25991" xr:uid="{EA0025BC-CDC7-4730-A075-B5A20943A73B}"/>
    <cellStyle name="Normal 45 2 4 2" xfId="25992" xr:uid="{7AAD5F00-C2E5-4168-86FE-592904D42CAC}"/>
    <cellStyle name="Normal 45 2 5" xfId="25993" xr:uid="{28BBE962-8968-4B48-9BE8-1A2A0D68E10E}"/>
    <cellStyle name="Normal 45 3" xfId="25994" xr:uid="{A0FF4F72-1240-4798-B94E-8CEA49C81020}"/>
    <cellStyle name="Normal 45 3 2" xfId="25995" xr:uid="{A6DA69AC-28EF-4859-AD50-C2162A85D23C}"/>
    <cellStyle name="Normal 45 3 2 2" xfId="25996" xr:uid="{8BEEF5C4-E5CF-472E-B801-EF7E93C48FC0}"/>
    <cellStyle name="Normal 45 3 2 3" xfId="25997" xr:uid="{D3583728-15CB-4E47-BF25-F97F6E3CF2AD}"/>
    <cellStyle name="Normal 45 3 3" xfId="25998" xr:uid="{7B4E3819-812A-49ED-8838-A1EE4C61FB8B}"/>
    <cellStyle name="Normal 45 3 3 2" xfId="25999" xr:uid="{F3BA99BE-D403-425D-9193-BEE1F4D76356}"/>
    <cellStyle name="Normal 45 4" xfId="26000" xr:uid="{62555B94-3343-4AE9-80F0-5E318BF62B93}"/>
    <cellStyle name="Normal 45 4 2" xfId="26001" xr:uid="{5F46F2FB-B2F9-41B6-BA01-2014E27525A9}"/>
    <cellStyle name="Normal 45 5" xfId="26002" xr:uid="{465606ED-4D8E-4BF1-98EF-49F0BD1EFBA3}"/>
    <cellStyle name="Normal 45 5 2" xfId="26003" xr:uid="{A779FE3F-E607-43D2-8313-94BB6D14D2F8}"/>
    <cellStyle name="Normal 45 6" xfId="26004" xr:uid="{416AE746-4100-4CD4-B929-0157A06661B1}"/>
    <cellStyle name="Normal 45 7" xfId="26005" xr:uid="{9554B30B-29CB-4676-BB68-13BEA5484EAC}"/>
    <cellStyle name="Normal 45 8" xfId="26006" xr:uid="{C7153650-8408-4926-817C-6A5C3A20FF4A}"/>
    <cellStyle name="Normal 46" xfId="26007" xr:uid="{78605E98-3686-45EA-9294-DAA54E8BB7D3}"/>
    <cellStyle name="Normal 46 2" xfId="26008" xr:uid="{A785B474-6EC3-499C-86A6-1ED09DB0B268}"/>
    <cellStyle name="Normal 46 2 2" xfId="26009" xr:uid="{9314D100-FC94-4CF8-906E-263353F97B27}"/>
    <cellStyle name="Normal 46 2 2 2" xfId="26010" xr:uid="{73B97838-B11E-400D-85ED-4EAF85A4E050}"/>
    <cellStyle name="Normal 46 2 2 2 2" xfId="26011" xr:uid="{A540FAE7-05B5-4ABA-8B7F-85F1022055AB}"/>
    <cellStyle name="Normal 46 2 3" xfId="26012" xr:uid="{A612EC3C-72F7-4F41-95FA-D48F811293C9}"/>
    <cellStyle name="Normal 46 2 3 2" xfId="26013" xr:uid="{8A28702D-8EAB-4D23-8671-DABA006C2C89}"/>
    <cellStyle name="Normal 46 2 4" xfId="26014" xr:uid="{0ACC1836-5925-4652-A4B2-3D51B4DC4AE3}"/>
    <cellStyle name="Normal 46 2 4 2" xfId="26015" xr:uid="{68BD8B1A-88DF-471A-9962-4FF7AF416E3D}"/>
    <cellStyle name="Normal 46 2 5" xfId="26016" xr:uid="{92227351-7300-481C-8DEA-30DE9816C82F}"/>
    <cellStyle name="Normal 46 3" xfId="26017" xr:uid="{8B56BD53-9BA8-41D2-B5C7-8EA84DA66C88}"/>
    <cellStyle name="Normal 46 3 2" xfId="26018" xr:uid="{6E04ED8B-21DF-4E77-8E4D-9F1BB461D727}"/>
    <cellStyle name="Normal 46 3 2 2" xfId="26019" xr:uid="{E2E71C95-D12E-4927-BDB7-839422BFE562}"/>
    <cellStyle name="Normal 46 3 2 3" xfId="26020" xr:uid="{0ADAE61C-D06D-4A89-9E5F-79C1F8BF78CF}"/>
    <cellStyle name="Normal 46 3 3" xfId="26021" xr:uid="{80033F34-B1E5-4358-8A09-4047C9E48157}"/>
    <cellStyle name="Normal 46 3 3 2" xfId="26022" xr:uid="{66DCA423-98E7-4552-975E-AECF753C95D3}"/>
    <cellStyle name="Normal 46 4" xfId="26023" xr:uid="{1FA8E4B8-2D37-4C80-A184-69C78AE7A35A}"/>
    <cellStyle name="Normal 46 4 2" xfId="26024" xr:uid="{D5240C13-1853-40C6-BC78-33668B62778E}"/>
    <cellStyle name="Normal 46 5" xfId="26025" xr:uid="{921A0B7F-1D2A-4662-BE40-9A8A252846CC}"/>
    <cellStyle name="Normal 46 5 2" xfId="26026" xr:uid="{411EEFC0-5F44-4ACD-AEC2-36EE4A949FA3}"/>
    <cellStyle name="Normal 46 6" xfId="26027" xr:uid="{DF69CBE5-22A4-4F76-BFDF-7AB4EF294F62}"/>
    <cellStyle name="Normal 46 7" xfId="26028" xr:uid="{02B966EA-E6B2-4B6A-AD5F-0A8F895F25ED}"/>
    <cellStyle name="Normal 46 8" xfId="26029" xr:uid="{B8E40C1E-41CA-49BC-8FB8-6E76FBE07A7A}"/>
    <cellStyle name="Normal 47" xfId="26030" xr:uid="{0BF0DEFA-FBB2-4F67-855C-8CC45B010732}"/>
    <cellStyle name="Normal 47 2" xfId="26031" xr:uid="{F8D3C11F-0584-46B2-AE1F-229992E4B735}"/>
    <cellStyle name="Normal 47 2 2" xfId="26032" xr:uid="{E157BBCA-CD2A-4A9E-9C39-4A2A859A7730}"/>
    <cellStyle name="Normal 47 2 2 2" xfId="26033" xr:uid="{CE32E200-1967-4DAF-8B28-E6F592A697C0}"/>
    <cellStyle name="Normal 47 2 2 2 2" xfId="26034" xr:uid="{D203ABE4-C568-4323-A488-95D01AFD7A17}"/>
    <cellStyle name="Normal 47 2 3" xfId="26035" xr:uid="{4D5EDA4F-1E28-4405-A362-8B2D63B85FCF}"/>
    <cellStyle name="Normal 47 2 3 2" xfId="26036" xr:uid="{A1543E5E-8BED-4233-ACAC-90C478D5FCE4}"/>
    <cellStyle name="Normal 47 2 4" xfId="26037" xr:uid="{68F377B9-FFFE-4CD1-ADA9-8F0D77CAE3A3}"/>
    <cellStyle name="Normal 47 2 4 2" xfId="26038" xr:uid="{F74B1F25-5005-4F18-B89B-7C82C373707A}"/>
    <cellStyle name="Normal 47 2 5" xfId="26039" xr:uid="{471741E8-9E8E-4C30-8E45-464C68A87567}"/>
    <cellStyle name="Normal 47 3" xfId="26040" xr:uid="{D3650FE1-784B-4CCB-9BD2-24127687124D}"/>
    <cellStyle name="Normal 47 3 2" xfId="26041" xr:uid="{DFF23E95-D5DA-439C-B3A1-3C1B66A82A97}"/>
    <cellStyle name="Normal 47 3 2 2" xfId="26042" xr:uid="{23873E10-1EEA-46EC-A40F-36E1F44AC483}"/>
    <cellStyle name="Normal 47 3 2 3" xfId="26043" xr:uid="{050E993D-4E26-4277-9D1D-3A08EFFF2741}"/>
    <cellStyle name="Normal 47 3 3" xfId="26044" xr:uid="{491B386A-614E-4A7C-8D7D-F4A2D26E9647}"/>
    <cellStyle name="Normal 47 3 3 2" xfId="26045" xr:uid="{0CB9D711-36DB-4AF0-8F20-B619085BE13E}"/>
    <cellStyle name="Normal 47 4" xfId="26046" xr:uid="{D2CBD16F-BDC9-4720-BB30-EDD5814DC857}"/>
    <cellStyle name="Normal 47 4 2" xfId="26047" xr:uid="{08EE3B68-17AC-4A5E-BA26-B941D6238654}"/>
    <cellStyle name="Normal 47 5" xfId="26048" xr:uid="{A64179AB-9883-4ED6-80BE-C61C0FB01D88}"/>
    <cellStyle name="Normal 47 5 2" xfId="26049" xr:uid="{BAF21657-32A6-4DBF-B5F3-3D7814BBF10B}"/>
    <cellStyle name="Normal 47 6" xfId="26050" xr:uid="{932FE294-637A-49A0-BB9B-96947A15C7B0}"/>
    <cellStyle name="Normal 47 7" xfId="26051" xr:uid="{C9074FE3-E9C1-45EB-88F0-BC528A50D1D8}"/>
    <cellStyle name="Normal 47 8" xfId="26052" xr:uid="{621DEF28-9C35-457E-8D40-5627A812A321}"/>
    <cellStyle name="Normal 48" xfId="26053" xr:uid="{24624E97-810E-41D7-ABE8-ABD3B8D753D0}"/>
    <cellStyle name="Normal 48 2" xfId="26054" xr:uid="{621CB9B3-EEBB-43EC-AE1A-098934B35672}"/>
    <cellStyle name="Normal 48 2 2" xfId="26055" xr:uid="{0717BC8D-EC15-4CB0-BCD9-5A8419640F57}"/>
    <cellStyle name="Normal 48 2 2 2" xfId="26056" xr:uid="{0EFD16ED-337A-46DA-981D-5BA5F2FC7361}"/>
    <cellStyle name="Normal 48 2 2 2 2" xfId="26057" xr:uid="{8B3898BD-2FD6-4800-9B27-1A83D5FAA57E}"/>
    <cellStyle name="Normal 48 2 3" xfId="26058" xr:uid="{AFF5A6EC-F44D-4F58-BAB5-5C0EC17AF039}"/>
    <cellStyle name="Normal 48 2 3 2" xfId="26059" xr:uid="{BBCCF769-0728-40E8-96F8-04F8F1583AD1}"/>
    <cellStyle name="Normal 48 2 4" xfId="26060" xr:uid="{D747009B-B657-49CC-82FD-FDB7490A4123}"/>
    <cellStyle name="Normal 48 2 4 2" xfId="26061" xr:uid="{68CCE00D-5421-4BF0-88D2-F9A4F490A808}"/>
    <cellStyle name="Normal 48 2 5" xfId="26062" xr:uid="{60BBAD80-B0A9-4E42-BFBE-ABF5F519BD03}"/>
    <cellStyle name="Normal 48 3" xfId="26063" xr:uid="{ADA117AE-0DB5-444E-846C-A19B854BB374}"/>
    <cellStyle name="Normal 48 3 2" xfId="26064" xr:uid="{54EF652F-4BD1-4230-A819-184CD80249D0}"/>
    <cellStyle name="Normal 48 3 2 2" xfId="26065" xr:uid="{19558BED-32E3-4B72-A898-E0DC6930D6D1}"/>
    <cellStyle name="Normal 48 3 2 3" xfId="26066" xr:uid="{BB55C6A8-DE04-4F5A-8AC2-2464627AC918}"/>
    <cellStyle name="Normal 48 3 3" xfId="26067" xr:uid="{92BC615F-AEA6-4B40-AFC3-4038DEC10967}"/>
    <cellStyle name="Normal 48 3 3 2" xfId="26068" xr:uid="{806FF638-77E0-4778-9E9C-C11D3D81393B}"/>
    <cellStyle name="Normal 48 4" xfId="26069" xr:uid="{98132190-1726-4F41-8CB0-8B66E147C938}"/>
    <cellStyle name="Normal 48 4 2" xfId="26070" xr:uid="{A395B4F1-1F04-4A1A-B28D-047E65B0BC55}"/>
    <cellStyle name="Normal 48 5" xfId="26071" xr:uid="{BD361912-38AC-417D-801A-5C393C731462}"/>
    <cellStyle name="Normal 48 5 2" xfId="26072" xr:uid="{50312E69-F555-4581-9937-B75232337FFD}"/>
    <cellStyle name="Normal 48 6" xfId="26073" xr:uid="{324E0508-57DB-4A7F-A1ED-443DBDB5F732}"/>
    <cellStyle name="Normal 48 7" xfId="26074" xr:uid="{1209D387-D7A8-4F76-B321-6FF9560C9FE3}"/>
    <cellStyle name="Normal 48 8" xfId="26075" xr:uid="{A81C2BF4-6836-4D73-9902-EF013F962C65}"/>
    <cellStyle name="Normal 49" xfId="26076" xr:uid="{7727E12A-2603-409F-8E93-CA2C763A0D23}"/>
    <cellStyle name="Normal 49 2" xfId="26077" xr:uid="{84B5D036-B8FA-463E-89E3-3BFC6C0ACC04}"/>
    <cellStyle name="Normal 49 2 2" xfId="26078" xr:uid="{9007DA2B-FD2E-4915-A30C-FD8E398C7203}"/>
    <cellStyle name="Normal 49 2 2 2" xfId="26079" xr:uid="{B151EE1E-1533-4346-A9F7-016FC25AA6B8}"/>
    <cellStyle name="Normal 49 2 2 2 2" xfId="26080" xr:uid="{A2334377-CC63-4B1B-A421-21D6EF4F143D}"/>
    <cellStyle name="Normal 49 2 3" xfId="26081" xr:uid="{0292089C-0356-4206-B775-8DF22327FA1D}"/>
    <cellStyle name="Normal 49 2 3 2" xfId="26082" xr:uid="{550F33D2-388D-4750-BDC5-3F25D1252365}"/>
    <cellStyle name="Normal 49 2 4" xfId="26083" xr:uid="{6BC0C6BB-CDFA-4FFA-8A97-70E0D4329BC9}"/>
    <cellStyle name="Normal 49 2 4 2" xfId="26084" xr:uid="{627CE4DC-9539-443A-A313-2E8DDF119D30}"/>
    <cellStyle name="Normal 49 2 5" xfId="26085" xr:uid="{250947E4-6208-4204-95E7-9B7EB02465EC}"/>
    <cellStyle name="Normal 49 3" xfId="26086" xr:uid="{77DAE2B5-CF98-4384-AF49-0552A03A29DE}"/>
    <cellStyle name="Normal 49 3 2" xfId="26087" xr:uid="{D44B86C9-0494-4E41-AE18-55DD096DD923}"/>
    <cellStyle name="Normal 49 3 2 2" xfId="26088" xr:uid="{5CC3A6E0-72FA-4407-8D3F-39707D895447}"/>
    <cellStyle name="Normal 49 3 2 3" xfId="26089" xr:uid="{E1AD3E92-5057-4763-B91F-21C8E345DBDA}"/>
    <cellStyle name="Normal 49 3 3" xfId="26090" xr:uid="{17FA28D7-8B14-44EE-BE2C-693AE2999EAF}"/>
    <cellStyle name="Normal 49 3 3 2" xfId="26091" xr:uid="{76170260-4B82-40B9-93CF-A519C5DF472E}"/>
    <cellStyle name="Normal 49 4" xfId="26092" xr:uid="{3A26A3D2-AF1E-4916-ADD9-2AD3E023D0CA}"/>
    <cellStyle name="Normal 49 4 2" xfId="26093" xr:uid="{1DBD5A86-019E-4683-AB89-E25C2D0F5C82}"/>
    <cellStyle name="Normal 49 5" xfId="26094" xr:uid="{F5C2176E-4352-49D9-A58E-8B5BB18EB0F0}"/>
    <cellStyle name="Normal 49 5 2" xfId="26095" xr:uid="{70931121-B94C-46D5-A6BA-BA0B864C95A8}"/>
    <cellStyle name="Normal 49 6" xfId="26096" xr:uid="{BACB152A-97D3-4C7F-9177-A73065FA5527}"/>
    <cellStyle name="Normal 49 7" xfId="26097" xr:uid="{16036FF8-376A-4B7A-9EA6-AECACC7BBD0F}"/>
    <cellStyle name="Normal 49 8" xfId="26098" xr:uid="{70C22C6C-44C4-47A3-837B-A2EBB8A3EEF8}"/>
    <cellStyle name="Normal 5" xfId="26099" xr:uid="{459E9E49-3C17-4C26-907F-7FD4425E9C33}"/>
    <cellStyle name="Normal 5 10" xfId="26100" xr:uid="{7D83CD43-58D0-4143-81F4-1AAA7F365B05}"/>
    <cellStyle name="Normal 5 10 2" xfId="26101" xr:uid="{D53D7E75-FE61-4D3E-9981-2C3D7AAB3529}"/>
    <cellStyle name="Normal 5 10 2 2" xfId="26102" xr:uid="{1A9133FB-187C-4478-B3DE-A939718EE77F}"/>
    <cellStyle name="Normal 5 10 3" xfId="26103" xr:uid="{A69DD2D6-39DE-4E36-943E-EB43C22D32F9}"/>
    <cellStyle name="Normal 5 10 4" xfId="26104" xr:uid="{C7F0C140-D856-49B5-B437-E0833BF93A19}"/>
    <cellStyle name="Normal 5 10 5" xfId="26105" xr:uid="{B72EF86E-DCEF-4AF7-8D92-0089E4258EC3}"/>
    <cellStyle name="Normal 5 11" xfId="26106" xr:uid="{4D28CBE6-A733-47C1-8890-C9754848B7D2}"/>
    <cellStyle name="Normal 5 11 2" xfId="26107" xr:uid="{1F536F55-1FFA-4332-A6B6-B51CCC5DB1FC}"/>
    <cellStyle name="Normal 5 11 2 2" xfId="26108" xr:uid="{180C1B3E-50DB-483C-B1EC-C736B98B3523}"/>
    <cellStyle name="Normal 5 11 3" xfId="26109" xr:uid="{5FFB59CB-6441-47DA-A38D-3CBEB9ABBC14}"/>
    <cellStyle name="Normal 5 11 4" xfId="26110" xr:uid="{832674EE-2D0D-42BD-A5B0-B8D0462A7BBE}"/>
    <cellStyle name="Normal 5 11 5" xfId="26111" xr:uid="{E515DA72-E4B2-497F-A18B-16C6D6A5EA1D}"/>
    <cellStyle name="Normal 5 12" xfId="26112" xr:uid="{7B13A890-90E8-4621-B1CB-2E77AAD07FE4}"/>
    <cellStyle name="Normal 5 12 2" xfId="26113" xr:uid="{6E79ED17-51DC-4EC3-8D66-011F0FAE1974}"/>
    <cellStyle name="Normal 5 12 2 2" xfId="26114" xr:uid="{92B34721-CE94-4DB2-A6D0-9082104DE65A}"/>
    <cellStyle name="Normal 5 12 3" xfId="26115" xr:uid="{6F8B8F0E-1E84-4839-A1B8-D447279DC37D}"/>
    <cellStyle name="Normal 5 12 4" xfId="26116" xr:uid="{0F3BAD65-3349-440E-8E71-155D8DE88A87}"/>
    <cellStyle name="Normal 5 13" xfId="26117" xr:uid="{92B6E833-7D59-4514-B561-1C49491005B8}"/>
    <cellStyle name="Normal 5 13 2" xfId="26118" xr:uid="{6D732AC8-E138-4E83-8F13-8B8BF4ECF43A}"/>
    <cellStyle name="Normal 5 13 2 2" xfId="26119" xr:uid="{71316185-57E4-44F2-9346-AF2927FF0625}"/>
    <cellStyle name="Normal 5 13 3" xfId="26120" xr:uid="{670A4942-044C-4750-BF1E-02E65391FD8F}"/>
    <cellStyle name="Normal 5 13 4" xfId="26121" xr:uid="{FD712D9F-0D0F-43FB-878E-2D3881B1A65A}"/>
    <cellStyle name="Normal 5 14" xfId="26122" xr:uid="{777D33FE-421F-434C-8C5B-6B6E777AB121}"/>
    <cellStyle name="Normal 5 14 2" xfId="26123" xr:uid="{516DDD93-4F39-4A19-B7C5-1A6F310C8E1E}"/>
    <cellStyle name="Normal 5 14 2 2" xfId="26124" xr:uid="{95C25563-BC76-430D-917C-E28BED918A34}"/>
    <cellStyle name="Normal 5 14 3" xfId="26125" xr:uid="{24F607D4-4626-4F61-AE42-CA37C3376E80}"/>
    <cellStyle name="Normal 5 14 4" xfId="26126" xr:uid="{C82D4584-4DAE-463C-B5C8-8C0DD505AD79}"/>
    <cellStyle name="Normal 5 15" xfId="26127" xr:uid="{A88A26BE-E041-4886-B700-CBA6974F5296}"/>
    <cellStyle name="Normal 5 15 2" xfId="26128" xr:uid="{5552D8ED-0FED-42B9-9B0C-715A1060382E}"/>
    <cellStyle name="Normal 5 16" xfId="26129" xr:uid="{8AC0290B-1B89-46DD-9410-B3C02EBDD5A4}"/>
    <cellStyle name="Normal 5 16 2" xfId="26130" xr:uid="{BB51EA06-A00B-43D4-8FF7-D1F4E888E516}"/>
    <cellStyle name="Normal 5 17" xfId="26131" xr:uid="{49528A12-27AF-4A79-A664-28B2ABDEF699}"/>
    <cellStyle name="Normal 5 17 2" xfId="26132" xr:uid="{3162099A-41CC-46A5-813E-5A7704FB17B0}"/>
    <cellStyle name="Normal 5 18" xfId="26133" xr:uid="{4C359706-55BF-4B68-B319-F1D83D1F3B04}"/>
    <cellStyle name="Normal 5 18 2" xfId="26134" xr:uid="{CA293BDB-F775-497F-A321-500B59F69A28}"/>
    <cellStyle name="Normal 5 19" xfId="26135" xr:uid="{FC2E701C-C48A-4F4C-B273-4BF47FF0EEEA}"/>
    <cellStyle name="Normal 5 19 2" xfId="26136" xr:uid="{7C99F575-59D6-4E4C-8932-E5033E95D916}"/>
    <cellStyle name="Normal 5 2" xfId="26137" xr:uid="{6AA65D53-9E63-448E-B13E-D84461C1EB07}"/>
    <cellStyle name="Normal 5 2 10" xfId="26138" xr:uid="{793830A3-92D8-4BA6-94B9-04AF53C83B50}"/>
    <cellStyle name="Normal 5 2 11" xfId="26139" xr:uid="{1571225D-583D-4CC4-8974-988DA767E068}"/>
    <cellStyle name="Normal 5 2 12" xfId="26140" xr:uid="{B0288A88-42A9-4ED0-BAE7-1DE3AB749D15}"/>
    <cellStyle name="Normal 5 2 13" xfId="26141" xr:uid="{376E42DB-64D8-448E-9307-3395CD3D9399}"/>
    <cellStyle name="Normal 5 2 14" xfId="26142" xr:uid="{C054444B-47B1-419B-8246-5E5DB20B9211}"/>
    <cellStyle name="Normal 5 2 2" xfId="26143" xr:uid="{0B81AB28-84DC-4701-8FF4-E7642EFD7EB2}"/>
    <cellStyle name="Normal 5 2 2 10" xfId="26144" xr:uid="{14E68B38-27CD-42D6-A8D7-9B7CE3952F8C}"/>
    <cellStyle name="Normal 5 2 2 11" xfId="26145" xr:uid="{2FFFC9C1-488E-4EDD-9AD8-66A9E70A8D01}"/>
    <cellStyle name="Normal 5 2 2 2" xfId="26146" xr:uid="{9CE8AC0A-16F9-4B43-A912-FFAA01DDCB5A}"/>
    <cellStyle name="Normal 5 2 2 2 2" xfId="26147" xr:uid="{7270B0C2-5B63-442E-9C96-2142F2C0A901}"/>
    <cellStyle name="Normal 5 2 2 2 2 2" xfId="26148" xr:uid="{9835AADB-CBB2-440A-8223-3C238192DAFD}"/>
    <cellStyle name="Normal 5 2 2 2 2 2 2" xfId="26149" xr:uid="{1263D94C-9203-481F-97D6-17FCA2F63B59}"/>
    <cellStyle name="Normal 5 2 2 2 2 2 3" xfId="26150" xr:uid="{5FF9806B-DD26-4194-8AB6-3A68B17881C6}"/>
    <cellStyle name="Normal 5 2 2 2 2 3" xfId="26151" xr:uid="{6366B585-D6A8-499B-91F6-D9B1F5138260}"/>
    <cellStyle name="Normal 5 2 2 2 2 3 2" xfId="26152" xr:uid="{61BF1982-F846-4811-9990-3005DD469A47}"/>
    <cellStyle name="Normal 5 2 2 2 2 4" xfId="26153" xr:uid="{2C668625-CC3A-4898-B856-59A745824905}"/>
    <cellStyle name="Normal 5 2 2 2 2 5" xfId="26154" xr:uid="{8A52D261-2588-40FF-B5C3-9532E8EA59C5}"/>
    <cellStyle name="Normal 5 2 2 2 2 6" xfId="26155" xr:uid="{18CC578B-2477-4790-B851-A29707135C13}"/>
    <cellStyle name="Normal 5 2 2 2 3" xfId="26156" xr:uid="{D30330DB-0D45-4EE6-9BD0-1C5226963788}"/>
    <cellStyle name="Normal 5 2 2 2 3 2" xfId="26157" xr:uid="{D3A0C287-014B-4164-825B-FB57D6A79907}"/>
    <cellStyle name="Normal 5 2 2 2 3 2 2" xfId="26158" xr:uid="{0F16E053-E6DC-47F8-A855-60763F2C851D}"/>
    <cellStyle name="Normal 5 2 2 2 3 3" xfId="26159" xr:uid="{1616534B-E4D2-4428-860F-7C06B55D6897}"/>
    <cellStyle name="Normal 5 2 2 2 3 4" xfId="26160" xr:uid="{6A89C4F6-1086-4A2E-8E95-65C0AC666C9D}"/>
    <cellStyle name="Normal 5 2 2 2 3 5" xfId="26161" xr:uid="{8727C6BE-C30D-4F05-847C-0B01E1EBD732}"/>
    <cellStyle name="Normal 5 2 2 2 4" xfId="26162" xr:uid="{0355BEFC-D8C1-4CC9-BF01-9E37E3CD0BE2}"/>
    <cellStyle name="Normal 5 2 2 2 4 2" xfId="26163" xr:uid="{ADC93FC3-C054-4AF0-A267-6601AC2487D3}"/>
    <cellStyle name="Normal 5 2 2 2 4 2 2" xfId="26164" xr:uid="{076903EB-499D-4558-9935-D8D5EC445776}"/>
    <cellStyle name="Normal 5 2 2 2 4 3" xfId="26165" xr:uid="{7BD5E55B-66BD-45A7-8492-B5FD0CB53CB6}"/>
    <cellStyle name="Normal 5 2 2 2 4 4" xfId="26166" xr:uid="{E0E32F22-A327-40C7-81AF-67DDB52DE73A}"/>
    <cellStyle name="Normal 5 2 2 2 4 5" xfId="26167" xr:uid="{A3886952-16C4-4C2B-AF7A-A43728F02176}"/>
    <cellStyle name="Normal 5 2 2 2 5" xfId="26168" xr:uid="{ED44F2D5-9CE6-47EA-9914-40BB9E53A2F7}"/>
    <cellStyle name="Normal 5 2 2 2 5 2" xfId="26169" xr:uid="{AAB36727-3546-4178-AD33-E0FE23E860A6}"/>
    <cellStyle name="Normal 5 2 2 2 5 2 2" xfId="26170" xr:uid="{FED21BC8-83AB-47F0-AD68-E2BD2CB6037A}"/>
    <cellStyle name="Normal 5 2 2 2 5 3" xfId="26171" xr:uid="{A1DF298A-D422-4E12-AAA4-9AFC25EE88C6}"/>
    <cellStyle name="Normal 5 2 2 2 5 4" xfId="26172" xr:uid="{F6A23210-2D49-4736-B46D-A8E2224E440B}"/>
    <cellStyle name="Normal 5 2 2 2 5 5" xfId="26173" xr:uid="{18C0D2F0-F0B4-411E-A0D8-BB69D67EC3EE}"/>
    <cellStyle name="Normal 5 2 2 2 6" xfId="26174" xr:uid="{FCDD11AC-444B-4270-BF1C-A1F99DD579D5}"/>
    <cellStyle name="Normal 5 2 2 2 6 2" xfId="26175" xr:uid="{03E43E15-2FB9-4A88-8081-2065950C59FC}"/>
    <cellStyle name="Normal 5 2 2 2 6 3" xfId="26176" xr:uid="{DA91530D-1102-4D28-8450-1058C054A669}"/>
    <cellStyle name="Normal 5 2 2 2 7" xfId="26177" xr:uid="{5FD8ED5C-26AA-442C-82ED-334EEB46DFB9}"/>
    <cellStyle name="Normal 5 2 2 2 7 2" xfId="26178" xr:uid="{1B08C280-0E14-4CC5-8272-EF1B9D047C93}"/>
    <cellStyle name="Normal 5 2 2 2 8" xfId="26179" xr:uid="{38FD777D-50A4-4856-9DDE-D03EF782CDFF}"/>
    <cellStyle name="Normal 5 2 2 2 9" xfId="26180" xr:uid="{47DAF6AE-1C1B-4157-846D-D89DA83AE3DD}"/>
    <cellStyle name="Normal 5 2 2 3" xfId="26181" xr:uid="{FC06036E-4DB8-4A2E-B466-73531577D08B}"/>
    <cellStyle name="Normal 5 2 2 3 2" xfId="26182" xr:uid="{2CB63659-4FE3-4B62-8531-2995D5D0A446}"/>
    <cellStyle name="Normal 5 2 2 3 2 2" xfId="26183" xr:uid="{1A1F2837-80B1-4FCD-9BC9-A68F27CF6317}"/>
    <cellStyle name="Normal 5 2 2 3 2 3" xfId="26184" xr:uid="{FD2B72A6-A763-4F18-AAE0-21E7E3C6982A}"/>
    <cellStyle name="Normal 5 2 2 3 2 4" xfId="26185" xr:uid="{A7F80EFF-EEF9-4EE5-98E4-ECAF1204176F}"/>
    <cellStyle name="Normal 5 2 2 3 3" xfId="26186" xr:uid="{F0851E8D-A211-4CD8-8697-FB724CAD6F5F}"/>
    <cellStyle name="Normal 5 2 2 3 4" xfId="26187" xr:uid="{6573CCE7-6B9F-4082-828B-991452C12F96}"/>
    <cellStyle name="Normal 5 2 2 3 5" xfId="26188" xr:uid="{82F18185-4969-45D8-9A3E-378EF58C525A}"/>
    <cellStyle name="Normal 5 2 2 3 6" xfId="26189" xr:uid="{4FC8E9D7-29D7-4F4D-AD1B-B2F031CBA505}"/>
    <cellStyle name="Normal 5 2 2 4" xfId="26190" xr:uid="{799F6A07-CC9C-48C7-AD97-25E5D82EADD9}"/>
    <cellStyle name="Normal 5 2 2 4 2" xfId="26191" xr:uid="{9DE239BE-ECA8-4D82-BEB3-E7B9E49BF459}"/>
    <cellStyle name="Normal 5 2 2 4 3" xfId="26192" xr:uid="{C2EC0712-A0CC-4C32-91C4-FADF56DD5E39}"/>
    <cellStyle name="Normal 5 2 2 4 4" xfId="26193" xr:uid="{AEED3A0B-2E97-4847-BA24-3281FD8E0BD4}"/>
    <cellStyle name="Normal 5 2 2 5" xfId="26194" xr:uid="{98B4E6F7-F2C2-48B1-A773-C71A3AA016B8}"/>
    <cellStyle name="Normal 5 2 2 5 2" xfId="26195" xr:uid="{C18AE538-A7EA-4B8A-984F-5292CF7C4220}"/>
    <cellStyle name="Normal 5 2 2 6" xfId="26196" xr:uid="{3EFD5621-CDB6-484D-8B74-51C096C03010}"/>
    <cellStyle name="Normal 5 2 2 6 2" xfId="26197" xr:uid="{ACCD799F-1E49-4D55-8A85-9485ECD27A7C}"/>
    <cellStyle name="Normal 5 2 2 7" xfId="26198" xr:uid="{39DD8418-ED12-4162-88EF-0D29D5B57AAE}"/>
    <cellStyle name="Normal 5 2 2 8" xfId="26199" xr:uid="{629369ED-40BE-4EE4-887B-1A847E6E058B}"/>
    <cellStyle name="Normal 5 2 2 9" xfId="26200" xr:uid="{BAF30FF2-A6A0-435B-A665-767D35C569A9}"/>
    <cellStyle name="Normal 5 2 3" xfId="26201" xr:uid="{08154952-0D0E-4EF7-981B-476F51995C65}"/>
    <cellStyle name="Normal 5 2 3 10" xfId="26202" xr:uid="{0D6CF067-5C9A-4E04-BC54-D523496E469C}"/>
    <cellStyle name="Normal 5 2 3 11" xfId="26203" xr:uid="{3B735150-75E2-4EEA-89A9-6C0E9183C134}"/>
    <cellStyle name="Normal 5 2 3 2" xfId="26204" xr:uid="{1B3F4A13-CF1A-4BF3-80DB-03858A34369A}"/>
    <cellStyle name="Normal 5 2 3 2 2" xfId="26205" xr:uid="{2F41D592-184C-4019-8E4E-EC004DCD4549}"/>
    <cellStyle name="Normal 5 2 3 2 2 2" xfId="26206" xr:uid="{79BF634D-20B3-4787-B090-416AF83726EC}"/>
    <cellStyle name="Normal 5 2 3 2 2 2 2" xfId="26207" xr:uid="{F31DB6B0-54FD-42FA-B084-4A0DEB308DDA}"/>
    <cellStyle name="Normal 5 2 3 2 2 3" xfId="26208" xr:uid="{1A08F01E-9B48-4BD0-A861-A79D20A0C285}"/>
    <cellStyle name="Normal 5 2 3 2 2 4" xfId="26209" xr:uid="{C85DCC50-6D1F-43FA-887B-5E92CD0F38DC}"/>
    <cellStyle name="Normal 5 2 3 2 3" xfId="26210" xr:uid="{55506EB6-F2EF-4728-80E6-DEDA8AAAD91E}"/>
    <cellStyle name="Normal 5 2 3 2 3 2" xfId="26211" xr:uid="{2D1E93BD-EB26-4A9B-AA2B-EC4711AD3498}"/>
    <cellStyle name="Normal 5 2 3 2 4" xfId="26212" xr:uid="{7DD2F5F3-1670-49FC-89F6-2EEF33B3B951}"/>
    <cellStyle name="Normal 5 2 3 2 4 2" xfId="26213" xr:uid="{BA8E8FDD-CAE0-49AE-955D-F4DC42897983}"/>
    <cellStyle name="Normal 5 2 3 2 5" xfId="26214" xr:uid="{41D8516A-FDB0-458F-B312-3E395690A722}"/>
    <cellStyle name="Normal 5 2 3 2 6" xfId="26215" xr:uid="{F4A84EE8-40C7-42F0-84CC-0F3BC2AF21F2}"/>
    <cellStyle name="Normal 5 2 3 2 7" xfId="26216" xr:uid="{05A2C3B6-1D56-46D3-82F4-6826E365729A}"/>
    <cellStyle name="Normal 5 2 3 2 8" xfId="26217" xr:uid="{A32B9AD9-A713-43CD-BE2A-E76EF06F1790}"/>
    <cellStyle name="Normal 5 2 3 3" xfId="26218" xr:uid="{82F7E028-3B0B-4E08-B130-38762CCD61AB}"/>
    <cellStyle name="Normal 5 2 3 3 2" xfId="26219" xr:uid="{DF607D49-E2E4-409E-9F78-E747A74D5EBF}"/>
    <cellStyle name="Normal 5 2 3 3 2 2" xfId="26220" xr:uid="{9DA5F009-D285-4169-A995-68EF5F436766}"/>
    <cellStyle name="Normal 5 2 3 3 2 2 2" xfId="26221" xr:uid="{A6B01CB4-5CF7-4AD9-B23A-04EEE0D182AF}"/>
    <cellStyle name="Normal 5 2 3 3 2 3" xfId="26222" xr:uid="{20B263B7-C8A3-40DD-A269-9980C1AFBF77}"/>
    <cellStyle name="Normal 5 2 3 3 2 4" xfId="26223" xr:uid="{8E152D65-8074-4227-973A-1A6FB572DF05}"/>
    <cellStyle name="Normal 5 2 3 3 3" xfId="26224" xr:uid="{0FAFC365-40C6-4A0D-8A3F-1AFB5A55D73D}"/>
    <cellStyle name="Normal 5 2 3 3 3 2" xfId="26225" xr:uid="{05162100-4632-4DA9-B48E-08C10DE59FE1}"/>
    <cellStyle name="Normal 5 2 3 3 4" xfId="26226" xr:uid="{9656ECC3-E58E-49F2-B863-65D41C2F0179}"/>
    <cellStyle name="Normal 5 2 3 3 4 2" xfId="26227" xr:uid="{2961CFF6-83F7-4556-80EB-1851B8276BAA}"/>
    <cellStyle name="Normal 5 2 3 3 5" xfId="26228" xr:uid="{B81CCE99-E695-4550-8BE3-A6D094B5F6BB}"/>
    <cellStyle name="Normal 5 2 3 3 6" xfId="26229" xr:uid="{06BCD5F1-8566-4147-821B-FA5D56E3FB68}"/>
    <cellStyle name="Normal 5 2 3 4" xfId="26230" xr:uid="{F7F94176-7827-4500-A8EC-61D3DF923405}"/>
    <cellStyle name="Normal 5 2 3 4 2" xfId="26231" xr:uid="{712C7102-F075-4498-A0FB-86866E1023C6}"/>
    <cellStyle name="Normal 5 2 3 4 2 2" xfId="26232" xr:uid="{FB017F73-68D8-4343-A495-623BDB8979F2}"/>
    <cellStyle name="Normal 5 2 3 4 2 3" xfId="26233" xr:uid="{086CF494-EC89-4F5E-8265-B75A605AB241}"/>
    <cellStyle name="Normal 5 2 3 4 3" xfId="26234" xr:uid="{F9A9A4C6-1DE1-4107-8520-7EB290AA070C}"/>
    <cellStyle name="Normal 5 2 3 4 3 2" xfId="26235" xr:uid="{B593F475-98CE-484F-B767-6FA81E9C1248}"/>
    <cellStyle name="Normal 5 2 3 4 4" xfId="26236" xr:uid="{3B47D29C-717D-49FD-A768-3D60D8B9AD35}"/>
    <cellStyle name="Normal 5 2 3 4 5" xfId="26237" xr:uid="{0882B9B1-22F1-45A3-BEC9-93C81FB6EB27}"/>
    <cellStyle name="Normal 5 2 3 5" xfId="26238" xr:uid="{BC434802-A7AB-47A8-B6E6-C23E28FFC93D}"/>
    <cellStyle name="Normal 5 2 3 5 2" xfId="26239" xr:uid="{43A182A6-D4C1-4405-870F-96AEEB49AA80}"/>
    <cellStyle name="Normal 5 2 3 5 2 2" xfId="26240" xr:uid="{E899E21F-15A9-4F67-AB5B-52E7620E5088}"/>
    <cellStyle name="Normal 5 2 3 5 3" xfId="26241" xr:uid="{6D1088E6-3B5C-4359-9412-CD7920D6EFB1}"/>
    <cellStyle name="Normal 5 2 3 5 4" xfId="26242" xr:uid="{9BD0F811-7F83-4F39-8C82-36C90E8311BA}"/>
    <cellStyle name="Normal 5 2 3 5 5" xfId="26243" xr:uid="{73ED1AE6-83E2-47E2-8AA4-230496A79E74}"/>
    <cellStyle name="Normal 5 2 3 6" xfId="26244" xr:uid="{3BCC582A-70F7-4797-B3F2-8A7CA0EC2804}"/>
    <cellStyle name="Normal 5 2 3 6 2" xfId="26245" xr:uid="{D3ACA7CF-9996-471B-AB26-7186CF8BE846}"/>
    <cellStyle name="Normal 5 2 3 6 3" xfId="26246" xr:uid="{9283FFBF-A668-49B4-80E5-D8CE5B0C7183}"/>
    <cellStyle name="Normal 5 2 3 7" xfId="26247" xr:uid="{75C383A9-EAF8-43E2-9BF2-F3B41E586118}"/>
    <cellStyle name="Normal 5 2 3 7 2" xfId="26248" xr:uid="{FD3C7C71-DCB5-45CB-8777-89EDC3EA0A2B}"/>
    <cellStyle name="Normal 5 2 3 8" xfId="26249" xr:uid="{6D5AF468-A7E9-47F7-99C1-06DD646D99CA}"/>
    <cellStyle name="Normal 5 2 3 8 2" xfId="26250" xr:uid="{4BA4C2D8-10DD-4A02-A4DC-EF04A2F04FF7}"/>
    <cellStyle name="Normal 5 2 3 9" xfId="26251" xr:uid="{1E5A534C-2C0C-4176-96B6-C7EBEBBBF4F4}"/>
    <cellStyle name="Normal 5 2 3 9 2" xfId="26252" xr:uid="{5A413E64-6475-4805-B5ED-C0EE9DF1FD34}"/>
    <cellStyle name="Normal 5 2 4" xfId="26253" xr:uid="{DACD0C2D-D1BA-44F3-AC35-09AE44AC0928}"/>
    <cellStyle name="Normal 5 2 4 2" xfId="26254" xr:uid="{2B5459D4-DCD8-4DEA-BFBB-B3BDF1CA2180}"/>
    <cellStyle name="Normal 5 2 4 2 2" xfId="26255" xr:uid="{665F2A42-4685-431A-9A13-138D1B46289A}"/>
    <cellStyle name="Normal 5 2 4 2 2 2" xfId="26256" xr:uid="{DAD89E33-D452-45A4-80F1-A3CFD641F5B0}"/>
    <cellStyle name="Normal 5 2 4 2 3" xfId="26257" xr:uid="{7CC2B21B-358C-459B-9764-3F9FD2FA0826}"/>
    <cellStyle name="Normal 5 2 4 2 4" xfId="26258" xr:uid="{837A0999-5AD5-47BD-9D5A-FFFCD82605C0}"/>
    <cellStyle name="Normal 5 2 4 3" xfId="26259" xr:uid="{F7C15456-6B31-47EA-81D4-314AB2CCBA78}"/>
    <cellStyle name="Normal 5 2 4 3 2" xfId="26260" xr:uid="{96CF0653-1EB2-4C1E-A705-BDE002DD7AE5}"/>
    <cellStyle name="Normal 5 2 4 4" xfId="26261" xr:uid="{E348AE14-EE06-44F0-B855-B9032302F300}"/>
    <cellStyle name="Normal 5 2 4 5" xfId="26262" xr:uid="{C4F63B65-921E-4335-9FAB-F9E1C1CF9466}"/>
    <cellStyle name="Normal 5 2 4 6" xfId="26263" xr:uid="{2341053E-E942-4DDC-B323-77D634021FD9}"/>
    <cellStyle name="Normal 5 2 4 7" xfId="26264" xr:uid="{78228E2F-3960-4F39-A27D-71DBD61BE3FC}"/>
    <cellStyle name="Normal 5 2 4 8" xfId="26265" xr:uid="{7B62FEBB-E21F-4D47-A33E-47953735BA3A}"/>
    <cellStyle name="Normal 5 2 4 9" xfId="26266" xr:uid="{6B7C2B7B-D0D3-461E-917D-798AD883EEC0}"/>
    <cellStyle name="Normal 5 2 5" xfId="26267" xr:uid="{4BD20EF1-1551-4EA5-9775-05AB89DDE172}"/>
    <cellStyle name="Normal 5 2 5 2" xfId="26268" xr:uid="{F40B5557-7609-4BE7-8B18-87F7A3AEACD6}"/>
    <cellStyle name="Normal 5 2 5 2 2" xfId="26269" xr:uid="{714BD4BB-7D7B-4C6E-A4E0-048DD9351B74}"/>
    <cellStyle name="Normal 5 2 5 2 3" xfId="26270" xr:uid="{7FB875EA-4E95-485F-81F0-DE20A47495E7}"/>
    <cellStyle name="Normal 5 2 5 2 4" xfId="26271" xr:uid="{9E208C92-911A-408E-8F67-57B33A6831DB}"/>
    <cellStyle name="Normal 5 2 5 3" xfId="26272" xr:uid="{F1125D74-BE68-4B23-A68D-14CA748B4A34}"/>
    <cellStyle name="Normal 5 2 5 4" xfId="26273" xr:uid="{A6B437E7-9FE4-419C-A6AF-9BBFF24ED5B6}"/>
    <cellStyle name="Normal 5 2 5 5" xfId="26274" xr:uid="{D3690D14-CD54-47FC-BF43-1AEAC46AFB76}"/>
    <cellStyle name="Normal 5 2 5 6" xfId="26275" xr:uid="{36A7B67D-C59E-4AFA-BC60-BAA9B479A52E}"/>
    <cellStyle name="Normal 5 2 5 7" xfId="26276" xr:uid="{1DE713DB-CDAA-4B13-8D85-312686829D21}"/>
    <cellStyle name="Normal 5 2 5 8" xfId="26277" xr:uid="{5475622F-9AAE-42AC-8062-066BE2891AB1}"/>
    <cellStyle name="Normal 5 2 5 9" xfId="26278" xr:uid="{071844EB-3BE4-42EC-834D-0ED903E1BC6B}"/>
    <cellStyle name="Normal 5 2 6" xfId="26279" xr:uid="{A0309B7E-490C-4958-B983-B9BC7E2CA2EB}"/>
    <cellStyle name="Normal 5 2 6 2" xfId="26280" xr:uid="{D1B19E7C-E43D-4EC9-B25E-1573EE814CE8}"/>
    <cellStyle name="Normal 5 2 6 2 2" xfId="26281" xr:uid="{92EBEE86-1333-46DF-9A96-F13BCAD2DF20}"/>
    <cellStyle name="Normal 5 2 6 3" xfId="26282" xr:uid="{8E5571D5-A880-47A1-BB96-8C334F938A7E}"/>
    <cellStyle name="Normal 5 2 6 4" xfId="26283" xr:uid="{90BB3E55-1B0B-4315-9C08-B9B989E3A527}"/>
    <cellStyle name="Normal 5 2 6 5" xfId="26284" xr:uid="{C5A68582-E01A-42EE-9206-574C5B62B220}"/>
    <cellStyle name="Normal 5 2 7" xfId="26285" xr:uid="{9146BE05-EE04-4583-9E16-0C7E94234552}"/>
    <cellStyle name="Normal 5 2 7 2" xfId="26286" xr:uid="{0C902E4E-D71C-46D3-B681-909640D04EC7}"/>
    <cellStyle name="Normal 5 2 7 3" xfId="26287" xr:uid="{F72A6D2C-3457-4A49-995B-0A25F2CC7FFD}"/>
    <cellStyle name="Normal 5 2 8" xfId="26288" xr:uid="{15A1C63C-478A-4B59-B10E-D1FBD83B8839}"/>
    <cellStyle name="Normal 5 2 9" xfId="26289" xr:uid="{3C21D009-01B3-460C-AD10-3512C28F1CA4}"/>
    <cellStyle name="Normal 5 20" xfId="26290" xr:uid="{86048841-F20B-4FE7-8E12-306C5D270ECB}"/>
    <cellStyle name="Normal 5 20 2" xfId="26291" xr:uid="{BEBA64DC-888C-4DEC-B2B6-516EBF7B6218}"/>
    <cellStyle name="Normal 5 21" xfId="26292" xr:uid="{5CD9E629-C7EC-4E98-BD62-FC4A3E8B932B}"/>
    <cellStyle name="Normal 5 22" xfId="26293" xr:uid="{4B30A44A-343E-4281-ABF8-0F23E7E84199}"/>
    <cellStyle name="Normal 5 23" xfId="26294" xr:uid="{02A88A40-E5ED-4BB5-BECD-698110E1514F}"/>
    <cellStyle name="Normal 5 24" xfId="26295" xr:uid="{D1EE6CA2-3836-43EA-AE14-8E2570C69DFA}"/>
    <cellStyle name="Normal 5 25" xfId="26296" xr:uid="{027E5C41-9A18-4831-B363-0ADDCDAD6004}"/>
    <cellStyle name="Normal 5 26" xfId="26297" xr:uid="{392DFA31-A625-46D1-A32F-315FB351D54A}"/>
    <cellStyle name="Normal 5 27" xfId="26298" xr:uid="{6F7DB278-5C33-45C0-93C8-F16F8F36BE69}"/>
    <cellStyle name="Normal 5 28" xfId="32178" xr:uid="{2521BA89-F29B-4034-AF94-CBE4264825EF}"/>
    <cellStyle name="Normal 5 3" xfId="26299" xr:uid="{1E16B258-3505-4580-914F-9C1EA6080422}"/>
    <cellStyle name="Normal 5 3 10" xfId="26300" xr:uid="{0F5462C3-0138-422B-A7CE-4D3FA532F4A6}"/>
    <cellStyle name="Normal 5 3 11" xfId="26301" xr:uid="{FA795D5E-CB45-4AB8-8DDB-DCFD89981D1F}"/>
    <cellStyle name="Normal 5 3 12" xfId="26302" xr:uid="{2EF36900-0F4A-4ACD-8537-426306B73FC4}"/>
    <cellStyle name="Normal 5 3 2" xfId="26303" xr:uid="{6842B7D9-D5BE-43D3-AB18-AA8E3D6BAD8B}"/>
    <cellStyle name="Normal 5 3 2 2" xfId="26304" xr:uid="{80721285-8F89-4C4F-8A60-6903AC149AAA}"/>
    <cellStyle name="Normal 5 3 2 2 2" xfId="26305" xr:uid="{6ACDD1C8-512A-4A42-9CD4-DF5DBD5A7698}"/>
    <cellStyle name="Normal 5 3 2 2 2 2" xfId="26306" xr:uid="{38CA0A14-41F2-4667-A4AC-CF2C4B1CD4AE}"/>
    <cellStyle name="Normal 5 3 2 2 3" xfId="26307" xr:uid="{3A7D9568-96C0-4398-B8F2-AA90AD4B1F3A}"/>
    <cellStyle name="Normal 5 3 2 2 3 2" xfId="26308" xr:uid="{0E6F0FF8-D29F-46C7-AED9-63BE2CE4404D}"/>
    <cellStyle name="Normal 5 3 2 2 4" xfId="26309" xr:uid="{1C3CF7F4-C6EB-46A5-8FC8-2B6F2C90FC63}"/>
    <cellStyle name="Normal 5 3 2 2 5" xfId="26310" xr:uid="{10842C7E-A3AE-4DB5-9999-B806E05B4812}"/>
    <cellStyle name="Normal 5 3 2 2 6" xfId="26311" xr:uid="{74AFC518-C1C1-49A5-9B16-D546675906CC}"/>
    <cellStyle name="Normal 5 3 2 3" xfId="26312" xr:uid="{F2D6A198-319D-4274-B238-ED0BFDE1BF27}"/>
    <cellStyle name="Normal 5 3 2 3 2" xfId="26313" xr:uid="{CC3E17A8-44C0-4478-9344-1F3661DF9940}"/>
    <cellStyle name="Normal 5 3 2 4" xfId="26314" xr:uid="{1E5CD057-6571-4AB9-BDBC-79668D6DD2F3}"/>
    <cellStyle name="Normal 5 3 2 4 2" xfId="26315" xr:uid="{14D80864-4F5A-4AE3-A18B-D0981439EB3B}"/>
    <cellStyle name="Normal 5 3 2 5" xfId="26316" xr:uid="{7EB2BA04-8E78-4868-8BC2-5357CC55F29A}"/>
    <cellStyle name="Normal 5 3 2 6" xfId="26317" xr:uid="{C7635700-44BF-4F41-B010-967F1CF07423}"/>
    <cellStyle name="Normal 5 3 2 7" xfId="26318" xr:uid="{5A176477-2F42-4B99-ACAC-FC756C348B1C}"/>
    <cellStyle name="Normal 5 3 2 8" xfId="26319" xr:uid="{B84BE79E-9050-4B19-9CE2-0B501E9D2EB9}"/>
    <cellStyle name="Normal 5 3 2 9" xfId="26320" xr:uid="{F3BD1E47-E3D6-4074-9D03-58E7139B3F8A}"/>
    <cellStyle name="Normal 5 3 3" xfId="26321" xr:uid="{D75337F8-A1D8-4DE1-B1B6-DDD781A841A2}"/>
    <cellStyle name="Normal 5 3 3 2" xfId="26322" xr:uid="{BC3960A8-D68D-4655-98FE-2C8A82DC7917}"/>
    <cellStyle name="Normal 5 3 3 2 2" xfId="26323" xr:uid="{5DE75FA5-2A3A-401D-B2A5-329A9BB6E009}"/>
    <cellStyle name="Normal 5 3 3 2 3" xfId="26324" xr:uid="{34F31776-283D-486A-AEFB-9ED15F5DDC4C}"/>
    <cellStyle name="Normal 5 3 3 2 4" xfId="26325" xr:uid="{508DAA10-57C1-49D8-AB5B-35ADC9B09499}"/>
    <cellStyle name="Normal 5 3 3 2 5" xfId="26326" xr:uid="{E69CA022-C443-43C1-92E8-27093A40AA4C}"/>
    <cellStyle name="Normal 5 3 3 2 6" xfId="26327" xr:uid="{FAF1AFB7-6A15-4F1A-81D6-6885149BAA18}"/>
    <cellStyle name="Normal 5 3 3 3" xfId="26328" xr:uid="{6AA2BA82-5802-4EA0-96D7-23B75EE011DA}"/>
    <cellStyle name="Normal 5 3 3 3 2" xfId="26329" xr:uid="{8625A333-7E64-467F-8789-66256EBE1921}"/>
    <cellStyle name="Normal 5 3 3 4" xfId="26330" xr:uid="{880448C1-88F7-4DF5-B93A-1A3A2656E269}"/>
    <cellStyle name="Normal 5 3 3 5" xfId="26331" xr:uid="{F89C2E80-B930-47BF-8E78-CE8E8CE35CAC}"/>
    <cellStyle name="Normal 5 3 3 6" xfId="26332" xr:uid="{D31B356C-5A19-4288-9FB2-0702D495AFB4}"/>
    <cellStyle name="Normal 5 3 3 7" xfId="26333" xr:uid="{9624A6BF-C1FD-459D-BF4D-D4E5B41F0A7E}"/>
    <cellStyle name="Normal 5 3 3 8" xfId="26334" xr:uid="{4D604B3E-13E4-44C9-A7E8-4D2BF0A218F9}"/>
    <cellStyle name="Normal 5 3 4" xfId="26335" xr:uid="{04F09DEA-A441-4C57-9938-C0F3E77FA4D2}"/>
    <cellStyle name="Normal 5 3 4 2" xfId="26336" xr:uid="{8DD3B9BF-3382-4BED-ABFB-7CB65E348615}"/>
    <cellStyle name="Normal 5 3 4 3" xfId="26337" xr:uid="{FDAF5A6E-DC77-45D3-83D8-E5D22FBB771C}"/>
    <cellStyle name="Normal 5 3 4 4" xfId="26338" xr:uid="{EDA29DFC-EB76-408B-95B7-8FBFE16CE536}"/>
    <cellStyle name="Normal 5 3 4 5" xfId="26339" xr:uid="{A76EB674-DDBD-42A8-BA6D-587C44D039FF}"/>
    <cellStyle name="Normal 5 3 4 6" xfId="26340" xr:uid="{2D9AA2A7-BB9D-4464-9F5F-846AB5693D82}"/>
    <cellStyle name="Normal 5 3 5" xfId="26341" xr:uid="{E9F9D31D-1B79-425C-80F4-90DAD0D82D95}"/>
    <cellStyle name="Normal 5 3 5 2" xfId="26342" xr:uid="{CE617102-E483-4A37-91C2-AABBAEF931D9}"/>
    <cellStyle name="Normal 5 3 6" xfId="26343" xr:uid="{68E856A3-C43B-4584-8B25-09C3276BB168}"/>
    <cellStyle name="Normal 5 3 6 2" xfId="26344" xr:uid="{BB106611-C862-445B-9D58-3DB198E12F8F}"/>
    <cellStyle name="Normal 5 3 7" xfId="26345" xr:uid="{FD329123-F13B-46D6-92CA-FA71CBFCF1E0}"/>
    <cellStyle name="Normal 5 3 7 2" xfId="26346" xr:uid="{14F6DF19-8ADB-4182-9B66-D4D786A85BA0}"/>
    <cellStyle name="Normal 5 3 8" xfId="26347" xr:uid="{16981C6D-3EEE-4325-92FB-680293637DD1}"/>
    <cellStyle name="Normal 5 3 9" xfId="26348" xr:uid="{D3B665EA-0FAF-46EA-8489-B884122D7861}"/>
    <cellStyle name="Normal 5 4" xfId="26349" xr:uid="{4F1AEA06-58C7-464D-8223-F6EFCC1DE66A}"/>
    <cellStyle name="Normal 5 4 10" xfId="26350" xr:uid="{F5F3086D-2811-4342-AFA5-CA39A3F8B93C}"/>
    <cellStyle name="Normal 5 4 11" xfId="26351" xr:uid="{9F0D8EEC-22D6-4690-98BD-D4AEC8BA3FDC}"/>
    <cellStyle name="Normal 5 4 2" xfId="26352" xr:uid="{FB0760C8-467C-4AF8-BC95-7C4460FA1332}"/>
    <cellStyle name="Normal 5 4 2 2" xfId="26353" xr:uid="{7ED5E8F0-996F-4183-863D-A832E0DDA518}"/>
    <cellStyle name="Normal 5 4 2 2 2" xfId="26354" xr:uid="{14D88A2B-1B04-4C88-84CC-6AE27EC774B7}"/>
    <cellStyle name="Normal 5 4 2 2 3" xfId="26355" xr:uid="{7F9DB5A7-D8BE-49F8-9471-FD3C6E7F84A1}"/>
    <cellStyle name="Normal 5 4 2 2 4" xfId="26356" xr:uid="{D0E86CFC-77D8-42AB-AE75-F2074BDE08F7}"/>
    <cellStyle name="Normal 5 4 2 2 5" xfId="26357" xr:uid="{FCB71A13-D52D-4479-9056-ABE32776773F}"/>
    <cellStyle name="Normal 5 4 2 3" xfId="26358" xr:uid="{3B7D7D29-0AFF-4179-A966-7C386A370037}"/>
    <cellStyle name="Normal 5 4 2 4" xfId="26359" xr:uid="{B73BE6E3-777C-4DD4-8F95-613E3D09F739}"/>
    <cellStyle name="Normal 5 4 2 5" xfId="26360" xr:uid="{106E5EB4-EE78-4023-BAFD-DE163B801E95}"/>
    <cellStyle name="Normal 5 4 2 6" xfId="26361" xr:uid="{82D1143C-94CD-40B3-AC46-138CBB58B9AA}"/>
    <cellStyle name="Normal 5 4 2 7" xfId="26362" xr:uid="{68457CB2-2D5D-4D6A-8EB5-7A389A56F62B}"/>
    <cellStyle name="Normal 5 4 2 8" xfId="26363" xr:uid="{E016F473-9F5C-48B6-B23F-DE6DA9C73021}"/>
    <cellStyle name="Normal 5 4 2 9" xfId="26364" xr:uid="{CDF80562-C6BF-47FD-AAA1-2911001A34DE}"/>
    <cellStyle name="Normal 5 4 3" xfId="26365" xr:uid="{DF0ED405-2E26-4B60-BFC3-DFB4FE52F129}"/>
    <cellStyle name="Normal 5 4 3 2" xfId="26366" xr:uid="{570A788A-FE4B-46E6-BF1C-96E28D4C396B}"/>
    <cellStyle name="Normal 5 4 3 2 2" xfId="26367" xr:uid="{ABEFC6A3-B5EB-458F-8835-5F4664B79983}"/>
    <cellStyle name="Normal 5 4 3 2 3" xfId="26368" xr:uid="{29D9E04B-F4B6-4E15-BAAD-E8F3F6DB6AAA}"/>
    <cellStyle name="Normal 5 4 3 2 4" xfId="26369" xr:uid="{BABCDCB9-9443-4368-A38E-F8827CAD7EB6}"/>
    <cellStyle name="Normal 5 4 3 2 5" xfId="26370" xr:uid="{CB711701-9D9F-4B9D-80AD-BF359B743902}"/>
    <cellStyle name="Normal 5 4 3 3" xfId="26371" xr:uid="{9C76F4DF-BABC-4608-A10E-900AB3034E14}"/>
    <cellStyle name="Normal 5 4 3 4" xfId="26372" xr:uid="{8DADA06B-4270-478D-89B4-AD4449B5E46A}"/>
    <cellStyle name="Normal 5 4 3 5" xfId="26373" xr:uid="{E5C79F74-FB85-4E93-A0C7-F937DE085A48}"/>
    <cellStyle name="Normal 5 4 3 6" xfId="26374" xr:uid="{91F6E6F3-456E-4133-A12C-1E457C6A539A}"/>
    <cellStyle name="Normal 5 4 3 7" xfId="26375" xr:uid="{D1328FF5-D647-4840-A20B-C49397499DB4}"/>
    <cellStyle name="Normal 5 4 3 8" xfId="26376" xr:uid="{50C11424-8FC8-4D48-97E6-1A9532CDC2EE}"/>
    <cellStyle name="Normal 5 4 4" xfId="26377" xr:uid="{1C6F8805-431F-4060-A7B5-5FD1CA2011F9}"/>
    <cellStyle name="Normal 5 4 4 2" xfId="26378" xr:uid="{C698C674-24C2-4D18-9047-6639CCE5C3E0}"/>
    <cellStyle name="Normal 5 4 4 3" xfId="26379" xr:uid="{BC3A024C-94A4-4FEF-80AA-39F6C4C62122}"/>
    <cellStyle name="Normal 5 4 4 4" xfId="26380" xr:uid="{A2B654D3-2376-4802-B0C4-7411164ECDF5}"/>
    <cellStyle name="Normal 5 4 4 5" xfId="26381" xr:uid="{8B30D403-B227-4D0F-AFE3-415F7B32338D}"/>
    <cellStyle name="Normal 5 4 5" xfId="26382" xr:uid="{55047BF1-0C81-476C-BB3C-B7DAE55312A5}"/>
    <cellStyle name="Normal 5 4 6" xfId="26383" xr:uid="{9B5D654B-C1EA-43A9-A8BF-0A3929BCF954}"/>
    <cellStyle name="Normal 5 4 7" xfId="26384" xr:uid="{FAB9F0A7-B223-43DE-96AF-DFFD86827215}"/>
    <cellStyle name="Normal 5 4 8" xfId="26385" xr:uid="{B53AB3E1-CA44-4592-B54F-43D011362774}"/>
    <cellStyle name="Normal 5 4 9" xfId="26386" xr:uid="{EC54D382-DCE9-4B38-A044-AF72710B0CE9}"/>
    <cellStyle name="Normal 5 5" xfId="26387" xr:uid="{15C9EE4A-187D-49C7-AF97-6B02450CCAC8}"/>
    <cellStyle name="Normal 5 5 10" xfId="26388" xr:uid="{24E15F7E-6042-458D-B2E3-3BC16D180645}"/>
    <cellStyle name="Normal 5 5 2" xfId="26389" xr:uid="{F3799619-35ED-4459-8F36-4A8C6F07E34F}"/>
    <cellStyle name="Normal 5 5 2 2" xfId="26390" xr:uid="{5CB52880-28D0-4509-BCAA-C1C7D0426153}"/>
    <cellStyle name="Normal 5 5 2 2 2" xfId="26391" xr:uid="{59616A45-75BF-4CE6-BBEC-705BEDDD9E58}"/>
    <cellStyle name="Normal 5 5 2 2 3" xfId="26392" xr:uid="{E2CB0EDA-FA73-4BC6-8702-F576803CCF2F}"/>
    <cellStyle name="Normal 5 5 2 2 4" xfId="26393" xr:uid="{96E0B389-8276-434A-88D9-80B757B312C7}"/>
    <cellStyle name="Normal 5 5 2 2 5" xfId="26394" xr:uid="{02FA9C2F-2FDF-49F5-A779-79ACFA8A7ED2}"/>
    <cellStyle name="Normal 5 5 2 3" xfId="26395" xr:uid="{71E2C67C-4C51-4272-B9CD-7168DC501CFF}"/>
    <cellStyle name="Normal 5 5 2 4" xfId="26396" xr:uid="{8ACFC0EA-5732-4526-BC5E-E4377550861C}"/>
    <cellStyle name="Normal 5 5 2 5" xfId="26397" xr:uid="{72C92409-10E6-4069-8AC7-35A17EFC769F}"/>
    <cellStyle name="Normal 5 5 2 6" xfId="26398" xr:uid="{A3E135A7-FAE7-4F40-AB26-D0CD2656B97F}"/>
    <cellStyle name="Normal 5 5 2 7" xfId="26399" xr:uid="{0FF40FE2-249E-4A0C-B075-57BBB0B7D3F7}"/>
    <cellStyle name="Normal 5 5 2 8" xfId="26400" xr:uid="{097735FC-04E3-46FD-BB2C-4BF2842DA0F3}"/>
    <cellStyle name="Normal 5 5 3" xfId="26401" xr:uid="{FB503325-B5C8-4C1F-89E2-303945108535}"/>
    <cellStyle name="Normal 5 5 3 2" xfId="26402" xr:uid="{2DFA9D9F-B7C8-4F62-A5F6-63D1DBF17C6E}"/>
    <cellStyle name="Normal 5 5 3 2 2" xfId="26403" xr:uid="{39774B1C-FB6F-4CBC-9F55-B0E76672A441}"/>
    <cellStyle name="Normal 5 5 3 2 3" xfId="26404" xr:uid="{C1F4150C-D731-467D-9665-9518B1F4339C}"/>
    <cellStyle name="Normal 5 5 3 2 4" xfId="26405" xr:uid="{F2AD4BA8-AB45-4A4C-8320-7D6A95BA8DBA}"/>
    <cellStyle name="Normal 5 5 3 2 5" xfId="26406" xr:uid="{CBA53BB6-440E-4274-8826-A046A47BB790}"/>
    <cellStyle name="Normal 5 5 3 3" xfId="26407" xr:uid="{64979A67-8AC7-4C9B-895F-444A4A75EDB2}"/>
    <cellStyle name="Normal 5 5 3 4" xfId="26408" xr:uid="{8396648F-9D89-4F28-9A97-3B9C316F87EB}"/>
    <cellStyle name="Normal 5 5 3 5" xfId="26409" xr:uid="{44FD3538-1807-420C-B181-878B9C9CBC7F}"/>
    <cellStyle name="Normal 5 5 3 6" xfId="26410" xr:uid="{EF462B26-FD59-4A45-A1A8-788BCB0189E9}"/>
    <cellStyle name="Normal 5 5 3 7" xfId="26411" xr:uid="{CBF4284A-3520-42C1-9FA9-2FC3CD25910D}"/>
    <cellStyle name="Normal 5 5 4" xfId="26412" xr:uid="{4B4CC9F3-78D7-4506-B75B-8B5CF0B1C622}"/>
    <cellStyle name="Normal 5 5 4 2" xfId="26413" xr:uid="{274EECC8-0066-4218-ACF2-CEC596FADEC8}"/>
    <cellStyle name="Normal 5 5 4 3" xfId="26414" xr:uid="{1A324F48-0CBF-467B-AD38-649F697521CD}"/>
    <cellStyle name="Normal 5 5 4 4" xfId="26415" xr:uid="{47571B8D-8DBE-488D-96F4-6EE6B4A680E8}"/>
    <cellStyle name="Normal 5 5 4 5" xfId="26416" xr:uid="{CE8E6D60-1B47-460D-9280-D2977E13D4E9}"/>
    <cellStyle name="Normal 5 5 5" xfId="26417" xr:uid="{EFEB23E1-B877-49BF-872B-5883FFE615C8}"/>
    <cellStyle name="Normal 5 5 6" xfId="26418" xr:uid="{E9889F13-01E8-45E3-A60F-1EF371D83B10}"/>
    <cellStyle name="Normal 5 5 7" xfId="26419" xr:uid="{B5920682-68BE-4D2D-8D90-F8A1A261D402}"/>
    <cellStyle name="Normal 5 5 8" xfId="26420" xr:uid="{3757B6D5-13F4-42B7-8E61-508A9F1DDE81}"/>
    <cellStyle name="Normal 5 5 9" xfId="26421" xr:uid="{5DD963CF-F8F2-4FC1-9521-FD37558C54C7}"/>
    <cellStyle name="Normal 5 6" xfId="26422" xr:uid="{CC6C0273-4263-460D-B3DE-338C9CA782D4}"/>
    <cellStyle name="Normal 5 6 10" xfId="26423" xr:uid="{7D7966D6-EC33-40C0-BB8F-FE3F0DD51FE5}"/>
    <cellStyle name="Normal 5 6 2" xfId="26424" xr:uid="{0DFCE826-9324-46F4-8411-0071722FB34F}"/>
    <cellStyle name="Normal 5 6 2 2" xfId="26425" xr:uid="{BE39BE10-FED1-4812-83EB-F1E7962ED88E}"/>
    <cellStyle name="Normal 5 6 2 2 2" xfId="26426" xr:uid="{C9B4D822-CC3D-4E83-A5E2-1D7759FE92E8}"/>
    <cellStyle name="Normal 5 6 2 2 2 2" xfId="26427" xr:uid="{6B7F3EE7-6D66-4678-B015-BF4C70469132}"/>
    <cellStyle name="Normal 5 6 2 2 3" xfId="26428" xr:uid="{57486585-9DBE-42E6-860E-222B1CE7CA33}"/>
    <cellStyle name="Normal 5 6 2 2 4" xfId="26429" xr:uid="{CDB72E8B-02DF-4449-A171-B5BE1DA14B37}"/>
    <cellStyle name="Normal 5 6 2 2 5" xfId="26430" xr:uid="{5E228252-C194-40D3-A4AD-0CE3E20E03EB}"/>
    <cellStyle name="Normal 5 6 2 3" xfId="26431" xr:uid="{5449B958-DF37-4965-AC3E-0B367474C40B}"/>
    <cellStyle name="Normal 5 6 2 3 2" xfId="26432" xr:uid="{EEDE4B08-58CC-4A49-AEB8-5AD63B59992E}"/>
    <cellStyle name="Normal 5 6 2 3 3" xfId="26433" xr:uid="{29AF1735-B6F1-4556-ACC0-A1C6E4673711}"/>
    <cellStyle name="Normal 5 6 2 4" xfId="26434" xr:uid="{556351D9-D767-4E55-8BCB-E87F691107FC}"/>
    <cellStyle name="Normal 5 6 2 5" xfId="26435" xr:uid="{1744D6B2-B222-4CB2-BD33-DBBDD0640EF4}"/>
    <cellStyle name="Normal 5 6 2 6" xfId="26436" xr:uid="{B532F439-772C-4D31-B0F1-720C798DDC7C}"/>
    <cellStyle name="Normal 5 6 2 7" xfId="26437" xr:uid="{C588298F-7935-44F1-BAB5-1252061FE7C0}"/>
    <cellStyle name="Normal 5 6 3" xfId="26438" xr:uid="{D55CCF09-6BF3-499E-B304-46BCB26B36A7}"/>
    <cellStyle name="Normal 5 6 3 2" xfId="26439" xr:uid="{B73857FA-398E-475C-B7ED-BF0F7497298C}"/>
    <cellStyle name="Normal 5 6 3 2 2" xfId="26440" xr:uid="{DE47D90A-D011-4E08-AB31-9E335DBF9AEF}"/>
    <cellStyle name="Normal 5 6 3 3" xfId="26441" xr:uid="{9FCD932D-D470-47E4-A0E1-62C1CADC04F5}"/>
    <cellStyle name="Normal 5 6 3 4" xfId="26442" xr:uid="{9B7BF7F4-5142-4AB0-86DA-084D58FE7942}"/>
    <cellStyle name="Normal 5 6 3 5" xfId="26443" xr:uid="{FF8A69F7-C4AD-44FF-9D0E-871DA8C68528}"/>
    <cellStyle name="Normal 5 6 3 6" xfId="26444" xr:uid="{2F4184F2-2E8F-40F4-A515-3AE3B5434025}"/>
    <cellStyle name="Normal 5 6 4" xfId="26445" xr:uid="{B0B600F3-B8C0-470C-8A9A-D975FC7FDE47}"/>
    <cellStyle name="Normal 5 6 4 2" xfId="26446" xr:uid="{1848541B-8E3C-4CE0-8F50-6F373FA1425E}"/>
    <cellStyle name="Normal 5 6 4 2 2" xfId="26447" xr:uid="{96B01987-83DD-4059-953E-8FA036486888}"/>
    <cellStyle name="Normal 5 6 4 3" xfId="26448" xr:uid="{61D9D75D-EF05-4BAC-91ED-08EA500A51F0}"/>
    <cellStyle name="Normal 5 6 4 4" xfId="26449" xr:uid="{51C2A8C6-82D9-4034-A163-28BA7A85BA7C}"/>
    <cellStyle name="Normal 5 6 5" xfId="26450" xr:uid="{4FC48563-7CCF-40DE-98A5-2E1FFF91AD8B}"/>
    <cellStyle name="Normal 5 6 6" xfId="26451" xr:uid="{8614D9BC-7D54-4974-B6B5-F4E59593D68D}"/>
    <cellStyle name="Normal 5 6 7" xfId="26452" xr:uid="{AD4A1D1B-218A-46F3-A989-EEB2EABF295F}"/>
    <cellStyle name="Normal 5 6 8" xfId="26453" xr:uid="{21479EE4-5C29-42D8-9633-B03C4BD1C713}"/>
    <cellStyle name="Normal 5 6 9" xfId="26454" xr:uid="{1E20C525-A8A2-4BA7-8EB3-3AC88D883E98}"/>
    <cellStyle name="Normal 5 7" xfId="26455" xr:uid="{CBE7CE25-24DA-493F-968B-04373D037083}"/>
    <cellStyle name="Normal 5 7 2" xfId="26456" xr:uid="{48A8F789-E224-4E9F-801B-11EC6D47E2D7}"/>
    <cellStyle name="Normal 5 7 2 2" xfId="26457" xr:uid="{BC7FF62B-8278-442A-AD37-89710717FD2E}"/>
    <cellStyle name="Normal 5 7 2 3" xfId="26458" xr:uid="{0DDDCF03-BBDF-4A2B-BDB4-A151D13AFB7A}"/>
    <cellStyle name="Normal 5 7 2 4" xfId="26459" xr:uid="{7701633B-804C-4F1D-A9AD-1B7C1E973268}"/>
    <cellStyle name="Normal 5 7 2 5" xfId="26460" xr:uid="{A6EA2921-33B7-4943-8FC8-F61083796A98}"/>
    <cellStyle name="Normal 5 7 2 6" xfId="26461" xr:uid="{B75CE430-6134-4EAD-8C26-FEB4F9CC3CD7}"/>
    <cellStyle name="Normal 5 7 3" xfId="26462" xr:uid="{70276193-9334-408D-BB98-023F8C229542}"/>
    <cellStyle name="Normal 5 7 4" xfId="26463" xr:uid="{F748AD98-23D4-4266-B293-725683FA4841}"/>
    <cellStyle name="Normal 5 7 5" xfId="26464" xr:uid="{6948B111-8E56-476F-BC3F-B1966517C7F2}"/>
    <cellStyle name="Normal 5 7 6" xfId="26465" xr:uid="{AFD5BE85-C7AD-40BD-93A3-3A494ACF521A}"/>
    <cellStyle name="Normal 5 7 7" xfId="26466" xr:uid="{B6939A84-DDBD-45A0-8C8D-E9C8A82F50D0}"/>
    <cellStyle name="Normal 5 7 8" xfId="26467" xr:uid="{DDA6093C-990D-4A9E-BF4A-A86C53124950}"/>
    <cellStyle name="Normal 5 7 9" xfId="26468" xr:uid="{51DE2885-FDA0-49D8-8D12-9A0F3DAA3B22}"/>
    <cellStyle name="Normal 5 8" xfId="26469" xr:uid="{3A1292C6-9E99-4AA5-8208-26A1F0ED9DAA}"/>
    <cellStyle name="Normal 5 8 2" xfId="26470" xr:uid="{4AA23D68-2431-4055-BC8E-490EDE8A7DAD}"/>
    <cellStyle name="Normal 5 8 2 2" xfId="26471" xr:uid="{043391E3-E395-4A2E-8BE9-374BA1B1E7B8}"/>
    <cellStyle name="Normal 5 8 2 3" xfId="26472" xr:uid="{4A5AA30D-FC26-48BA-851D-0B2478FB70B3}"/>
    <cellStyle name="Normal 5 8 2 4" xfId="26473" xr:uid="{469F780F-0798-4F8F-8D73-89D6E5D45BC9}"/>
    <cellStyle name="Normal 5 8 3" xfId="26474" xr:uid="{3532F1AA-4CC1-49DA-8144-F16D0BE8DAE5}"/>
    <cellStyle name="Normal 5 8 4" xfId="26475" xr:uid="{7CE50CB9-6494-41D2-9550-31D5BBCBBEC4}"/>
    <cellStyle name="Normal 5 8 5" xfId="26476" xr:uid="{E11250DA-0029-4C0A-B3EC-70EBB34CE353}"/>
    <cellStyle name="Normal 5 8 6" xfId="26477" xr:uid="{BE181398-4F38-497A-8972-7DF9B3F92A0F}"/>
    <cellStyle name="Normal 5 9" xfId="26478" xr:uid="{8542FC30-0AA1-4CF1-8EE6-A771585990EF}"/>
    <cellStyle name="Normal 5 9 2" xfId="26479" xr:uid="{139CA490-DC92-4285-B7A2-55D34158F43C}"/>
    <cellStyle name="Normal 5 9 2 2" xfId="26480" xr:uid="{3A085426-3247-4699-99B0-022C74049A0A}"/>
    <cellStyle name="Normal 5 9 3" xfId="26481" xr:uid="{844EFACB-091D-4AC0-863D-779C13849207}"/>
    <cellStyle name="Normal 5 9 4" xfId="26482" xr:uid="{38951C1D-0B88-4A6F-B3BF-EA0C24640331}"/>
    <cellStyle name="Normal 5 9 5" xfId="26483" xr:uid="{989E7C79-D4BE-4F41-8588-D9A9411AAF5C}"/>
    <cellStyle name="Normal 50" xfId="26484" xr:uid="{84CBA83A-F1EC-43C7-99A1-1771FEFB6F30}"/>
    <cellStyle name="Normal 50 2" xfId="26485" xr:uid="{9A00E6BC-C5C8-4A44-9791-C197740D29B3}"/>
    <cellStyle name="Normal 50 2 2" xfId="26486" xr:uid="{BCA1DFD8-0703-4B00-8087-7F6F6FB390FD}"/>
    <cellStyle name="Normal 50 2 2 2" xfId="26487" xr:uid="{DB12BCF5-4A7D-441D-98F3-6B048631205E}"/>
    <cellStyle name="Normal 50 2 2 2 2" xfId="26488" xr:uid="{27793E78-1663-46F9-AAD3-92BEBF738324}"/>
    <cellStyle name="Normal 50 2 3" xfId="26489" xr:uid="{B59DDC76-DA38-4453-A3CD-7884DC23A0AA}"/>
    <cellStyle name="Normal 50 2 3 2" xfId="26490" xr:uid="{5BE42913-A9D8-4E81-9262-BE7DB19BC0D1}"/>
    <cellStyle name="Normal 50 2 4" xfId="26491" xr:uid="{4B7FC1E0-380E-4EFF-8F59-2C95785AB9FB}"/>
    <cellStyle name="Normal 50 2 4 2" xfId="26492" xr:uid="{52592123-6403-44D4-9B42-A34874DDDF8C}"/>
    <cellStyle name="Normal 50 2 5" xfId="26493" xr:uid="{7F14E679-AAA5-40BF-AA91-9B34529AD073}"/>
    <cellStyle name="Normal 50 3" xfId="26494" xr:uid="{CE513F1B-2DC1-4F88-B6CE-761A2A85AD3E}"/>
    <cellStyle name="Normal 50 3 2" xfId="26495" xr:uid="{3827A60B-8D76-4F7A-B3A7-3B97024DA016}"/>
    <cellStyle name="Normal 50 3 2 2" xfId="26496" xr:uid="{A2DACCB6-12D0-4F03-AFB7-BDE39859C1E0}"/>
    <cellStyle name="Normal 50 3 2 3" xfId="26497" xr:uid="{129FE8B5-3F35-4624-A72B-D2021F202CDD}"/>
    <cellStyle name="Normal 50 3 3" xfId="26498" xr:uid="{A05DE6DA-5E92-4F5D-B232-FD41237D360D}"/>
    <cellStyle name="Normal 50 3 3 2" xfId="26499" xr:uid="{F377797F-3837-4DD7-B56F-F5FE21313FFD}"/>
    <cellStyle name="Normal 50 4" xfId="26500" xr:uid="{D7D122EF-08CF-44CD-B5BD-73E311A7E693}"/>
    <cellStyle name="Normal 50 4 2" xfId="26501" xr:uid="{CD84F7C8-9CC7-43A0-BF24-D616D90A7E9C}"/>
    <cellStyle name="Normal 50 5" xfId="26502" xr:uid="{976CCBCA-399B-4598-9F22-1F71CBCFF9FE}"/>
    <cellStyle name="Normal 50 5 2" xfId="26503" xr:uid="{8A14090A-C35F-40A8-9717-7274B6E83232}"/>
    <cellStyle name="Normal 50 6" xfId="26504" xr:uid="{045BE6C4-9FA1-48EC-8125-013DA554D120}"/>
    <cellStyle name="Normal 50 7" xfId="26505" xr:uid="{4AD80C25-E80F-451C-B511-23989CA54581}"/>
    <cellStyle name="Normal 50 8" xfId="26506" xr:uid="{9C17BFD4-CDF5-4878-A854-8C483801B30A}"/>
    <cellStyle name="Normal 51" xfId="26507" xr:uid="{CF5D02F0-CBC3-48E1-ACF1-D40B9DA3BECB}"/>
    <cellStyle name="Normal 51 2" xfId="26508" xr:uid="{F2CDE389-FD6D-4B59-97AB-00B8C50BEA69}"/>
    <cellStyle name="Normal 51 2 2" xfId="26509" xr:uid="{0CF703BE-D47C-44D4-9B9D-939423B670A3}"/>
    <cellStyle name="Normal 51 2 2 2" xfId="26510" xr:uid="{9DC25C7B-7BCF-4AC1-B42A-0728C2630E30}"/>
    <cellStyle name="Normal 51 2 2 2 2" xfId="26511" xr:uid="{A1990653-6F91-44D2-8129-FF0C1ABAC4E9}"/>
    <cellStyle name="Normal 51 2 3" xfId="26512" xr:uid="{50116815-049B-4C63-9567-6DC17D79B245}"/>
    <cellStyle name="Normal 51 2 3 2" xfId="26513" xr:uid="{01A5A745-A779-435F-A88E-7AE5A204F8B6}"/>
    <cellStyle name="Normal 51 2 4" xfId="26514" xr:uid="{1F81E1AE-E48D-4760-AFBC-63D760456942}"/>
    <cellStyle name="Normal 51 2 4 2" xfId="26515" xr:uid="{C7AA1271-5464-4827-9197-034C77509611}"/>
    <cellStyle name="Normal 51 2 5" xfId="26516" xr:uid="{D7AB9568-4637-4A1E-A41F-526D64A373AC}"/>
    <cellStyle name="Normal 51 3" xfId="26517" xr:uid="{0E570C84-CE99-44CA-9B84-B77ACF694E2A}"/>
    <cellStyle name="Normal 51 3 2" xfId="26518" xr:uid="{5C13CADA-EE1A-4B67-B743-923C1F7F4A26}"/>
    <cellStyle name="Normal 51 3 2 2" xfId="26519" xr:uid="{FE3BDA78-9D1B-44B6-B790-384C665468F6}"/>
    <cellStyle name="Normal 51 3 2 3" xfId="26520" xr:uid="{E7F525AF-2F5A-437A-BC1F-2479977BEA17}"/>
    <cellStyle name="Normal 51 3 3" xfId="26521" xr:uid="{FD169EE6-C90E-4777-8398-E3AEF26201D1}"/>
    <cellStyle name="Normal 51 3 3 2" xfId="26522" xr:uid="{83AECBDF-2AE9-41A2-868D-894D39E07AFE}"/>
    <cellStyle name="Normal 51 4" xfId="26523" xr:uid="{8EB8300F-52FF-4FC4-A43F-1D5CC04EE021}"/>
    <cellStyle name="Normal 51 4 2" xfId="26524" xr:uid="{21F0EB82-2A58-4F9E-A893-8A405A514BD8}"/>
    <cellStyle name="Normal 51 5" xfId="26525" xr:uid="{BAB36428-5B09-45A0-AE34-F07F284071C8}"/>
    <cellStyle name="Normal 51 5 2" xfId="26526" xr:uid="{06AA7166-7149-4B51-A77F-6650665D9A26}"/>
    <cellStyle name="Normal 51 6" xfId="26527" xr:uid="{CE9E4C48-1FEE-44AF-8794-9D0D3E8E6BFF}"/>
    <cellStyle name="Normal 51 7" xfId="26528" xr:uid="{F28147A8-F810-45C4-A1E5-D17ADAEF0DC9}"/>
    <cellStyle name="Normal 51 8" xfId="26529" xr:uid="{25C1A08E-B265-4FCC-8844-3DC3365C4A25}"/>
    <cellStyle name="Normal 52" xfId="26530" xr:uid="{1956BF2B-403B-47A5-B238-347128759D04}"/>
    <cellStyle name="Normal 52 2" xfId="26531" xr:uid="{683BEF9E-B382-4A8D-9A24-9CCB53BACD71}"/>
    <cellStyle name="Normal 52 2 2" xfId="26532" xr:uid="{4607C8C8-A521-46F8-BFF2-93124D862CF6}"/>
    <cellStyle name="Normal 52 2 2 2" xfId="26533" xr:uid="{FA49B67F-7CDC-46BE-BA62-16B2C495DCC4}"/>
    <cellStyle name="Normal 52 2 2 3" xfId="26534" xr:uid="{51BB1A77-4E6F-4DF6-BB8D-E5A31803DCD1}"/>
    <cellStyle name="Normal 52 2 3" xfId="26535" xr:uid="{D60F5A9B-C9EC-4572-816D-FCF991B9CB8C}"/>
    <cellStyle name="Normal 52 2 3 2" xfId="26536" xr:uid="{350E9F0C-7ED9-40D2-8805-4E61465377A9}"/>
    <cellStyle name="Normal 52 2 4" xfId="26537" xr:uid="{50E95BB7-81E1-4231-ACF7-434714C44441}"/>
    <cellStyle name="Normal 52 2 5" xfId="26538" xr:uid="{E341FF53-E17C-406B-AD5D-7BB9FE45352D}"/>
    <cellStyle name="Normal 52 3" xfId="26539" xr:uid="{D420B8FC-A6F3-4471-AF05-9B3EFF40C858}"/>
    <cellStyle name="Normal 52 3 2" xfId="26540" xr:uid="{6F88C258-12AA-4870-AE39-656DA6C4DB81}"/>
    <cellStyle name="Normal 52 3 2 2" xfId="26541" xr:uid="{453EC6BC-19C8-4B49-B0D4-51A87F689990}"/>
    <cellStyle name="Normal 52 3 3" xfId="26542" xr:uid="{FBC31FF5-80A7-4E7D-A939-B3860EDBFCD4}"/>
    <cellStyle name="Normal 52 3 4" xfId="26543" xr:uid="{457EFE93-1841-4371-82FA-2386167EEF7E}"/>
    <cellStyle name="Normal 52 3 5" xfId="26544" xr:uid="{38B97EA6-B6B6-4FFD-9A2C-201CFAC40BAD}"/>
    <cellStyle name="Normal 52 4" xfId="26545" xr:uid="{E42EAAFC-F1BC-4C0C-9D98-E6D8DDD8F70B}"/>
    <cellStyle name="Normal 52 4 2" xfId="26546" xr:uid="{3C428338-FFC2-4514-9CC4-44EB2CFD1AE6}"/>
    <cellStyle name="Normal 52 5" xfId="26547" xr:uid="{ACB14074-0B89-462C-8B0E-D62D1CFE198D}"/>
    <cellStyle name="Normal 52 6" xfId="26548" xr:uid="{443BBF73-66BF-462C-8297-9A3EA730D07B}"/>
    <cellStyle name="Normal 52 7" xfId="26549" xr:uid="{4BA59CAD-7634-42BF-B5EF-EB6935B32320}"/>
    <cellStyle name="Normal 52 8" xfId="26550" xr:uid="{8441FD68-BDBE-4DC4-AF85-20EADD9A71D6}"/>
    <cellStyle name="Normal 53" xfId="26551" xr:uid="{58EB1BBB-23E9-46C9-B9F4-4A6D52ECF3CC}"/>
    <cellStyle name="Normal 53 2" xfId="26552" xr:uid="{20CDE46F-87D5-45B4-8E07-01BDA9BA3BFD}"/>
    <cellStyle name="Normal 53 2 2" xfId="26553" xr:uid="{D7865FB3-F1BE-45EA-AE2D-DE16FBE7F882}"/>
    <cellStyle name="Normal 53 2 2 2" xfId="26554" xr:uid="{C8892888-B437-408B-807D-36B9809FA568}"/>
    <cellStyle name="Normal 53 2 2 3" xfId="26555" xr:uid="{573B8A15-3473-4B62-BC7A-B44D2E088C47}"/>
    <cellStyle name="Normal 53 2 3" xfId="26556" xr:uid="{F8026CD0-A930-49C0-8F0D-F19430CB6D85}"/>
    <cellStyle name="Normal 53 2 3 2" xfId="26557" xr:uid="{B7A19448-D3D8-4361-9413-C3D4FBF767A8}"/>
    <cellStyle name="Normal 53 2 4" xfId="26558" xr:uid="{A72BFA70-225B-49B9-AEE4-86A1409A752B}"/>
    <cellStyle name="Normal 53 2 5" xfId="26559" xr:uid="{4ECFF5E1-7C33-4350-9200-F38E45D8E1B3}"/>
    <cellStyle name="Normal 53 3" xfId="26560" xr:uid="{23CA787C-DD96-48B9-B9B3-6232D3853A80}"/>
    <cellStyle name="Normal 53 3 2" xfId="26561" xr:uid="{6ED9C532-A54D-410D-BF16-9277ACD80B87}"/>
    <cellStyle name="Normal 53 3 2 2" xfId="26562" xr:uid="{6BF2273E-E52E-4ED1-ACB0-D46C98ED2BDA}"/>
    <cellStyle name="Normal 53 3 3" xfId="26563" xr:uid="{405792E3-31D7-4AC6-8888-6D4D2C325242}"/>
    <cellStyle name="Normal 53 3 4" xfId="26564" xr:uid="{25F685E2-90F3-42FA-9140-9CC08202DC07}"/>
    <cellStyle name="Normal 53 3 5" xfId="26565" xr:uid="{323E6D00-A021-4EB3-93D4-842B4D61358E}"/>
    <cellStyle name="Normal 53 4" xfId="26566" xr:uid="{AF7D858A-2919-47E6-AB63-5EEA37E55B3A}"/>
    <cellStyle name="Normal 53 4 2" xfId="26567" xr:uid="{4A966808-E505-4700-B26A-ECE8B6723612}"/>
    <cellStyle name="Normal 53 5" xfId="26568" xr:uid="{1737C004-D4BD-4492-90C0-B38FE13AFB77}"/>
    <cellStyle name="Normal 53 6" xfId="26569" xr:uid="{4624502A-6E1A-4A0A-98B8-0FC86A3D1A7D}"/>
    <cellStyle name="Normal 53 7" xfId="26570" xr:uid="{7CE95104-3A1F-4E8E-ACBB-CA269622FF7C}"/>
    <cellStyle name="Normal 53 8" xfId="26571" xr:uid="{561FDA9E-C760-4EEB-B293-E19FB09FCD1F}"/>
    <cellStyle name="Normal 54" xfId="26572" xr:uid="{79020435-60B9-4DF4-86DB-22BB6C7D947C}"/>
    <cellStyle name="Normal 54 2" xfId="26573" xr:uid="{4A18F38B-91AC-4C6E-9632-61AACA3F0CD0}"/>
    <cellStyle name="Normal 54 2 2" xfId="26574" xr:uid="{E5115BF6-DEFC-46DF-853A-D46A6B10AAE8}"/>
    <cellStyle name="Normal 54 2 2 2" xfId="26575" xr:uid="{9E7EDD19-ADD2-4195-A0A7-9F8090D04BDC}"/>
    <cellStyle name="Normal 54 2 2 3" xfId="26576" xr:uid="{7E7B5055-422A-45BC-88DB-DCA7567A847D}"/>
    <cellStyle name="Normal 54 2 3" xfId="26577" xr:uid="{0673A825-9712-48BF-81D3-2B0C4AEBE7D8}"/>
    <cellStyle name="Normal 54 2 3 2" xfId="26578" xr:uid="{01963DF9-0DA5-483F-8787-C45E0C19EC4A}"/>
    <cellStyle name="Normal 54 2 4" xfId="26579" xr:uid="{3F40CB12-E9B3-450C-9AE3-47C4D6A2A8FF}"/>
    <cellStyle name="Normal 54 2 5" xfId="26580" xr:uid="{47466BB3-334C-4EA7-AFE8-065546100A76}"/>
    <cellStyle name="Normal 54 3" xfId="26581" xr:uid="{2DD36BE7-905C-4030-9B79-E11AB40EB3A5}"/>
    <cellStyle name="Normal 54 3 2" xfId="26582" xr:uid="{095D20C8-CF00-4C70-B98F-46F3996C52F1}"/>
    <cellStyle name="Normal 54 3 2 2" xfId="26583" xr:uid="{CD0FD0E3-56CB-4A1A-A349-7A5FC990A9F1}"/>
    <cellStyle name="Normal 54 3 3" xfId="26584" xr:uid="{53AB3759-A7EA-456F-835A-FBB17A1BE638}"/>
    <cellStyle name="Normal 54 3 4" xfId="26585" xr:uid="{BE480184-7359-466C-934F-EAE84F957483}"/>
    <cellStyle name="Normal 54 3 5" xfId="26586" xr:uid="{2DB96FCD-ADEF-47D6-B064-73934A876BEB}"/>
    <cellStyle name="Normal 54 4" xfId="26587" xr:uid="{1B1B10D0-010D-4123-9B84-CF48F590EEBD}"/>
    <cellStyle name="Normal 54 4 2" xfId="26588" xr:uid="{3CD74E72-9F64-444F-83FA-D77E0DC2BB81}"/>
    <cellStyle name="Normal 54 5" xfId="26589" xr:uid="{A07E2EFA-8279-4AD6-B165-B8F52AD98DC7}"/>
    <cellStyle name="Normal 54 6" xfId="26590" xr:uid="{88D89208-9A58-47B8-944D-FF9D0A2CF8AB}"/>
    <cellStyle name="Normal 54 7" xfId="26591" xr:uid="{106ED7C4-6346-49DC-BFFF-0047BFD72E42}"/>
    <cellStyle name="Normal 54 8" xfId="26592" xr:uid="{9CDD8569-6520-4D22-8657-47D0D81ABD0C}"/>
    <cellStyle name="Normal 55" xfId="26593" xr:uid="{7965D1E8-458E-4C22-8463-CC239EEA087F}"/>
    <cellStyle name="Normal 55 2" xfId="26594" xr:uid="{9766D313-0F40-48C4-8C49-02FE9B2DD067}"/>
    <cellStyle name="Normal 55 2 2" xfId="26595" xr:uid="{FA27A80B-FE59-401E-99AD-FCFEBFB42F82}"/>
    <cellStyle name="Normal 55 2 2 2" xfId="26596" xr:uid="{D7F66913-AA69-4A2D-A654-05DE2848FA34}"/>
    <cellStyle name="Normal 55 2 2 3" xfId="26597" xr:uid="{48578607-789B-466C-A0F9-ED9457132393}"/>
    <cellStyle name="Normal 55 2 3" xfId="26598" xr:uid="{CF684339-C57A-4624-A648-2A903E8B2392}"/>
    <cellStyle name="Normal 55 2 3 2" xfId="26599" xr:uid="{4631D32C-FEB6-44D4-BA9B-3DD96CD1DAD4}"/>
    <cellStyle name="Normal 55 2 4" xfId="26600" xr:uid="{DB823E4E-5B76-49AD-956A-64EFF314FF04}"/>
    <cellStyle name="Normal 55 2 5" xfId="26601" xr:uid="{E5F3AD6E-B227-4662-A0D1-716C9F188529}"/>
    <cellStyle name="Normal 55 3" xfId="26602" xr:uid="{5D23F562-D3C8-4394-B3C8-D42BEF2712D5}"/>
    <cellStyle name="Normal 55 3 2" xfId="26603" xr:uid="{060DF335-D3D9-4E44-8E95-D0CF85E90969}"/>
    <cellStyle name="Normal 55 3 2 2" xfId="26604" xr:uid="{A844AE0A-307B-4C25-BFE0-4A646107E911}"/>
    <cellStyle name="Normal 55 3 3" xfId="26605" xr:uid="{9734D036-480D-4628-9B2A-286AB4488FF6}"/>
    <cellStyle name="Normal 55 3 4" xfId="26606" xr:uid="{A0D452FB-5A20-45D1-B8D4-5BE6FD22A342}"/>
    <cellStyle name="Normal 55 3 5" xfId="26607" xr:uid="{FFA1DA87-EAD3-4986-A5AA-77DF8D3D9725}"/>
    <cellStyle name="Normal 55 4" xfId="26608" xr:uid="{78D8471B-91B5-4612-8A20-0E602ADE4AE2}"/>
    <cellStyle name="Normal 55 4 2" xfId="26609" xr:uid="{0C7D9F10-427D-4013-AC74-B4A4B1EA2CB0}"/>
    <cellStyle name="Normal 55 5" xfId="26610" xr:uid="{49E87410-90B5-4BB0-BA5A-02938932F1AF}"/>
    <cellStyle name="Normal 55 6" xfId="26611" xr:uid="{62287C29-6E0B-4528-B852-85C923A4F8C6}"/>
    <cellStyle name="Normal 55 7" xfId="26612" xr:uid="{82714C62-22D0-4117-A916-6B2A52B55D30}"/>
    <cellStyle name="Normal 55 8" xfId="26613" xr:uid="{37F04389-5512-4A2E-B2D4-3EAD8E4412D6}"/>
    <cellStyle name="Normal 56" xfId="26614" xr:uid="{5BE9CD56-5530-4552-8018-3F4D4C84022D}"/>
    <cellStyle name="Normal 56 2" xfId="26615" xr:uid="{7921F118-25AE-4903-A50E-FF3A5B2F2EAD}"/>
    <cellStyle name="Normal 56 2 2" xfId="26616" xr:uid="{F3BF45A3-6B14-49DA-8DC3-93EB58CBDE37}"/>
    <cellStyle name="Normal 56 2 2 2" xfId="26617" xr:uid="{D7BB06B0-63C4-491B-95AD-EB02DA8B6E8D}"/>
    <cellStyle name="Normal 56 2 2 3" xfId="26618" xr:uid="{4E3FE328-C360-4C12-8974-E6291515850B}"/>
    <cellStyle name="Normal 56 2 3" xfId="26619" xr:uid="{8891AFED-058A-4C2F-8CDC-C90A2E05C61A}"/>
    <cellStyle name="Normal 56 2 3 2" xfId="26620" xr:uid="{6E7E854C-A902-4A62-992F-5F757B4A292A}"/>
    <cellStyle name="Normal 56 2 4" xfId="26621" xr:uid="{A03A85BB-E401-4291-9F70-69D5C36B03CE}"/>
    <cellStyle name="Normal 56 2 5" xfId="26622" xr:uid="{72D6FA45-A898-46FA-AE43-0D332C64E153}"/>
    <cellStyle name="Normal 56 3" xfId="26623" xr:uid="{5A0B593D-21E1-477B-ABCE-BB08A48B0DA5}"/>
    <cellStyle name="Normal 56 3 2" xfId="26624" xr:uid="{EC055371-2B6E-47D9-B520-5DBE3C6CCA4B}"/>
    <cellStyle name="Normal 56 3 2 2" xfId="26625" xr:uid="{974E7778-7E16-486F-B8B9-2079F4B8FF28}"/>
    <cellStyle name="Normal 56 3 3" xfId="26626" xr:uid="{DE380A64-AD0A-4233-8995-A086D883ABA7}"/>
    <cellStyle name="Normal 56 3 4" xfId="26627" xr:uid="{36EFA28F-AA93-4C8E-AC1C-41254E89A7E1}"/>
    <cellStyle name="Normal 56 3 5" xfId="26628" xr:uid="{46F12A95-4039-4A29-ADC5-1FB630DD9C5E}"/>
    <cellStyle name="Normal 56 4" xfId="26629" xr:uid="{F4DF3850-01B9-4EEE-BD31-DE74E32EDCEC}"/>
    <cellStyle name="Normal 56 4 2" xfId="26630" xr:uid="{2592102A-EC1C-4AC6-A35E-127EE23E8CA0}"/>
    <cellStyle name="Normal 56 5" xfId="26631" xr:uid="{EE52E99D-3B73-4C37-85DA-D1AF258ACAAA}"/>
    <cellStyle name="Normal 56 6" xfId="26632" xr:uid="{605A7B84-5917-4286-B317-287A46A4F4C4}"/>
    <cellStyle name="Normal 56 7" xfId="26633" xr:uid="{EACFBE18-06FC-4FCA-85AD-A380E32C2E0A}"/>
    <cellStyle name="Normal 56 8" xfId="26634" xr:uid="{2864F129-66E0-4B12-AEE1-30CFF624D23A}"/>
    <cellStyle name="Normal 57" xfId="26635" xr:uid="{7195ABD7-4AAF-4BC7-BAFC-0BC2FE995AE3}"/>
    <cellStyle name="Normal 57 2" xfId="26636" xr:uid="{58EFAC02-A5B3-4A66-B567-37EE4550C97F}"/>
    <cellStyle name="Normal 57 2 2" xfId="26637" xr:uid="{9A817494-AEA5-4F5C-9043-44C00EE506C9}"/>
    <cellStyle name="Normal 57 2 2 2" xfId="26638" xr:uid="{4290361A-3744-4FBC-A9DB-4E2F58D7B22D}"/>
    <cellStyle name="Normal 57 2 2 3" xfId="26639" xr:uid="{FB20D622-D49A-4A7D-9C79-F7997A3F69E7}"/>
    <cellStyle name="Normal 57 2 3" xfId="26640" xr:uid="{A8443E76-37C6-41A0-9E4C-F2F8BA7DD138}"/>
    <cellStyle name="Normal 57 2 3 2" xfId="26641" xr:uid="{DFCDD887-E210-4F48-8A44-E6578C916071}"/>
    <cellStyle name="Normal 57 2 4" xfId="26642" xr:uid="{6638E020-86C7-48BA-BC8A-9E310D27FDC2}"/>
    <cellStyle name="Normal 57 2 5" xfId="26643" xr:uid="{FE9926CF-9474-41DF-AA3D-23E5AACCB79A}"/>
    <cellStyle name="Normal 57 3" xfId="26644" xr:uid="{D7BB3ED1-6180-4092-8362-89D2A801B37E}"/>
    <cellStyle name="Normal 57 3 2" xfId="26645" xr:uid="{279C13E3-675A-4EB4-8E61-7B38931C9A4B}"/>
    <cellStyle name="Normal 57 3 2 2" xfId="26646" xr:uid="{EE7008DB-AB5A-450A-A03D-4BD02351A7D2}"/>
    <cellStyle name="Normal 57 3 3" xfId="26647" xr:uid="{90034EFB-C4FF-48ED-B7E5-68E40BB8ED79}"/>
    <cellStyle name="Normal 57 3 4" xfId="26648" xr:uid="{C72D8826-51BC-4A79-81A5-D5362223059C}"/>
    <cellStyle name="Normal 57 3 5" xfId="26649" xr:uid="{6E9A0832-C92E-41C8-89FE-DE387F57D49B}"/>
    <cellStyle name="Normal 57 4" xfId="26650" xr:uid="{145C01EE-D053-4B50-A0C5-216236A18565}"/>
    <cellStyle name="Normal 57 4 2" xfId="26651" xr:uid="{B3514726-E2CD-4356-B10A-B7AA038A9717}"/>
    <cellStyle name="Normal 57 5" xfId="26652" xr:uid="{122D3828-A6EF-4201-9B2B-847E9587866F}"/>
    <cellStyle name="Normal 57 6" xfId="26653" xr:uid="{039074CC-D8EC-4CCA-BE5F-6447D5F64589}"/>
    <cellStyle name="Normal 57 7" xfId="26654" xr:uid="{E79609FE-F86A-4582-ABAB-2F9B115183DC}"/>
    <cellStyle name="Normal 57 8" xfId="26655" xr:uid="{AABEA5AD-1AD8-4DAA-88FF-ED29C6ED6E14}"/>
    <cellStyle name="Normal 58" xfId="26656" xr:uid="{AA13E862-2A3D-438B-B7F3-B02EEFA28717}"/>
    <cellStyle name="Normal 58 2" xfId="26657" xr:uid="{8E6028BC-AC6F-42D5-BFA7-6317A0AEC480}"/>
    <cellStyle name="Normal 58 2 2" xfId="26658" xr:uid="{276A26EF-0BF5-43CA-A462-2AF8034E0874}"/>
    <cellStyle name="Normal 58 2 2 2" xfId="26659" xr:uid="{D361A797-3A11-4835-B7B8-3FCF4114CECC}"/>
    <cellStyle name="Normal 58 2 2 3" xfId="26660" xr:uid="{821F15C9-790A-42AD-95C4-08C541722B4F}"/>
    <cellStyle name="Normal 58 2 3" xfId="26661" xr:uid="{7EB7DE44-536F-4D1E-BDD7-5C6DA6FA84CA}"/>
    <cellStyle name="Normal 58 2 3 2" xfId="26662" xr:uid="{C16964E9-06D3-45BD-A128-688484C6F484}"/>
    <cellStyle name="Normal 58 2 4" xfId="26663" xr:uid="{4AA4DC39-AE0D-4C32-8122-E490DF434790}"/>
    <cellStyle name="Normal 58 2 5" xfId="26664" xr:uid="{7EDC6FEC-CCD1-4AA1-87A1-CCC63CF79348}"/>
    <cellStyle name="Normal 58 3" xfId="26665" xr:uid="{7EA0A40B-304D-40E2-B3A1-0271C2D12B74}"/>
    <cellStyle name="Normal 58 3 2" xfId="26666" xr:uid="{1BE4B192-BE8B-48A7-8068-28E529BA83B7}"/>
    <cellStyle name="Normal 58 3 2 2" xfId="26667" xr:uid="{E744DA6B-E9F9-4489-A031-03EF8040692F}"/>
    <cellStyle name="Normal 58 3 3" xfId="26668" xr:uid="{68BE85C3-897C-4E76-BEAC-49450EF86CB7}"/>
    <cellStyle name="Normal 58 3 4" xfId="26669" xr:uid="{89580560-24A5-4D25-B3E0-71D5596222DF}"/>
    <cellStyle name="Normal 58 3 5" xfId="26670" xr:uid="{AC2ED1F8-70A9-4E25-95A7-5AB0BCA89DA6}"/>
    <cellStyle name="Normal 58 4" xfId="26671" xr:uid="{4680AEF8-B506-414D-B455-8D49365B0E88}"/>
    <cellStyle name="Normal 58 4 2" xfId="26672" xr:uid="{6459E89E-1D8A-44C4-B669-0D3CDC09E163}"/>
    <cellStyle name="Normal 58 5" xfId="26673" xr:uid="{98AF844A-4055-44D4-BAD3-B8349537FC48}"/>
    <cellStyle name="Normal 58 6" xfId="26674" xr:uid="{9AD4EBCB-89D9-4C8E-80BE-D2FFC9487DF2}"/>
    <cellStyle name="Normal 58 7" xfId="26675" xr:uid="{45195603-DDFB-4E02-8816-488C9880AA7D}"/>
    <cellStyle name="Normal 58 8" xfId="26676" xr:uid="{9EC67C2A-CF1E-4F4F-9E8F-FA55863EBA06}"/>
    <cellStyle name="Normal 59" xfId="26677" xr:uid="{A93871DF-8785-4ACC-9BC8-9378900516FE}"/>
    <cellStyle name="Normal 59 2" xfId="26678" xr:uid="{797018C9-2CCA-4F7F-A318-D76167ED7EC9}"/>
    <cellStyle name="Normal 59 2 2" xfId="26679" xr:uid="{29D99825-5872-47A3-8423-234C93940FBB}"/>
    <cellStyle name="Normal 59 2 2 2" xfId="26680" xr:uid="{49DE9B03-BD20-41C8-8E3E-B73E205EB7E2}"/>
    <cellStyle name="Normal 59 2 2 3" xfId="26681" xr:uid="{3827BE9C-D726-4C12-8AD2-F1766B8C2424}"/>
    <cellStyle name="Normal 59 2 2 4" xfId="26682" xr:uid="{D6214E4F-939E-4081-95EF-5EED9FC7609F}"/>
    <cellStyle name="Normal 59 2 3" xfId="26683" xr:uid="{E0BBE9E6-564D-460F-8299-1468A49A11F3}"/>
    <cellStyle name="Normal 59 2 3 2" xfId="26684" xr:uid="{4CB0DAF1-DC57-49B0-80A7-ADE4E300FC9B}"/>
    <cellStyle name="Normal 59 2 4" xfId="26685" xr:uid="{F8C71CF6-832A-4320-AB52-59E064C70AFE}"/>
    <cellStyle name="Normal 59 2 5" xfId="26686" xr:uid="{7E6DF180-720F-4E7E-98AD-CB5F021073B9}"/>
    <cellStyle name="Normal 59 3" xfId="26687" xr:uid="{B17C9AA7-D4DD-4EA6-A2A4-BF1C32C4BE48}"/>
    <cellStyle name="Normal 59 3 2" xfId="26688" xr:uid="{378D553E-F480-4C93-9C0C-1DA4666D1649}"/>
    <cellStyle name="Normal 59 3 2 2" xfId="26689" xr:uid="{56D06931-48E1-40DE-940B-C6FDA0695CB1}"/>
    <cellStyle name="Normal 59 3 3" xfId="26690" xr:uid="{7929BA0F-0A69-4126-8D59-D4D41AE63B50}"/>
    <cellStyle name="Normal 59 3 4" xfId="26691" xr:uid="{97CE609A-C9BC-4FF9-9075-DA2B1D057FF9}"/>
    <cellStyle name="Normal 59 3 5" xfId="26692" xr:uid="{8246F965-93E2-4A33-9E2C-9A0E525BED47}"/>
    <cellStyle name="Normal 59 4" xfId="26693" xr:uid="{1CE65427-0C00-4DD8-A319-9739FF411ADA}"/>
    <cellStyle name="Normal 59 4 2" xfId="26694" xr:uid="{86D01E58-4109-4BFC-8EBA-52DAFA35E88B}"/>
    <cellStyle name="Normal 59 5" xfId="26695" xr:uid="{B15E95CA-30FE-4449-AA8C-62A333AC3457}"/>
    <cellStyle name="Normal 59 6" xfId="26696" xr:uid="{20539EBE-B9B1-45ED-986E-D3F9A4E22606}"/>
    <cellStyle name="Normal 59 7" xfId="26697" xr:uid="{1AE4F046-2724-4012-AD6E-3DD82884769D}"/>
    <cellStyle name="Normal 59 8" xfId="26698" xr:uid="{7AF2B020-3CF9-4C30-9CA9-6924F429B787}"/>
    <cellStyle name="Normal 6" xfId="26699" xr:uid="{CD5076B4-E31D-49E0-B254-B1D4068ABD16}"/>
    <cellStyle name="Normal 6 10" xfId="26700" xr:uid="{45D96F15-C9A4-4B8F-8AA8-0CA5443E6B2D}"/>
    <cellStyle name="Normal 6 10 2" xfId="26701" xr:uid="{5D42683C-1BE6-4E17-887B-5D8350F8E749}"/>
    <cellStyle name="Normal 6 10 3" xfId="26702" xr:uid="{2F0231C2-4642-48A1-A017-6008A1954846}"/>
    <cellStyle name="Normal 6 11" xfId="26703" xr:uid="{B4B9B0AC-A6AA-4187-A8E9-1E86B1707787}"/>
    <cellStyle name="Normal 6 11 2" xfId="26704" xr:uid="{F26B5B9B-3E5B-42EF-983B-F788187CA2F9}"/>
    <cellStyle name="Normal 6 12" xfId="26705" xr:uid="{B12BA156-59AA-48F3-8A8B-A31DEC6883B3}"/>
    <cellStyle name="Normal 6 12 2" xfId="26706" xr:uid="{4040968B-BF8F-46D6-B1F5-7E4C41562544}"/>
    <cellStyle name="Normal 6 13" xfId="26707" xr:uid="{8045E89C-2699-451D-91AD-5DBF3F68A618}"/>
    <cellStyle name="Normal 6 13 2" xfId="26708" xr:uid="{952A40F1-0FCA-42F9-B50D-A59C1A5380EC}"/>
    <cellStyle name="Normal 6 14" xfId="26709" xr:uid="{F82AE703-CDC4-4B3D-B77C-0159FEE7C15F}"/>
    <cellStyle name="Normal 6 15" xfId="26710" xr:uid="{4007A129-A810-4870-905C-9A6B51147CCC}"/>
    <cellStyle name="Normal 6 16" xfId="26711" xr:uid="{FB6B6883-28F6-477D-8D3B-EFE7F369BA4B}"/>
    <cellStyle name="Normal 6 17" xfId="26712" xr:uid="{D083D923-36ED-4DB4-B30C-8A3CF8D60F89}"/>
    <cellStyle name="Normal 6 18" xfId="26713" xr:uid="{4FD1C907-1D8F-41EC-94E6-3E7C4ED27AF4}"/>
    <cellStyle name="Normal 6 19" xfId="26714" xr:uid="{C261802E-CA57-4C74-954E-2A5A81821D17}"/>
    <cellStyle name="Normal 6 2" xfId="26715" xr:uid="{0C71BCA6-F9DC-4B7D-B57F-3A8D086D73D5}"/>
    <cellStyle name="Normal 6 2 10" xfId="26716" xr:uid="{7694A9E0-A757-451F-8CB9-BBB50C682F9E}"/>
    <cellStyle name="Normal 6 2 11" xfId="26717" xr:uid="{BF83A31E-C055-4174-A3C5-B973E1F63C7D}"/>
    <cellStyle name="Normal 6 2 2" xfId="26718" xr:uid="{932885BD-9EDC-442F-BA1B-D3CBB3EC1150}"/>
    <cellStyle name="Normal 6 2 2 10" xfId="26719" xr:uid="{789DF1CE-8EEF-449D-AC66-C6E67D730B0C}"/>
    <cellStyle name="Normal 6 2 2 11" xfId="26720" xr:uid="{F82BC6A5-1E02-49E8-B696-28EEB0E255D6}"/>
    <cellStyle name="Normal 6 2 2 2" xfId="26721" xr:uid="{AAE69727-562B-4070-B982-438204CB130E}"/>
    <cellStyle name="Normal 6 2 2 2 2" xfId="26722" xr:uid="{541C9EA6-72EC-45DD-AF5A-DEC2EDFB52FF}"/>
    <cellStyle name="Normal 6 2 2 2 2 2" xfId="26723" xr:uid="{4CFD5348-6949-494D-AE5B-852FBE55BC52}"/>
    <cellStyle name="Normal 6 2 2 2 2 2 2" xfId="26724" xr:uid="{4178B2A2-C0E8-47F1-86B3-1C52B647A400}"/>
    <cellStyle name="Normal 6 2 2 2 2 2 3" xfId="26725" xr:uid="{1A67C60D-68AF-414C-B085-32E4A8654B07}"/>
    <cellStyle name="Normal 6 2 2 2 2 3" xfId="26726" xr:uid="{3B87ABDA-1800-4697-B58E-2DDAD8595BAD}"/>
    <cellStyle name="Normal 6 2 2 2 2 3 2" xfId="26727" xr:uid="{C8354ECF-472F-457E-91B7-A70F89DCA568}"/>
    <cellStyle name="Normal 6 2 2 2 2 4" xfId="26728" xr:uid="{9890B1BD-9193-410D-A80D-1B735EAAB87E}"/>
    <cellStyle name="Normal 6 2 2 2 2 5" xfId="26729" xr:uid="{5A07C30E-D3C6-47B7-B2E4-196FD9212AE3}"/>
    <cellStyle name="Normal 6 2 2 2 3" xfId="26730" xr:uid="{FEDD1EF2-E22D-4331-B6EE-228FB77AF4B5}"/>
    <cellStyle name="Normal 6 2 2 2 3 2" xfId="26731" xr:uid="{17E0E318-ECA4-4047-8C7C-9E98EED32D5E}"/>
    <cellStyle name="Normal 6 2 2 2 3 2 2" xfId="26732" xr:uid="{F9532CEE-AFFE-4218-9A3A-EE08EB32965A}"/>
    <cellStyle name="Normal 6 2 2 2 3 3" xfId="26733" xr:uid="{66617763-7F06-4407-AD9F-58F05D3E8C09}"/>
    <cellStyle name="Normal 6 2 2 2 3 4" xfId="26734" xr:uid="{06652923-14CA-4563-94BF-CB50276E266A}"/>
    <cellStyle name="Normal 6 2 2 2 3 5" xfId="26735" xr:uid="{C96897DE-F775-4716-8AB6-F5E21AA42195}"/>
    <cellStyle name="Normal 6 2 2 2 4" xfId="26736" xr:uid="{F0D07865-A379-4ACC-94DE-9DB92D996AB5}"/>
    <cellStyle name="Normal 6 2 2 2 4 2" xfId="26737" xr:uid="{4C53454F-B285-4BB4-A82B-221248F48E3A}"/>
    <cellStyle name="Normal 6 2 2 2 4 2 2" xfId="26738" xr:uid="{5F7509F5-379F-4C94-B010-E6E159262ED5}"/>
    <cellStyle name="Normal 6 2 2 2 4 3" xfId="26739" xr:uid="{B9AF7923-CEE4-455D-B5AA-8576053B565F}"/>
    <cellStyle name="Normal 6 2 2 2 4 4" xfId="26740" xr:uid="{AEE5FDCF-8AE6-435F-8ECB-2CFC5012B6EB}"/>
    <cellStyle name="Normal 6 2 2 2 4 5" xfId="26741" xr:uid="{79CA9FE0-A5FD-4D0E-863F-6A033C115B3F}"/>
    <cellStyle name="Normal 6 2 2 2 5" xfId="26742" xr:uid="{A918DB96-0946-425E-B662-30578AFCE805}"/>
    <cellStyle name="Normal 6 2 2 2 5 2" xfId="26743" xr:uid="{38E5880B-5CF4-4CC2-A4BF-6DA7FE898D9A}"/>
    <cellStyle name="Normal 6 2 2 2 5 2 2" xfId="26744" xr:uid="{6E0EDABF-0083-45FC-BC9A-3570A9D805F2}"/>
    <cellStyle name="Normal 6 2 2 2 5 3" xfId="26745" xr:uid="{ABCC3372-E2DF-46DC-87A3-9B3035165574}"/>
    <cellStyle name="Normal 6 2 2 2 5 4" xfId="26746" xr:uid="{D265E8A4-A3C7-49DD-B923-E971CAC72A4B}"/>
    <cellStyle name="Normal 6 2 2 2 5 5" xfId="26747" xr:uid="{EDD11BB7-E05C-43D6-9341-CB79DC0F0D86}"/>
    <cellStyle name="Normal 6 2 2 2 6" xfId="26748" xr:uid="{66EFB87B-0763-432D-B140-ABAD2C46DE06}"/>
    <cellStyle name="Normal 6 2 2 2 6 2" xfId="26749" xr:uid="{08631A81-E126-4460-8511-877581D9CE92}"/>
    <cellStyle name="Normal 6 2 2 2 7" xfId="26750" xr:uid="{1497E7FC-F19C-4FDE-8739-E897BF344B9D}"/>
    <cellStyle name="Normal 6 2 2 2 8" xfId="26751" xr:uid="{84A9A598-53A1-4AFC-9794-10A1A88AF38F}"/>
    <cellStyle name="Normal 6 2 2 2 9" xfId="26752" xr:uid="{F05F328D-BB0F-45B9-A26A-99FE7F31FF6D}"/>
    <cellStyle name="Normal 6 2 2 3" xfId="26753" xr:uid="{22526C1A-4D71-40BE-A42A-9218D7F9397E}"/>
    <cellStyle name="Normal 6 2 2 3 2" xfId="26754" xr:uid="{A4F7EE65-82C4-433A-94F4-5824243A7D93}"/>
    <cellStyle name="Normal 6 2 2 3 2 2" xfId="26755" xr:uid="{6EC5B011-E8E5-4294-897C-5E069C6A7587}"/>
    <cellStyle name="Normal 6 2 2 3 2 3" xfId="26756" xr:uid="{18234C5F-964A-4653-AB16-5F9EB4B0A719}"/>
    <cellStyle name="Normal 6 2 2 3 3" xfId="26757" xr:uid="{DF8AE9DC-4321-4E23-A590-60BBFCF9A4E9}"/>
    <cellStyle name="Normal 6 2 2 3 4" xfId="26758" xr:uid="{C3CC03A6-BE1E-46DA-B872-7835951273D9}"/>
    <cellStyle name="Normal 6 2 2 3 5" xfId="26759" xr:uid="{B0C2CFDE-D866-40A2-881C-EF4D9F1BF8F3}"/>
    <cellStyle name="Normal 6 2 2 3 6" xfId="26760" xr:uid="{1C5FD95A-F770-43E6-9592-3825A64BC6EF}"/>
    <cellStyle name="Normal 6 2 2 4" xfId="26761" xr:uid="{7A839817-FB49-4A74-B25F-96E1A470D35E}"/>
    <cellStyle name="Normal 6 2 2 4 2" xfId="26762" xr:uid="{8F1062DE-040C-48B6-BCD2-3BB8F12FBFF7}"/>
    <cellStyle name="Normal 6 2 2 4 3" xfId="26763" xr:uid="{9A85A0C8-D8E3-4377-B5BE-2A26564070E6}"/>
    <cellStyle name="Normal 6 2 2 5" xfId="26764" xr:uid="{3401D23F-96C9-4A87-A3B5-86AE1DC7E3A3}"/>
    <cellStyle name="Normal 6 2 2 6" xfId="26765" xr:uid="{6D6A0FD7-CA8D-4F1C-8B77-6FCB9C701D17}"/>
    <cellStyle name="Normal 6 2 2 7" xfId="26766" xr:uid="{BFA914F1-4766-45C4-AD3C-179A11381E0D}"/>
    <cellStyle name="Normal 6 2 2 8" xfId="26767" xr:uid="{95C60EA0-F00A-474C-A121-57D776150F39}"/>
    <cellStyle name="Normal 6 2 2 9" xfId="26768" xr:uid="{C8872BAD-04A6-41DF-BAD7-75AB58745B1D}"/>
    <cellStyle name="Normal 6 2 3" xfId="26769" xr:uid="{D32F9F51-9D15-44B8-97BE-3F1D76AAA45B}"/>
    <cellStyle name="Normal 6 2 3 10" xfId="26770" xr:uid="{924B4D57-DCBC-486A-86CA-F3387FA4C6C5}"/>
    <cellStyle name="Normal 6 2 3 2" xfId="26771" xr:uid="{E582FA50-74CE-4159-BF97-41B2FB5D1289}"/>
    <cellStyle name="Normal 6 2 3 2 2" xfId="26772" xr:uid="{23C880E4-7FF8-47AF-880D-F68F319DB483}"/>
    <cellStyle name="Normal 6 2 3 2 2 2" xfId="26773" xr:uid="{7A11599A-651D-40E5-8F24-5B79194E6901}"/>
    <cellStyle name="Normal 6 2 3 2 2 2 2" xfId="26774" xr:uid="{82B6BC26-C928-4707-BBAB-F58E39478280}"/>
    <cellStyle name="Normal 6 2 3 2 2 3" xfId="26775" xr:uid="{7964DCEE-F1C3-4195-8697-786BA0E9A45A}"/>
    <cellStyle name="Normal 6 2 3 2 2 4" xfId="26776" xr:uid="{3AED7D56-D71C-4D1F-A53E-FD941B0DE8F2}"/>
    <cellStyle name="Normal 6 2 3 2 3" xfId="26777" xr:uid="{B7C1D71D-7078-42AF-ABD6-6A4D1B138D99}"/>
    <cellStyle name="Normal 6 2 3 2 3 2" xfId="26778" xr:uid="{1B1B75E2-30A7-41BA-937B-9988E6F83001}"/>
    <cellStyle name="Normal 6 2 3 2 4" xfId="26779" xr:uid="{55AE009A-36A3-40E0-88CB-257FC656160E}"/>
    <cellStyle name="Normal 6 2 3 2 4 2" xfId="26780" xr:uid="{F7679B84-F304-45C0-9810-B98370A6D389}"/>
    <cellStyle name="Normal 6 2 3 2 5" xfId="26781" xr:uid="{A1FBECF0-9218-4E6C-BE12-1AD4FD15DF11}"/>
    <cellStyle name="Normal 6 2 3 2 6" xfId="26782" xr:uid="{E2E4A4FC-4C22-4A1D-8869-5355E15B363B}"/>
    <cellStyle name="Normal 6 2 3 3" xfId="26783" xr:uid="{DF8E4B33-8FC0-4765-90CA-5FB42D1D90C7}"/>
    <cellStyle name="Normal 6 2 3 3 2" xfId="26784" xr:uid="{EBD17AF1-D5AE-49B4-BA1F-9A67AB914D2A}"/>
    <cellStyle name="Normal 6 2 3 3 2 2" xfId="26785" xr:uid="{59A731BC-6D38-4FF0-B416-E674C843A8B3}"/>
    <cellStyle name="Normal 6 2 3 3 2 2 2" xfId="26786" xr:uid="{910E3C17-6CDB-4193-8682-B5C46D7B791D}"/>
    <cellStyle name="Normal 6 2 3 3 2 3" xfId="26787" xr:uid="{42C3FECA-C052-4261-9ED9-12E0EDDE918A}"/>
    <cellStyle name="Normal 6 2 3 3 2 4" xfId="26788" xr:uid="{8FCF2EE6-8429-416B-A76A-E8C99D6342DC}"/>
    <cellStyle name="Normal 6 2 3 3 3" xfId="26789" xr:uid="{EE32560F-C190-4B00-9294-4DBA6B393BA8}"/>
    <cellStyle name="Normal 6 2 3 3 3 2" xfId="26790" xr:uid="{71768A33-6ED6-489C-931F-01378D662809}"/>
    <cellStyle name="Normal 6 2 3 3 4" xfId="26791" xr:uid="{C3622076-41B2-4FD9-ABEA-36E251641FF2}"/>
    <cellStyle name="Normal 6 2 3 3 4 2" xfId="26792" xr:uid="{0AFD13E9-3624-48E3-B637-9826385A2148}"/>
    <cellStyle name="Normal 6 2 3 3 5" xfId="26793" xr:uid="{362E9114-9EBD-43AB-85FC-7408D1794A79}"/>
    <cellStyle name="Normal 6 2 3 3 6" xfId="26794" xr:uid="{1D8EF14D-4119-4D4C-9E08-6BFD6F837061}"/>
    <cellStyle name="Normal 6 2 3 4" xfId="26795" xr:uid="{A6227744-5E6C-4F61-883D-BF5F58A1AEAA}"/>
    <cellStyle name="Normal 6 2 3 4 2" xfId="26796" xr:uid="{BC961A7E-6292-47C4-85AA-1710615B9AB4}"/>
    <cellStyle name="Normal 6 2 3 4 2 2" xfId="26797" xr:uid="{47274AE0-0355-4871-B8D6-03B725CB0A54}"/>
    <cellStyle name="Normal 6 2 3 4 2 3" xfId="26798" xr:uid="{9C27010D-8A16-4E46-A7D7-919598CF4810}"/>
    <cellStyle name="Normal 6 2 3 4 3" xfId="26799" xr:uid="{16A430C3-A408-4958-AE55-A12FA5AE9C7F}"/>
    <cellStyle name="Normal 6 2 3 4 3 2" xfId="26800" xr:uid="{CA49C828-7E15-46F5-87D3-9F72CA6F7998}"/>
    <cellStyle name="Normal 6 2 3 4 4" xfId="26801" xr:uid="{B0857FF5-53CB-4B37-8368-4514AF51B360}"/>
    <cellStyle name="Normal 6 2 3 4 5" xfId="26802" xr:uid="{8B0DD86E-0F31-4B7C-92CF-AA8F17986446}"/>
    <cellStyle name="Normal 6 2 3 5" xfId="26803" xr:uid="{8ECBE4C9-6CA9-4DD3-89B0-C26DAA771AFC}"/>
    <cellStyle name="Normal 6 2 3 5 2" xfId="26804" xr:uid="{10EDD025-8B2D-477B-9C96-FD1C32610061}"/>
    <cellStyle name="Normal 6 2 3 5 2 2" xfId="26805" xr:uid="{EA7185F7-D159-45F9-9CB6-97C9B4B62A43}"/>
    <cellStyle name="Normal 6 2 3 5 3" xfId="26806" xr:uid="{DF2DE9E5-B62E-44F0-91D3-2E0EDE66836A}"/>
    <cellStyle name="Normal 6 2 3 5 4" xfId="26807" xr:uid="{805646E6-B040-43ED-8565-70F6C9185763}"/>
    <cellStyle name="Normal 6 2 3 5 5" xfId="26808" xr:uid="{BBFF0AAF-C5E4-4815-B334-64F9FB3DB1EF}"/>
    <cellStyle name="Normal 6 2 3 6" xfId="26809" xr:uid="{7BA4ADC0-319C-4E76-8A3C-61E2EDBC6588}"/>
    <cellStyle name="Normal 6 2 3 6 2" xfId="26810" xr:uid="{AC0D5E3E-AF46-4BF0-B3B5-83990214B765}"/>
    <cellStyle name="Normal 6 2 3 6 3" xfId="26811" xr:uid="{E345E687-386A-43AE-93F0-E5163D626EFD}"/>
    <cellStyle name="Normal 6 2 3 7" xfId="26812" xr:uid="{3943ED36-7539-43C5-9E4C-0CEF018AC7D5}"/>
    <cellStyle name="Normal 6 2 3 7 2" xfId="26813" xr:uid="{785B624B-E17A-4559-A78A-2A7F437236AC}"/>
    <cellStyle name="Normal 6 2 3 8" xfId="26814" xr:uid="{8DF649B5-B0B0-4426-95A0-F18292A6302B}"/>
    <cellStyle name="Normal 6 2 3 9" xfId="26815" xr:uid="{B37A672A-A5C3-45D5-984A-6AAB7291F414}"/>
    <cellStyle name="Normal 6 2 4" xfId="26816" xr:uid="{292C4441-0009-4B90-BAAC-1678E83A4B48}"/>
    <cellStyle name="Normal 6 2 4 2" xfId="26817" xr:uid="{C5D354B2-8A0D-44F1-AE9B-DFE59A2F1C5D}"/>
    <cellStyle name="Normal 6 2 4 2 2" xfId="26818" xr:uid="{11DBE729-7AD9-4A0D-B98C-52108E4246A7}"/>
    <cellStyle name="Normal 6 2 4 2 3" xfId="26819" xr:uid="{4EBFC239-2A6E-4466-A20E-3C3690777B3E}"/>
    <cellStyle name="Normal 6 2 4 3" xfId="26820" xr:uid="{10A7C931-7A67-45F6-9D55-63B6C1CB224C}"/>
    <cellStyle name="Normal 6 2 4 4" xfId="26821" xr:uid="{8A2EBEC1-2037-4BD3-AED1-60755494381A}"/>
    <cellStyle name="Normal 6 2 4 5" xfId="26822" xr:uid="{87E59376-4C7C-4DBC-9FFE-5051E9CA96A7}"/>
    <cellStyle name="Normal 6 2 4 6" xfId="26823" xr:uid="{42489704-E85A-4150-A471-C48712566ED1}"/>
    <cellStyle name="Normal 6 2 5" xfId="26824" xr:uid="{B61A0891-CB5C-4498-AFA2-CA548D6D519B}"/>
    <cellStyle name="Normal 6 2 5 2" xfId="26825" xr:uid="{16CC37C3-53CE-4954-B53C-6FA14E732CCF}"/>
    <cellStyle name="Normal 6 2 5 2 2" xfId="26826" xr:uid="{E21253D6-83F1-48EE-BAB8-DBC052D769A3}"/>
    <cellStyle name="Normal 6 2 5 2 3" xfId="26827" xr:uid="{0E624992-EDEF-439E-998C-41EB2CF04A74}"/>
    <cellStyle name="Normal 6 2 5 3" xfId="26828" xr:uid="{2BAD6344-049D-444C-8C00-32650A810518}"/>
    <cellStyle name="Normal 6 2 5 4" xfId="26829" xr:uid="{326FD926-3641-405A-BB9D-6F14B5B19642}"/>
    <cellStyle name="Normal 6 2 5 5" xfId="26830" xr:uid="{679EE003-34FF-4FAD-A0B0-7059898766F2}"/>
    <cellStyle name="Normal 6 2 6" xfId="26831" xr:uid="{0D9546DD-8D6D-4DA6-AF1A-D59EF71AC7F1}"/>
    <cellStyle name="Normal 6 2 6 2" xfId="26832" xr:uid="{6F3F4DC7-95C3-4EB7-A82E-33BB9710A8F3}"/>
    <cellStyle name="Normal 6 2 6 3" xfId="26833" xr:uid="{651DA8B1-5929-4DAC-8C62-1C1E99B0936B}"/>
    <cellStyle name="Normal 6 2 7" xfId="26834" xr:uid="{4C2ACE90-E656-4FCA-8817-F4CB1EC57761}"/>
    <cellStyle name="Normal 6 2 8" xfId="26835" xr:uid="{79368CF8-2021-4AD0-970E-664D95CF669D}"/>
    <cellStyle name="Normal 6 2 9" xfId="26836" xr:uid="{B0721B15-CBA4-4C0F-8090-D3ED98DEEF4B}"/>
    <cellStyle name="Normal 6 20" xfId="26837" xr:uid="{38926F5A-CFD8-4F68-BB29-9CCFBA2E878D}"/>
    <cellStyle name="Normal 6 21" xfId="26838" xr:uid="{54808BE4-D628-4C27-B0B5-42AE436B5826}"/>
    <cellStyle name="Normal 6 22" xfId="26839" xr:uid="{9DE53FFF-CD46-40D5-9A3C-C109732E2E26}"/>
    <cellStyle name="Normal 6 3" xfId="26840" xr:uid="{16D168AC-8C2E-4FF0-AE56-942B0871D723}"/>
    <cellStyle name="Normal 6 3 10" xfId="26841" xr:uid="{1DD75F7A-F549-4C61-8A83-541ED70AB698}"/>
    <cellStyle name="Normal 6 3 11" xfId="26842" xr:uid="{470810F9-328D-4307-83C3-F721C8842C65}"/>
    <cellStyle name="Normal 6 3 2" xfId="26843" xr:uid="{79A9468A-86F7-471D-92D4-D02ECEECC960}"/>
    <cellStyle name="Normal 6 3 2 2" xfId="26844" xr:uid="{62C2299D-EBD3-4C54-A31B-E346E6AA5FA4}"/>
    <cellStyle name="Normal 6 3 2 2 2" xfId="26845" xr:uid="{C5DA95B9-4C88-40FB-B720-4B4A7F055A2A}"/>
    <cellStyle name="Normal 6 3 2 2 3" xfId="26846" xr:uid="{6E5F14B2-5F97-4FF4-AF61-1D6024DF933B}"/>
    <cellStyle name="Normal 6 3 2 2 4" xfId="26847" xr:uid="{37D4A297-3FC6-4C4A-B5B9-1568CDE48B1D}"/>
    <cellStyle name="Normal 6 3 2 2 5" xfId="26848" xr:uid="{94CB44D4-B629-45E5-A834-4B6F534359C7}"/>
    <cellStyle name="Normal 6 3 2 2 6" xfId="26849" xr:uid="{F86D60DC-C092-4031-AD31-343DDD06B32D}"/>
    <cellStyle name="Normal 6 3 2 2 7" xfId="26850" xr:uid="{3B300FCC-437F-4939-A937-84384F17B11B}"/>
    <cellStyle name="Normal 6 3 2 3" xfId="26851" xr:uid="{86C63CF2-E939-47C8-82D4-15BBA09889D7}"/>
    <cellStyle name="Normal 6 3 2 3 2" xfId="26852" xr:uid="{9E40B21B-D1FA-4DB7-B418-FEF5A8BCDC1B}"/>
    <cellStyle name="Normal 6 3 2 4" xfId="26853" xr:uid="{19AE5DFA-AA13-49F7-8E66-74D17CBE23D0}"/>
    <cellStyle name="Normal 6 3 2 5" xfId="26854" xr:uid="{9CF2070A-0BD6-49B7-BB93-FFA7E1552EA5}"/>
    <cellStyle name="Normal 6 3 2 6" xfId="26855" xr:uid="{407893EE-65CF-409D-AF67-E3C120569125}"/>
    <cellStyle name="Normal 6 3 2 7" xfId="26856" xr:uid="{47FD9A7C-A09D-4A16-AE3F-3B1FAD160B1F}"/>
    <cellStyle name="Normal 6 3 2 8" xfId="26857" xr:uid="{EB5CA565-6DEB-4AF2-AC7D-0876B6C32772}"/>
    <cellStyle name="Normal 6 3 2 9" xfId="26858" xr:uid="{554320FB-2366-4F5C-A9B9-7DD924EAA164}"/>
    <cellStyle name="Normal 6 3 3" xfId="26859" xr:uid="{B4724C0A-84C8-4070-8F15-10CF4317E129}"/>
    <cellStyle name="Normal 6 3 3 2" xfId="26860" xr:uid="{D707BAF8-AE1D-4271-943B-66ED846C03B5}"/>
    <cellStyle name="Normal 6 3 3 2 2" xfId="26861" xr:uid="{40ACF34B-F1E1-4B10-9506-A56164CEDB82}"/>
    <cellStyle name="Normal 6 3 3 2 3" xfId="26862" xr:uid="{A60AEF4E-EE33-4C7F-9E8F-3E040D1FD5BD}"/>
    <cellStyle name="Normal 6 3 3 3" xfId="26863" xr:uid="{E9D0EF23-6261-4D15-A0D8-C482D5643A01}"/>
    <cellStyle name="Normal 6 3 3 4" xfId="26864" xr:uid="{FFC38694-A36E-435D-B281-E5D7188702A6}"/>
    <cellStyle name="Normal 6 3 3 5" xfId="26865" xr:uid="{96A3D582-C338-4D6F-8F14-AF652EA1240B}"/>
    <cellStyle name="Normal 6 3 3 6" xfId="26866" xr:uid="{917EB2FB-3618-4BE7-B7F9-1F7D17FB34FF}"/>
    <cellStyle name="Normal 6 3 3 7" xfId="26867" xr:uid="{2D7CE969-F6A7-440D-83E3-679379ED445A}"/>
    <cellStyle name="Normal 6 3 3 8" xfId="26868" xr:uid="{31945407-64B3-4CE5-80CA-BACB5DE710E1}"/>
    <cellStyle name="Normal 6 3 3 9" xfId="26869" xr:uid="{08FCA48B-ACF6-4DCB-8FEC-8B813F04C08C}"/>
    <cellStyle name="Normal 6 3 4" xfId="26870" xr:uid="{B751CA77-9A70-4C19-812A-744C3A60F0C3}"/>
    <cellStyle name="Normal 6 3 4 2" xfId="26871" xr:uid="{F964A865-DDD1-441A-8C16-DB9778673AF4}"/>
    <cellStyle name="Normal 6 3 4 3" xfId="26872" xr:uid="{BF32D9F8-1DDD-46B1-86DB-943EE7C971B4}"/>
    <cellStyle name="Normal 6 3 4 4" xfId="26873" xr:uid="{7E807ED7-0C78-4A2F-9B22-2F9F771BBD3A}"/>
    <cellStyle name="Normal 6 3 5" xfId="26874" xr:uid="{D210B4A5-25B1-42B6-8233-BBC506CF605C}"/>
    <cellStyle name="Normal 6 3 6" xfId="26875" xr:uid="{711D4475-1AFA-4B5D-9025-742C89E3F814}"/>
    <cellStyle name="Normal 6 3 7" xfId="26876" xr:uid="{F20E6487-1D44-497F-9B5F-E4E7AB0860C6}"/>
    <cellStyle name="Normal 6 3 8" xfId="26877" xr:uid="{AC3B8735-ABF8-4327-8ECC-C82BF6CF27C7}"/>
    <cellStyle name="Normal 6 3 9" xfId="26878" xr:uid="{28D474FA-107D-4316-B5BA-F9425148D533}"/>
    <cellStyle name="Normal 6 4" xfId="26879" xr:uid="{640E4DFE-6F6C-44F4-81AD-611A53C5A15F}"/>
    <cellStyle name="Normal 6 4 10" xfId="26880" xr:uid="{03347307-74E6-409C-B767-625F614EFA44}"/>
    <cellStyle name="Normal 6 4 2" xfId="26881" xr:uid="{CD42D19F-4AEF-49DC-BB2B-80D0164C41FE}"/>
    <cellStyle name="Normal 6 4 2 10" xfId="26882" xr:uid="{36724AD3-033F-49C8-BE43-16BC1520B3C0}"/>
    <cellStyle name="Normal 6 4 2 2" xfId="26883" xr:uid="{C04D722F-04F1-4F0B-B7DF-3570969CB0AC}"/>
    <cellStyle name="Normal 6 4 2 2 2" xfId="26884" xr:uid="{7AE985B1-B65C-4536-83F4-7F9D042F1F86}"/>
    <cellStyle name="Normal 6 4 2 2 2 2" xfId="26885" xr:uid="{4EAC8894-08DB-43C6-82C5-A3DACB2220A8}"/>
    <cellStyle name="Normal 6 4 2 2 2 3" xfId="26886" xr:uid="{E4411F91-03A5-4F9E-85F5-0B7A5678671C}"/>
    <cellStyle name="Normal 6 4 2 2 3" xfId="26887" xr:uid="{5A693DF4-50D6-4C22-A1C9-0C835FA298BC}"/>
    <cellStyle name="Normal 6 4 2 2 3 2" xfId="26888" xr:uid="{DDA255F9-D9CA-4DE2-B222-0715A3114E0A}"/>
    <cellStyle name="Normal 6 4 2 2 4" xfId="26889" xr:uid="{6B83631B-7A7C-4017-AC99-F02C63D644A3}"/>
    <cellStyle name="Normal 6 4 2 2 5" xfId="26890" xr:uid="{7DE79136-9DD7-4EBC-8FA5-E683070BBBE6}"/>
    <cellStyle name="Normal 6 4 2 3" xfId="26891" xr:uid="{C96D1EFE-78C0-4A0D-8C3A-8B853FA2AB98}"/>
    <cellStyle name="Normal 6 4 2 3 2" xfId="26892" xr:uid="{04F3A70C-01F7-4E47-B0BE-B0CED84BE6F5}"/>
    <cellStyle name="Normal 6 4 2 3 2 2" xfId="26893" xr:uid="{12192BBB-135E-4351-AA71-7B300E19642A}"/>
    <cellStyle name="Normal 6 4 2 3 3" xfId="26894" xr:uid="{B05E0508-A864-4EB1-9299-5B1C8B88E157}"/>
    <cellStyle name="Normal 6 4 2 3 4" xfId="26895" xr:uid="{F17FDA28-856A-409C-BFFA-AD6DF7EC821B}"/>
    <cellStyle name="Normal 6 4 2 3 5" xfId="26896" xr:uid="{CE97020A-7186-4704-A903-AA9FB9F6BABA}"/>
    <cellStyle name="Normal 6 4 2 4" xfId="26897" xr:uid="{5DC160C6-B202-4EEE-B6BB-68A65246621F}"/>
    <cellStyle name="Normal 6 4 2 4 2" xfId="26898" xr:uid="{3C951410-8D2A-46ED-97BE-887B9F6716E2}"/>
    <cellStyle name="Normal 6 4 2 4 2 2" xfId="26899" xr:uid="{2A93099D-7050-46BB-B9FA-43CE8005222B}"/>
    <cellStyle name="Normal 6 4 2 4 3" xfId="26900" xr:uid="{F80E883C-C11E-49A9-8966-CCA3E95F9133}"/>
    <cellStyle name="Normal 6 4 2 4 4" xfId="26901" xr:uid="{4B61F848-B39D-4183-9DEA-1FB4B226EAED}"/>
    <cellStyle name="Normal 6 4 2 4 5" xfId="26902" xr:uid="{6248C341-3051-489B-A05D-D2A0493E8E30}"/>
    <cellStyle name="Normal 6 4 2 5" xfId="26903" xr:uid="{4FAD679A-32BC-47C5-A960-CDFE16550B54}"/>
    <cellStyle name="Normal 6 4 2 5 2" xfId="26904" xr:uid="{DA7CBA3D-427E-405F-B3F9-B7F0A961D14C}"/>
    <cellStyle name="Normal 6 4 2 5 2 2" xfId="26905" xr:uid="{9ED91F95-9520-46A9-BDFB-12521DB94FA3}"/>
    <cellStyle name="Normal 6 4 2 5 3" xfId="26906" xr:uid="{1EB0BD3F-2EB3-46D2-82C8-0159BB63B469}"/>
    <cellStyle name="Normal 6 4 2 5 4" xfId="26907" xr:uid="{C0F40A45-8FFE-4B01-AB39-AE3C1C0F647B}"/>
    <cellStyle name="Normal 6 4 2 5 5" xfId="26908" xr:uid="{E5CE1CBD-5250-4CBF-A9BB-E4B66FC2D8EC}"/>
    <cellStyle name="Normal 6 4 2 6" xfId="26909" xr:uid="{3C23F056-1A45-40D1-8ACE-A153F0B3F273}"/>
    <cellStyle name="Normal 6 4 2 6 2" xfId="26910" xr:uid="{E53B7C1D-0C9B-448E-92D8-7E0533781E91}"/>
    <cellStyle name="Normal 6 4 2 7" xfId="26911" xr:uid="{243E8CCE-B049-4C8B-99E3-09E28AED8ED5}"/>
    <cellStyle name="Normal 6 4 2 8" xfId="26912" xr:uid="{AEF5384F-6EE3-41D1-AC5B-44DDA4256894}"/>
    <cellStyle name="Normal 6 4 2 9" xfId="26913" xr:uid="{B1542178-5175-4EB2-B14A-401F68583D9A}"/>
    <cellStyle name="Normal 6 4 3" xfId="26914" xr:uid="{D27A358D-5922-4107-953D-82844A935EFE}"/>
    <cellStyle name="Normal 6 4 3 2" xfId="26915" xr:uid="{C7C338AE-D821-4F10-9D69-AE65D9AC0AE2}"/>
    <cellStyle name="Normal 6 4 3 2 2" xfId="26916" xr:uid="{EFC69ADE-2FD6-4BB0-9AB3-B242A8F1E887}"/>
    <cellStyle name="Normal 6 4 3 2 2 2" xfId="26917" xr:uid="{7CB5660E-3622-4E45-9E99-A87FE7842BC5}"/>
    <cellStyle name="Normal 6 4 3 2 3" xfId="26918" xr:uid="{04010497-7FE1-4624-8F53-02F215F2FAFD}"/>
    <cellStyle name="Normal 6 4 3 2 4" xfId="26919" xr:uid="{08B342C4-6911-4F16-8979-CEF03AEB8206}"/>
    <cellStyle name="Normal 6 4 3 3" xfId="26920" xr:uid="{C1BBE2B4-D76B-4C87-8707-80314DE6A865}"/>
    <cellStyle name="Normal 6 4 3 3 2" xfId="26921" xr:uid="{0F88F74E-7B69-453B-8F60-1E2B094F0774}"/>
    <cellStyle name="Normal 6 4 3 4" xfId="26922" xr:uid="{CCCA7DC1-2680-4C0F-9C70-179FF2C0205F}"/>
    <cellStyle name="Normal 6 4 3 4 2" xfId="26923" xr:uid="{0AF437ED-5F42-4BD2-B9B0-5796E535A298}"/>
    <cellStyle name="Normal 6 4 3 5" xfId="26924" xr:uid="{B4D6ADF3-19FA-4CD1-901F-B0EFED4F8419}"/>
    <cellStyle name="Normal 6 4 3 6" xfId="26925" xr:uid="{147D9D36-0783-4A87-B646-78022215973D}"/>
    <cellStyle name="Normal 6 4 4" xfId="26926" xr:uid="{7B4D1651-FCAA-43F6-8B37-C1D8697AD2AB}"/>
    <cellStyle name="Normal 6 4 4 2" xfId="26927" xr:uid="{140E2882-13AE-4BB2-B045-44B4EA9A159D}"/>
    <cellStyle name="Normal 6 4 4 2 2" xfId="26928" xr:uid="{0C09CD71-9CF1-4347-A985-48EA8D22BC18}"/>
    <cellStyle name="Normal 6 4 4 2 3" xfId="26929" xr:uid="{1D5F1A5F-A160-4A9B-8D20-004BF97E6781}"/>
    <cellStyle name="Normal 6 4 4 3" xfId="26930" xr:uid="{19A6E8D5-9E7D-4378-8D61-F950983AC864}"/>
    <cellStyle name="Normal 6 4 4 3 2" xfId="26931" xr:uid="{4ECF2B87-D798-4B63-8103-F13744A29ED3}"/>
    <cellStyle name="Normal 6 4 4 4" xfId="26932" xr:uid="{A047A5A1-E1C1-4B98-8EBB-6E20B2F86652}"/>
    <cellStyle name="Normal 6 4 4 5" xfId="26933" xr:uid="{4CF2DC10-9F7F-47C3-B920-CD2AAA2C6361}"/>
    <cellStyle name="Normal 6 4 5" xfId="26934" xr:uid="{6D13DAD4-D46B-41E8-8A5A-F4675BE5E499}"/>
    <cellStyle name="Normal 6 4 5 2" xfId="26935" xr:uid="{27F41FE9-888D-4098-AA8B-745C278002FE}"/>
    <cellStyle name="Normal 6 4 5 2 2" xfId="26936" xr:uid="{5E66646B-65EB-4BB5-B4E4-2EEC5C02FFAA}"/>
    <cellStyle name="Normal 6 4 5 3" xfId="26937" xr:uid="{91B7B634-0505-4C78-BFEA-560C54CA6C93}"/>
    <cellStyle name="Normal 6 4 5 4" xfId="26938" xr:uid="{5CEDB624-508B-4786-A7D9-F1BAEF29CBDB}"/>
    <cellStyle name="Normal 6 4 5 5" xfId="26939" xr:uid="{59AC9D51-395A-4D95-90F0-242FEAFB39A0}"/>
    <cellStyle name="Normal 6 4 6" xfId="26940" xr:uid="{8B3C08C9-CE2F-49A7-919A-E6F08419D9D4}"/>
    <cellStyle name="Normal 6 4 6 2" xfId="26941" xr:uid="{C98766E4-A8DA-471B-949F-431206577DC4}"/>
    <cellStyle name="Normal 6 4 6 2 2" xfId="26942" xr:uid="{2580BA2E-71E1-4E02-ACA0-F6895AFC08B2}"/>
    <cellStyle name="Normal 6 4 6 3" xfId="26943" xr:uid="{F4B4FE4E-5238-481F-9047-F9E259422665}"/>
    <cellStyle name="Normal 6 4 6 4" xfId="26944" xr:uid="{D546616B-F7FB-4755-B90C-9CA130290FD1}"/>
    <cellStyle name="Normal 6 4 6 5" xfId="26945" xr:uid="{4E1AFC8C-2BE5-4F91-AB14-4AEE9BBA03AA}"/>
    <cellStyle name="Normal 6 4 7" xfId="26946" xr:uid="{0CEF2DC4-A8ED-46DB-9A33-62CCE2C81C5B}"/>
    <cellStyle name="Normal 6 4 7 2" xfId="26947" xr:uid="{08ED48D7-963D-4CFF-B16E-8AE68CF75FBD}"/>
    <cellStyle name="Normal 6 4 7 3" xfId="26948" xr:uid="{D943E7F1-913F-49D6-91DB-1C4FEEC711A5}"/>
    <cellStyle name="Normal 6 4 8" xfId="26949" xr:uid="{91984FC8-9169-49EC-8776-5605C4CAEC91}"/>
    <cellStyle name="Normal 6 4 8 2" xfId="26950" xr:uid="{CE0322A1-C931-43AA-82C4-15EB9BECBEED}"/>
    <cellStyle name="Normal 6 4 9" xfId="26951" xr:uid="{DAEA0B29-7970-44B2-A59F-B8CA19AA221D}"/>
    <cellStyle name="Normal 6 4 9 2" xfId="26952" xr:uid="{A807713A-B8F8-4FBE-8E7C-9A6ED620253D}"/>
    <cellStyle name="Normal 6 5" xfId="26953" xr:uid="{E70843BB-EA52-4A82-971C-359F7F90A3D0}"/>
    <cellStyle name="Normal 6 5 2" xfId="26954" xr:uid="{9DA471F1-582D-4385-AC46-C41808499565}"/>
    <cellStyle name="Normal 6 5 2 2" xfId="26955" xr:uid="{88E15AD2-8A4F-4463-810E-BF9C6AF5CE0A}"/>
    <cellStyle name="Normal 6 5 2 2 2" xfId="26956" xr:uid="{5AD2A04B-DF1D-427F-AAEE-09BD18E6AFA7}"/>
    <cellStyle name="Normal 6 5 2 2 3" xfId="26957" xr:uid="{0AE9C060-DFC1-4F93-A8B1-5536BBF78FCF}"/>
    <cellStyle name="Normal 6 5 2 3" xfId="26958" xr:uid="{6246D2A9-DDA5-4854-821D-FFB3E47D658F}"/>
    <cellStyle name="Normal 6 5 2 4" xfId="26959" xr:uid="{335BE27D-EC6E-4934-8806-4023E04FED8E}"/>
    <cellStyle name="Normal 6 5 2 5" xfId="26960" xr:uid="{95BEE5D4-01DD-4189-A3A7-EACBB3E7265D}"/>
    <cellStyle name="Normal 6 5 2 6" xfId="26961" xr:uid="{A27BF25A-7339-4938-A5C1-EDDB0A775D4B}"/>
    <cellStyle name="Normal 6 5 2 7" xfId="26962" xr:uid="{E8A30979-93F8-4099-AAC9-D8A9A3781B3A}"/>
    <cellStyle name="Normal 6 5 3" xfId="26963" xr:uid="{41B92AAD-F44A-4D50-AD44-A44AD548B5D0}"/>
    <cellStyle name="Normal 6 5 3 2" xfId="26964" xr:uid="{2EA665E1-FA26-4227-9018-D066D4966FA4}"/>
    <cellStyle name="Normal 6 5 3 2 2" xfId="26965" xr:uid="{A452BCD1-266A-4DF2-9129-17093DA07174}"/>
    <cellStyle name="Normal 6 5 3 2 3" xfId="26966" xr:uid="{C2ABFA6D-FF7A-494A-BDCD-02498E1EB417}"/>
    <cellStyle name="Normal 6 5 3 3" xfId="26967" xr:uid="{15882143-5CE2-40E7-BB79-4B662F9C805D}"/>
    <cellStyle name="Normal 6 5 3 4" xfId="26968" xr:uid="{69724F41-454F-4E10-81F0-9ECB2ECCB691}"/>
    <cellStyle name="Normal 6 5 3 5" xfId="26969" xr:uid="{4ADC2F5F-243F-4C66-968B-5E68C28A5B3C}"/>
    <cellStyle name="Normal 6 5 3 6" xfId="26970" xr:uid="{D83B39A5-AD4F-4521-80E5-D3E95A5C5277}"/>
    <cellStyle name="Normal 6 5 4" xfId="26971" xr:uid="{522AEDA4-E9AC-4270-B5C1-E988B9D4E39E}"/>
    <cellStyle name="Normal 6 5 4 2" xfId="26972" xr:uid="{4AEBFA1B-2975-414A-A449-F7832E15178C}"/>
    <cellStyle name="Normal 6 5 4 3" xfId="26973" xr:uid="{8A0EC78E-A2D0-4E1F-9028-82CE371D1898}"/>
    <cellStyle name="Normal 6 5 5" xfId="26974" xr:uid="{2D8B14EF-FBD4-40E6-A5B6-8BB79B9FCD11}"/>
    <cellStyle name="Normal 6 5 6" xfId="26975" xr:uid="{554BCF31-3411-459E-B1DE-449EB7F10FC0}"/>
    <cellStyle name="Normal 6 5 7" xfId="26976" xr:uid="{A45A1052-4984-4B60-BB63-5C1ED62F4A9F}"/>
    <cellStyle name="Normal 6 5 8" xfId="26977" xr:uid="{2D7760BC-58C8-4520-891F-B758FBF1921B}"/>
    <cellStyle name="Normal 6 5 9" xfId="26978" xr:uid="{4E9A7C3F-7253-4788-A4BD-4B85A1ECED68}"/>
    <cellStyle name="Normal 6 6" xfId="26979" xr:uid="{A4332ABC-756C-41DC-9A68-7789F870DE31}"/>
    <cellStyle name="Normal 6 6 2" xfId="26980" xr:uid="{74772878-145F-4649-860D-164E17CCC1B2}"/>
    <cellStyle name="Normal 6 6 2 2" xfId="26981" xr:uid="{F98C1AF0-5477-4149-963F-E0D0CC58E5AC}"/>
    <cellStyle name="Normal 6 6 2 2 2" xfId="26982" xr:uid="{F5CF8CFF-25CA-4561-9615-B12FB0D469E1}"/>
    <cellStyle name="Normal 6 6 2 3" xfId="26983" xr:uid="{29A40045-F73C-4EA4-992F-C244118C9056}"/>
    <cellStyle name="Normal 6 6 2 3 2" xfId="26984" xr:uid="{3C863310-ACEC-450E-82A7-6549791767E6}"/>
    <cellStyle name="Normal 6 6 2 4" xfId="26985" xr:uid="{B65D6998-D84A-4514-8C69-43CBDC94D6D0}"/>
    <cellStyle name="Normal 6 6 2 5" xfId="26986" xr:uid="{A06E6687-9437-4C07-A38B-D32CB2EA4C4C}"/>
    <cellStyle name="Normal 6 6 3" xfId="26987" xr:uid="{45540AAD-5EC4-4660-B4AA-8E7641EF877C}"/>
    <cellStyle name="Normal 6 6 3 2" xfId="26988" xr:uid="{2905F029-ABB5-4D8A-A732-516E84FFB7D8}"/>
    <cellStyle name="Normal 6 6 3 3" xfId="26989" xr:uid="{AB575262-3F36-4633-8D07-CC3DF3F170F5}"/>
    <cellStyle name="Normal 6 6 4" xfId="26990" xr:uid="{2B46B889-65BA-4DC8-B58C-1DD2B31DC939}"/>
    <cellStyle name="Normal 6 6 4 2" xfId="26991" xr:uid="{96F7C581-9467-4E00-8B09-CEB0252DAF58}"/>
    <cellStyle name="Normal 6 6 5" xfId="26992" xr:uid="{9C86AE38-9869-4ABC-BD8B-0966315EF745}"/>
    <cellStyle name="Normal 6 6 6" xfId="26993" xr:uid="{1C6C9870-C027-4CBB-BE19-F15C9C4EB9ED}"/>
    <cellStyle name="Normal 6 6 7" xfId="26994" xr:uid="{12AE5264-DC3A-4101-9552-B15BFAB1D034}"/>
    <cellStyle name="Normal 6 6 8" xfId="26995" xr:uid="{1E04A416-C8A4-4888-ACF1-648CC27E1EEB}"/>
    <cellStyle name="Normal 6 6 9" xfId="26996" xr:uid="{E9CF32FF-632D-423F-A856-1DC4C3522D16}"/>
    <cellStyle name="Normal 6 7" xfId="26997" xr:uid="{38C1005D-DFC1-4FD5-B93C-B03DDC10C1C4}"/>
    <cellStyle name="Normal 6 7 2" xfId="26998" xr:uid="{15EBC3B3-3BE1-4960-81D3-52348CD6BB7F}"/>
    <cellStyle name="Normal 6 7 2 2" xfId="26999" xr:uid="{98A5CF62-6890-4C83-866C-481B734B189C}"/>
    <cellStyle name="Normal 6 7 2 2 2" xfId="27000" xr:uid="{891C5E21-DA7C-4694-80D7-D7FB3E85EC46}"/>
    <cellStyle name="Normal 6 7 2 3" xfId="27001" xr:uid="{3793A166-8AC6-4CDB-A7E3-82596389C175}"/>
    <cellStyle name="Normal 6 7 2 4" xfId="27002" xr:uid="{50053542-B595-46C9-8C04-198554FCFB44}"/>
    <cellStyle name="Normal 6 7 3" xfId="27003" xr:uid="{983C97C8-ADF5-4F63-B90D-D5C394ABB827}"/>
    <cellStyle name="Normal 6 7 3 2" xfId="27004" xr:uid="{F188D51A-72DB-4B84-A288-D63BB3FD06D4}"/>
    <cellStyle name="Normal 6 7 4" xfId="27005" xr:uid="{B672D7ED-5FCB-4CE5-8E20-CC529CE51FCE}"/>
    <cellStyle name="Normal 6 7 4 2" xfId="27006" xr:uid="{F48C19A3-2D4D-4A15-995F-69BA5CFB8AB1}"/>
    <cellStyle name="Normal 6 7 5" xfId="27007" xr:uid="{71147304-0A21-4270-9AFE-65E32BB287FA}"/>
    <cellStyle name="Normal 6 7 5 2" xfId="27008" xr:uid="{1FC67EC9-E615-40E9-A788-3B207EAAEA30}"/>
    <cellStyle name="Normal 6 7 6" xfId="27009" xr:uid="{D8787C62-6C58-408A-A81D-FC65F5CA6A05}"/>
    <cellStyle name="Normal 6 7 7" xfId="27010" xr:uid="{9DF82F1E-88E1-487B-9ACB-C295DFEC1278}"/>
    <cellStyle name="Normal 6 7 8" xfId="27011" xr:uid="{2DE346E8-0A6C-469B-AB93-9751BB9941CD}"/>
    <cellStyle name="Normal 6 8" xfId="27012" xr:uid="{6C0F04B4-DE48-4E9A-8873-037BB76F124F}"/>
    <cellStyle name="Normal 6 8 2" xfId="27013" xr:uid="{D0D749BF-9C9E-4286-918F-78A4347EC12E}"/>
    <cellStyle name="Normal 6 8 2 2" xfId="27014" xr:uid="{A7E10806-E22E-4CBC-BE40-4B66C21DCF79}"/>
    <cellStyle name="Normal 6 8 2 3" xfId="27015" xr:uid="{910FCE76-BE24-434B-BD79-BB13890F690D}"/>
    <cellStyle name="Normal 6 8 3" xfId="27016" xr:uid="{7EA55EC2-D525-47B4-B7A1-0558D4A86367}"/>
    <cellStyle name="Normal 6 8 3 2" xfId="27017" xr:uid="{A3A39D80-8321-46F8-A513-D92B55551D67}"/>
    <cellStyle name="Normal 6 8 4" xfId="27018" xr:uid="{D18B2656-098D-45D9-BB44-468A627D8FF3}"/>
    <cellStyle name="Normal 6 8 5" xfId="27019" xr:uid="{618B4694-A2BC-483E-A35F-1423DEBFF52B}"/>
    <cellStyle name="Normal 6 8 6" xfId="27020" xr:uid="{265A9A92-38C8-48C3-8DD1-D6446261A6BB}"/>
    <cellStyle name="Normal 6 9" xfId="27021" xr:uid="{40D1A0F0-34D0-45BC-B94F-3FB1884BC90E}"/>
    <cellStyle name="Normal 6 9 2" xfId="27022" xr:uid="{BCE2E5EE-BF98-4F73-9D6B-F67B5B39B00F}"/>
    <cellStyle name="Normal 6 9 2 2" xfId="27023" xr:uid="{64D0DEDB-FD22-4BA7-9DDE-36EDFDC01F79}"/>
    <cellStyle name="Normal 6 9 3" xfId="27024" xr:uid="{57BEBD02-2D66-438C-AEAB-F9673C7D416A}"/>
    <cellStyle name="Normal 6 9 4" xfId="27025" xr:uid="{6BAF7718-6DFB-40C5-9C33-5D898EFCA027}"/>
    <cellStyle name="Normal 6 9 5" xfId="27026" xr:uid="{6B561659-EEE7-4230-A6C2-7D682F9828BB}"/>
    <cellStyle name="Normal 60" xfId="27027" xr:uid="{B58A1A96-F334-46F5-84BD-9C8099835599}"/>
    <cellStyle name="Normal 60 2" xfId="27028" xr:uid="{691D546E-0903-4DAA-8892-46DA22635D9D}"/>
    <cellStyle name="Normal 60 2 2" xfId="27029" xr:uid="{3889955D-8485-4883-AE39-6BC00A1487D7}"/>
    <cellStyle name="Normal 60 2 2 2" xfId="27030" xr:uid="{665EFBF0-E4D7-4724-8F18-A40793CD0D11}"/>
    <cellStyle name="Normal 60 2 2 2 2" xfId="27031" xr:uid="{FA39E365-2E22-4881-9580-643BEE3211C5}"/>
    <cellStyle name="Normal 60 2 2 3" xfId="27032" xr:uid="{BE4B44A2-DA38-4B41-8391-9A48D92150AD}"/>
    <cellStyle name="Normal 60 2 2 4" xfId="27033" xr:uid="{4B19E15A-E2B8-4F14-ACDB-9AD164E4B297}"/>
    <cellStyle name="Normal 60 2 3" xfId="27034" xr:uid="{6A3F67B4-23BD-4338-823A-FF83DF48851D}"/>
    <cellStyle name="Normal 60 2 3 2" xfId="27035" xr:uid="{52828CD8-457A-4502-8346-513CED069A05}"/>
    <cellStyle name="Normal 60 2 3 3" xfId="27036" xr:uid="{66073F3C-26FE-4BEA-BB6F-6FF5BFD57B96}"/>
    <cellStyle name="Normal 60 2 4" xfId="27037" xr:uid="{778E612A-26A2-42E7-BED3-3005114A07A7}"/>
    <cellStyle name="Normal 60 2 5" xfId="27038" xr:uid="{9A05D4AF-A6D7-43C6-94D5-B68E729F6CD6}"/>
    <cellStyle name="Normal 60 2 6" xfId="27039" xr:uid="{6D577C95-C0FD-4CA3-875A-CB01CEEB83FD}"/>
    <cellStyle name="Normal 60 3" xfId="27040" xr:uid="{5C7D44D0-6DB4-44A4-8D04-992D115B335D}"/>
    <cellStyle name="Normal 60 3 2" xfId="27041" xr:uid="{2CD4B6A6-6991-461A-BA07-68B4E53ABC38}"/>
    <cellStyle name="Normal 60 3 2 2" xfId="27042" xr:uid="{4B4A6451-F9C9-476D-90C5-50EA6E555AA1}"/>
    <cellStyle name="Normal 60 3 2 2 2" xfId="27043" xr:uid="{2C15459B-3BE2-4530-8514-AE05A1BDB9AC}"/>
    <cellStyle name="Normal 60 3 2 3" xfId="27044" xr:uid="{BE334019-DB26-4C40-8BBD-07338F34A153}"/>
    <cellStyle name="Normal 60 3 3" xfId="27045" xr:uid="{4560CEED-D712-4CD8-8B01-51D792757719}"/>
    <cellStyle name="Normal 60 3 3 2" xfId="27046" xr:uid="{42C8D727-0186-4B03-BF73-38AB781B712C}"/>
    <cellStyle name="Normal 60 3 4" xfId="27047" xr:uid="{B61AFBB0-6C1D-4F0B-BD9D-5CF7761FE7C2}"/>
    <cellStyle name="Normal 60 3 5" xfId="27048" xr:uid="{08DE05AA-FFD3-41F6-B8F7-7E1321555D3E}"/>
    <cellStyle name="Normal 60 3 6" xfId="27049" xr:uid="{C6E5F23A-1D14-4623-9508-8C5AE7DDF53A}"/>
    <cellStyle name="Normal 60 4" xfId="27050" xr:uid="{38BC1DD0-9F54-463A-B8D3-B34A6620813B}"/>
    <cellStyle name="Normal 60 4 2" xfId="27051" xr:uid="{C9269F96-9EF9-477F-A78F-82A5BAD71DEC}"/>
    <cellStyle name="Normal 60 4 2 2" xfId="27052" xr:uid="{8E577B6E-7F8A-4FEC-8316-D46D9A05EA01}"/>
    <cellStyle name="Normal 60 4 2 3" xfId="27053" xr:uid="{B252D324-DE12-4A19-BBDD-50F69BA9AC0B}"/>
    <cellStyle name="Normal 60 4 3" xfId="27054" xr:uid="{A0462FA3-DABE-4A0D-A5EE-F91FC9CAA157}"/>
    <cellStyle name="Normal 60 4 4" xfId="27055" xr:uid="{F2AD9989-B353-4EF7-8824-246DC517C1EE}"/>
    <cellStyle name="Normal 60 4 5" xfId="27056" xr:uid="{7DDBE81E-674D-4597-A7F3-EF164C8A6407}"/>
    <cellStyle name="Normal 60 5" xfId="27057" xr:uid="{39BE413A-F50D-4D3D-AAFA-93C4393D035B}"/>
    <cellStyle name="Normal 60 5 2" xfId="27058" xr:uid="{1E254545-E1B3-478A-A926-3197ADBF94ED}"/>
    <cellStyle name="Normal 60 5 2 2" xfId="27059" xr:uid="{9F69736D-2927-4A2C-91C9-1BDFFBC780AC}"/>
    <cellStyle name="Normal 60 5 3" xfId="27060" xr:uid="{93CB496B-E060-4D00-869C-04815FB8A923}"/>
    <cellStyle name="Normal 60 5 4" xfId="27061" xr:uid="{6AC5D554-FDC5-402A-AFAD-48568B84A30D}"/>
    <cellStyle name="Normal 60 5 5" xfId="27062" xr:uid="{7AC8D973-0FE0-4DFC-A2F7-FD5D025AA68C}"/>
    <cellStyle name="Normal 60 6" xfId="27063" xr:uid="{912C5BE0-23BC-4049-A34C-0CFFD45D2603}"/>
    <cellStyle name="Normal 60 6 2" xfId="27064" xr:uid="{DEBF7A2B-E8DD-4360-9587-03B028B303AE}"/>
    <cellStyle name="Normal 60 6 3" xfId="27065" xr:uid="{17D671DD-370E-471D-AC9F-6B8060482FA3}"/>
    <cellStyle name="Normal 60 7" xfId="27066" xr:uid="{AB730DC4-6940-4599-9C7D-770551724307}"/>
    <cellStyle name="Normal 60 7 2" xfId="27067" xr:uid="{52BF2302-F8E1-4D46-8EA0-EDECB530E0AD}"/>
    <cellStyle name="Normal 60 8" xfId="27068" xr:uid="{4467E10C-E5E8-4258-B606-67A1FBB8D61F}"/>
    <cellStyle name="Normal 60 9" xfId="27069" xr:uid="{627E30D3-DA26-4802-B2A1-8282344D2EA7}"/>
    <cellStyle name="Normal 61" xfId="27070" xr:uid="{9265F021-5C56-4D59-9D04-F284375A9BF5}"/>
    <cellStyle name="Normal 61 2" xfId="27071" xr:uid="{694A6433-23F0-4F33-B32E-5EC7EBF8CA47}"/>
    <cellStyle name="Normal 61 2 2" xfId="27072" xr:uid="{8B5F7F4A-F96E-4F9D-B49F-9BCA18815F96}"/>
    <cellStyle name="Normal 61 2 2 2" xfId="27073" xr:uid="{A7BC3071-8388-4431-A72D-5C749709DA84}"/>
    <cellStyle name="Normal 61 2 2 3" xfId="27074" xr:uid="{FEF2C016-7D22-4848-ADB3-FF74263BF4A9}"/>
    <cellStyle name="Normal 61 2 3" xfId="27075" xr:uid="{F8679DF0-DD01-492D-B56A-23F038BC363B}"/>
    <cellStyle name="Normal 61 2 3 2" xfId="27076" xr:uid="{665A70F7-683E-48E9-905B-12610B5E0F69}"/>
    <cellStyle name="Normal 61 2 4" xfId="27077" xr:uid="{1AC04DDB-4602-455A-AF5C-705E8E0EDCC8}"/>
    <cellStyle name="Normal 61 3" xfId="27078" xr:uid="{B2E5CA17-FAE9-4027-BD72-EC48E389081F}"/>
    <cellStyle name="Normal 61 3 2" xfId="27079" xr:uid="{F571FFF0-3B8B-4944-B8DF-31F68A6FD213}"/>
    <cellStyle name="Normal 61 3 2 2" xfId="27080" xr:uid="{9EE416F4-E1F0-4E64-822A-C42749A9E79A}"/>
    <cellStyle name="Normal 61 3 2 3" xfId="27081" xr:uid="{EF8BE63F-FA96-40C7-A2F2-A368A9415E35}"/>
    <cellStyle name="Normal 61 3 3" xfId="27082" xr:uid="{017AD58D-E881-45BB-A3C5-0AA41BB1DBFD}"/>
    <cellStyle name="Normal 61 3 3 2" xfId="27083" xr:uid="{7393EC8C-8CEB-4334-8A96-65F4BAEB1D7B}"/>
    <cellStyle name="Normal 61 3 4" xfId="27084" xr:uid="{FEC6F2B6-72CF-41A9-9FB5-0D0C193CA365}"/>
    <cellStyle name="Normal 61 4" xfId="27085" xr:uid="{25039EA3-7EE8-44C4-9338-BD91AD196DFF}"/>
    <cellStyle name="Normal 61 4 2" xfId="27086" xr:uid="{88E19976-5E6F-4163-988C-E2B8112DFBE9}"/>
    <cellStyle name="Normal 61 4 3" xfId="27087" xr:uid="{7AF7111F-E92E-40B4-8C9C-22349B40FE56}"/>
    <cellStyle name="Normal 61 5" xfId="27088" xr:uid="{2C5BA733-96C3-4AB2-B278-AE6E8EEB58AE}"/>
    <cellStyle name="Normal 61 6" xfId="27089" xr:uid="{C41A40FE-8CA8-43D5-8297-55A9A166E14E}"/>
    <cellStyle name="Normal 61 7" xfId="27090" xr:uid="{9CB8F489-5F27-4025-8BCB-77CAE12C995D}"/>
    <cellStyle name="Normal 62" xfId="27091" xr:uid="{D48A72D4-0DF0-45E6-9214-17CAA5535402}"/>
    <cellStyle name="Normal 62 10" xfId="27092" xr:uid="{D53DB454-0F22-4A6D-8774-645D46F3A640}"/>
    <cellStyle name="Normal 62 2" xfId="27093" xr:uid="{F52CC4C3-A81B-4C90-8A7F-6425A7018C84}"/>
    <cellStyle name="Normal 62 2 2" xfId="27094" xr:uid="{6DB6A3B5-9B58-41DB-8883-88ACA3461E2E}"/>
    <cellStyle name="Normal 62 2 2 2" xfId="27095" xr:uid="{77AE8D0E-EA0E-497B-9B22-CB12DDCBF7F4}"/>
    <cellStyle name="Normal 62 2 2 2 2" xfId="27096" xr:uid="{36C28712-2557-495C-9194-211C5F9FF4C6}"/>
    <cellStyle name="Normal 62 2 2 3" xfId="27097" xr:uid="{3EFBA37B-F9E5-4E68-A602-C042778606C0}"/>
    <cellStyle name="Normal 62 2 3" xfId="27098" xr:uid="{1C40A59D-8E72-49DD-9A51-5F44550438B2}"/>
    <cellStyle name="Normal 62 2 3 2" xfId="27099" xr:uid="{ADA27960-BD46-4DC9-90BA-AF70B2A9FD50}"/>
    <cellStyle name="Normal 62 2 3 3" xfId="27100" xr:uid="{1C8FEF84-0B55-4209-958B-BBD1EEBC8F3B}"/>
    <cellStyle name="Normal 62 2 4" xfId="27101" xr:uid="{E559B573-9F69-45C9-A033-65175805CAAC}"/>
    <cellStyle name="Normal 62 2 5" xfId="27102" xr:uid="{A981BA5E-EB94-46A2-B14A-7C7EF6E2F7DA}"/>
    <cellStyle name="Normal 62 2 6" xfId="27103" xr:uid="{987430D8-83E0-4B0A-B617-755AA7BC3086}"/>
    <cellStyle name="Normal 62 2 7" xfId="27104" xr:uid="{A3B9609A-49EA-494F-B410-BBD99A9F5133}"/>
    <cellStyle name="Normal 62 3" xfId="27105" xr:uid="{A15F750F-15EA-428C-AF25-B0AC4AE851A8}"/>
    <cellStyle name="Normal 62 3 2" xfId="27106" xr:uid="{B0D3309B-3A91-4D90-B2A1-9BF30A18FDAE}"/>
    <cellStyle name="Normal 62 3 2 2" xfId="27107" xr:uid="{619F37C4-8236-4F83-8108-559015144BC9}"/>
    <cellStyle name="Normal 62 3 2 2 2" xfId="27108" xr:uid="{EFDA88C8-E1AA-44C5-A40A-354B28DD653D}"/>
    <cellStyle name="Normal 62 3 2 3" xfId="27109" xr:uid="{942475F1-E2EB-4304-AE3D-40598B7ABFFE}"/>
    <cellStyle name="Normal 62 3 3" xfId="27110" xr:uid="{E20BBDA8-73D1-4D1A-9FB0-8D0863678281}"/>
    <cellStyle name="Normal 62 3 3 2" xfId="27111" xr:uid="{A27FA439-E3C2-4D18-9C8C-7C7254FB8872}"/>
    <cellStyle name="Normal 62 3 4" xfId="27112" xr:uid="{656EEBE5-1EB7-4EDB-B35E-99FC22CFF9F1}"/>
    <cellStyle name="Normal 62 3 5" xfId="27113" xr:uid="{1889395E-BB63-48C3-A04C-1F469CE8492B}"/>
    <cellStyle name="Normal 62 3 6" xfId="27114" xr:uid="{C6699EC6-59A2-44E5-AF3C-C3833AD06FF9}"/>
    <cellStyle name="Normal 62 4" xfId="27115" xr:uid="{994EFD67-229C-495C-90AD-1F6A83AA7BCD}"/>
    <cellStyle name="Normal 62 4 2" xfId="27116" xr:uid="{E3023CAA-BF63-43BA-8B41-0315AD355E5A}"/>
    <cellStyle name="Normal 62 4 2 2" xfId="27117" xr:uid="{E1DD5A15-072B-49E7-9376-16F004D93D48}"/>
    <cellStyle name="Normal 62 4 2 3" xfId="27118" xr:uid="{59E07680-8F1E-408D-BBFC-9EEC1E91701E}"/>
    <cellStyle name="Normal 62 4 3" xfId="27119" xr:uid="{600126D0-45F9-4661-B9D7-C62F4CE8719B}"/>
    <cellStyle name="Normal 62 4 4" xfId="27120" xr:uid="{189030D3-33A1-4F39-B3FB-C7AAD136B050}"/>
    <cellStyle name="Normal 62 4 5" xfId="27121" xr:uid="{AC83D04A-0BD5-48CB-BF59-5AEB461F15D8}"/>
    <cellStyle name="Normal 62 4 6" xfId="27122" xr:uid="{D0EB82C0-6CC1-441C-B055-A665A62148F7}"/>
    <cellStyle name="Normal 62 5" xfId="27123" xr:uid="{19D6A028-C739-45FC-9331-B8E0F40C7322}"/>
    <cellStyle name="Normal 62 5 2" xfId="27124" xr:uid="{A3868019-ECBE-4F1A-9D46-87CE6063E72A}"/>
    <cellStyle name="Normal 62 5 2 2" xfId="27125" xr:uid="{1AD838F9-7820-4D19-8CA4-E9D04E350939}"/>
    <cellStyle name="Normal 62 5 3" xfId="27126" xr:uid="{8DE1BFE0-1F8C-4175-A247-EB7449292893}"/>
    <cellStyle name="Normal 62 5 4" xfId="27127" xr:uid="{C73AFB0C-1E61-4FE3-BCD8-C8743C5D4471}"/>
    <cellStyle name="Normal 62 5 5" xfId="27128" xr:uid="{C7A9476D-B488-4235-B63E-593AB1595FD6}"/>
    <cellStyle name="Normal 62 6" xfId="27129" xr:uid="{CF0E4AB6-C58F-4B2B-8703-C0CB9B3D35B1}"/>
    <cellStyle name="Normal 62 6 2" xfId="27130" xr:uid="{7BB706B4-2486-4F89-8E34-5960007A8A85}"/>
    <cellStyle name="Normal 62 6 2 2" xfId="27131" xr:uid="{E480D70E-BD03-4BBF-969F-2A4EB4F8F1C8}"/>
    <cellStyle name="Normal 62 6 3" xfId="27132" xr:uid="{72D159E3-6598-49D2-AD49-DF56405C4398}"/>
    <cellStyle name="Normal 62 7" xfId="27133" xr:uid="{60E388D3-111A-449A-93FB-C2E0A3A575DC}"/>
    <cellStyle name="Normal 62 7 2" xfId="27134" xr:uid="{9BF52493-89ED-49C6-AAC2-521221559211}"/>
    <cellStyle name="Normal 62 8" xfId="27135" xr:uid="{15BD57EC-3FB0-4DEC-B172-758BAABD42D7}"/>
    <cellStyle name="Normal 62 9" xfId="27136" xr:uid="{CB199CF4-3CEC-449C-B254-87B8661775D0}"/>
    <cellStyle name="Normal 63" xfId="27137" xr:uid="{C0BE4193-57F8-42EA-BA8A-94BE7EDB1FD9}"/>
    <cellStyle name="Normal 63 2" xfId="27138" xr:uid="{DD29D23A-D67F-4B50-820C-C9AEB50A41D8}"/>
    <cellStyle name="Normal 63 2 2" xfId="27139" xr:uid="{E156EF8A-DEEA-4EB5-B412-58C27AEAE6C0}"/>
    <cellStyle name="Normal 63 2 2 2" xfId="27140" xr:uid="{A7CEFAA1-E3F0-4B65-8B2D-048F676B75E9}"/>
    <cellStyle name="Normal 63 2 3" xfId="27141" xr:uid="{1E096A77-00D0-4578-B5CD-A6089E52FCD8}"/>
    <cellStyle name="Normal 63 2 4" xfId="27142" xr:uid="{BC1EF9AA-DDDC-47F0-812B-98F012FAB291}"/>
    <cellStyle name="Normal 63 2 5" xfId="27143" xr:uid="{FFB943A5-EBDC-4DE2-925A-30C3701D8AA5}"/>
    <cellStyle name="Normal 63 3" xfId="27144" xr:uid="{9ACDC2E9-31DC-41F8-9C52-73265CED0D59}"/>
    <cellStyle name="Normal 63 3 2" xfId="27145" xr:uid="{3146C8EA-A13A-4D30-A433-F8FE9D97DB62}"/>
    <cellStyle name="Normal 63 3 2 2" xfId="27146" xr:uid="{8A0CF043-5E8F-4258-BCBA-6F9351D4097F}"/>
    <cellStyle name="Normal 63 3 2 3" xfId="27147" xr:uid="{1C3322F1-F1BD-4793-9233-B866AF39F561}"/>
    <cellStyle name="Normal 63 3 3" xfId="27148" xr:uid="{761E0DBF-6DE4-437B-9E4E-419E382D66BB}"/>
    <cellStyle name="Normal 63 3 4" xfId="27149" xr:uid="{0EC65DFA-05E7-4F11-BE61-7D51A5AC28C2}"/>
    <cellStyle name="Normal 63 3 5" xfId="27150" xr:uid="{47B13F71-66D3-49D9-A822-24E45990F5FF}"/>
    <cellStyle name="Normal 63 4" xfId="27151" xr:uid="{E7091BC5-B014-46CF-8B4C-DEA4D633699B}"/>
    <cellStyle name="Normal 63 4 2" xfId="27152" xr:uid="{6C0A2DEB-9B43-4933-9E5B-901B0D0DC475}"/>
    <cellStyle name="Normal 63 4 2 2" xfId="27153" xr:uid="{11CD0EB8-9660-4E6E-A146-0F9785DDBA6F}"/>
    <cellStyle name="Normal 63 4 2 3" xfId="27154" xr:uid="{486AC2BB-ED14-4961-97CA-9F5839C68625}"/>
    <cellStyle name="Normal 63 4 3" xfId="27155" xr:uid="{4571E537-6B58-4A40-A17C-180A7F6EC6C6}"/>
    <cellStyle name="Normal 63 4 4" xfId="27156" xr:uid="{5BCB3655-C7FE-46CA-AECA-782CDAC59D6A}"/>
    <cellStyle name="Normal 63 4 5" xfId="27157" xr:uid="{CFB1026A-DA2F-437D-8413-A56087FA3135}"/>
    <cellStyle name="Normal 63 5" xfId="27158" xr:uid="{858ED000-E805-407C-94CA-A29829CEE9F3}"/>
    <cellStyle name="Normal 63 5 2" xfId="27159" xr:uid="{EA8191A3-8304-4144-8849-587EF90ADD2B}"/>
    <cellStyle name="Normal 63 5 2 2" xfId="27160" xr:uid="{ADEEC779-7604-4D21-9058-9E131BFB175D}"/>
    <cellStyle name="Normal 63 5 3" xfId="27161" xr:uid="{B5F177A1-68BA-43A7-B234-2104E751CC15}"/>
    <cellStyle name="Normal 63 5 4" xfId="27162" xr:uid="{40AE90A4-E185-4691-B7A2-B3708E0091C2}"/>
    <cellStyle name="Normal 63 5 5" xfId="27163" xr:uid="{9300CCB6-72A6-4B7F-A776-650D04D3FB2B}"/>
    <cellStyle name="Normal 63 6" xfId="27164" xr:uid="{69AAD270-F8B6-41E2-8C11-E35B80CD8849}"/>
    <cellStyle name="Normal 63 6 2" xfId="27165" xr:uid="{9F1694C7-6F70-41FC-86E5-AD63C057798B}"/>
    <cellStyle name="Normal 63 6 3" xfId="27166" xr:uid="{8F0E7817-98D2-44D7-BA41-AE73016B4627}"/>
    <cellStyle name="Normal 63 7" xfId="27167" xr:uid="{3D271C7A-E745-42DF-9C38-BC3302D2E03B}"/>
    <cellStyle name="Normal 63 7 2" xfId="27168" xr:uid="{403D60ED-7C75-4A15-9E30-C8DBD3CEB577}"/>
    <cellStyle name="Normal 63 8" xfId="27169" xr:uid="{2A370893-69D6-45DC-B449-FF622DB757DC}"/>
    <cellStyle name="Normal 63 9" xfId="27170" xr:uid="{41EEEF7B-C100-4D35-94AB-EAB34FE8D7DA}"/>
    <cellStyle name="Normal 64" xfId="27171" xr:uid="{E49B33EC-5699-4987-955D-31F38FCFF367}"/>
    <cellStyle name="Normal 64 2" xfId="27172" xr:uid="{C003F41B-AD2C-4DBE-93BB-A4C34B2EC1C4}"/>
    <cellStyle name="Normal 64 2 2" xfId="27173" xr:uid="{048F4460-4F03-4A71-B829-0EF131CCBB8F}"/>
    <cellStyle name="Normal 64 2 2 2" xfId="27174" xr:uid="{DC1009E0-5861-4657-A21B-7631CB230E73}"/>
    <cellStyle name="Normal 64 2 2 2 2" xfId="27175" xr:uid="{4F536A79-A04D-45EC-8D92-A9A080DF74FF}"/>
    <cellStyle name="Normal 64 2 2 3" xfId="27176" xr:uid="{0184BF49-CCBB-4335-AD49-7FE5D0321A0A}"/>
    <cellStyle name="Normal 64 2 3" xfId="27177" xr:uid="{E486292B-F9B6-4D15-B163-4E0524A6C695}"/>
    <cellStyle name="Normal 64 2 3 2" xfId="27178" xr:uid="{E6D8ACC1-9B92-45E2-B07C-6EF0668D5166}"/>
    <cellStyle name="Normal 64 2 4" xfId="27179" xr:uid="{06BE8C3F-8EA5-4EF9-9725-EFDFDA73E003}"/>
    <cellStyle name="Normal 64 2 5" xfId="27180" xr:uid="{E805BEED-D6DD-4F6E-8B8D-AABCF4ACF981}"/>
    <cellStyle name="Normal 64 3" xfId="27181" xr:uid="{2D157623-F599-4199-87D2-6829AF712C85}"/>
    <cellStyle name="Normal 64 3 2" xfId="27182" xr:uid="{7367086E-7108-4C46-9F28-5A3FA0C4EE2B}"/>
    <cellStyle name="Normal 64 3 2 2" xfId="27183" xr:uid="{F1C9F551-7BED-4AFF-9F9C-7B5E86656FC4}"/>
    <cellStyle name="Normal 64 3 2 2 2" xfId="27184" xr:uid="{17D0BE40-AD6F-45E0-9EB6-C2BA4B108B23}"/>
    <cellStyle name="Normal 64 3 2 3" xfId="27185" xr:uid="{B7824DAD-7A52-4A14-875F-E83C9391BDDB}"/>
    <cellStyle name="Normal 64 3 3" xfId="27186" xr:uid="{061DEAC6-E2AB-4E72-9C82-2D50259771AF}"/>
    <cellStyle name="Normal 64 3 3 2" xfId="27187" xr:uid="{E9D93590-89B4-476B-8282-3A6D394E3F2D}"/>
    <cellStyle name="Normal 64 3 4" xfId="27188" xr:uid="{2BE53AAD-588C-4C8F-9A2D-8F32C422E831}"/>
    <cellStyle name="Normal 64 3 5" xfId="27189" xr:uid="{987EBC33-5045-4AB9-A66D-87666EE6EDA2}"/>
    <cellStyle name="Normal 64 4" xfId="27190" xr:uid="{B189FA92-D7AE-471F-A1CC-5FA2CA4FBBA7}"/>
    <cellStyle name="Normal 64 4 2" xfId="27191" xr:uid="{447E6FC9-EE2B-4836-BFD9-26ED8793EE6F}"/>
    <cellStyle name="Normal 64 4 2 2" xfId="27192" xr:uid="{43135B82-5BA3-45D0-B563-EA6BED932D41}"/>
    <cellStyle name="Normal 64 4 2 3" xfId="27193" xr:uid="{E4E6210E-2D40-418B-ADC0-113192DC9FE5}"/>
    <cellStyle name="Normal 64 4 3" xfId="27194" xr:uid="{414EF5F0-2FE7-4B56-A181-9B3023F5E78D}"/>
    <cellStyle name="Normal 64 4 4" xfId="27195" xr:uid="{E143424C-C585-4F96-B9D9-7E76F5B53F15}"/>
    <cellStyle name="Normal 64 4 5" xfId="27196" xr:uid="{181D8DEB-161E-4335-8356-8CA55154F584}"/>
    <cellStyle name="Normal 64 5" xfId="27197" xr:uid="{02FC2D51-FAE1-4FBA-A561-036FFBC3188E}"/>
    <cellStyle name="Normal 64 5 2" xfId="27198" xr:uid="{C011D1AF-18B4-46A5-934C-CE6A883AB2B8}"/>
    <cellStyle name="Normal 64 5 2 2" xfId="27199" xr:uid="{23E14330-704A-4842-8EFE-0009436F7F7C}"/>
    <cellStyle name="Normal 64 5 2 3" xfId="27200" xr:uid="{B9CC7C25-441A-4F9E-A1C6-79BEF28DD276}"/>
    <cellStyle name="Normal 64 5 3" xfId="27201" xr:uid="{AD8B243B-0B71-49F4-8AD2-4F2BD201207E}"/>
    <cellStyle name="Normal 64 5 4" xfId="27202" xr:uid="{E7D4FE81-4B32-424C-A8C5-780333638156}"/>
    <cellStyle name="Normal 64 5 5" xfId="27203" xr:uid="{118B7381-ED40-4A41-A6D1-440F00A917FE}"/>
    <cellStyle name="Normal 64 6" xfId="27204" xr:uid="{B7C8BB76-4673-4276-9A01-7F5193FF9C34}"/>
    <cellStyle name="Normal 64 6 2" xfId="27205" xr:uid="{603BAE84-4CFF-491E-AF02-2CF0358227CD}"/>
    <cellStyle name="Normal 64 6 2 2" xfId="27206" xr:uid="{F1ED9972-C308-45FB-B573-7F1A3910742A}"/>
    <cellStyle name="Normal 64 6 3" xfId="27207" xr:uid="{4B4FF509-DC39-4426-A0D6-986F0D7C2E1E}"/>
    <cellStyle name="Normal 64 7" xfId="27208" xr:uid="{F0E9B2FC-BF81-45EC-8A8A-7045034FD0AE}"/>
    <cellStyle name="Normal 64 7 2" xfId="27209" xr:uid="{0423AB42-69C1-46B9-8180-A70CAC5B75FF}"/>
    <cellStyle name="Normal 64 8" xfId="27210" xr:uid="{F87EB993-DC55-4E51-A05A-18D1F77D02F0}"/>
    <cellStyle name="Normal 64 9" xfId="27211" xr:uid="{9AA734F4-C15E-4D40-9A4F-CE0202271DAB}"/>
    <cellStyle name="Normal 65" xfId="27212" xr:uid="{66BC4066-0DB6-4A0D-AA09-79041017F93C}"/>
    <cellStyle name="Normal 65 2" xfId="27213" xr:uid="{A470152E-4FA7-4E20-9C26-D7D858FF8045}"/>
    <cellStyle name="Normal 65 2 2" xfId="27214" xr:uid="{143F0B80-ABBE-45D2-85A1-EF9C8242E487}"/>
    <cellStyle name="Normal 65 2 2 2" xfId="27215" xr:uid="{E76317D9-BE49-44B7-AD6D-CEA9AE2AA22E}"/>
    <cellStyle name="Normal 65 2 2 2 2" xfId="27216" xr:uid="{258C7046-DC5E-41DC-B879-39449A32F33C}"/>
    <cellStyle name="Normal 65 2 2 3" xfId="27217" xr:uid="{09CE7EE3-3344-41BB-A0C2-4242E11BAD7E}"/>
    <cellStyle name="Normal 65 2 3" xfId="27218" xr:uid="{1B0F4166-7227-4E62-B2C3-E85F318F08E3}"/>
    <cellStyle name="Normal 65 2 3 2" xfId="27219" xr:uid="{26A42535-6C5B-44DB-A218-265D21C863A5}"/>
    <cellStyle name="Normal 65 2 4" xfId="27220" xr:uid="{68848AEA-2737-4F8F-836A-E243A97C504B}"/>
    <cellStyle name="Normal 65 2 5" xfId="27221" xr:uid="{5A1AA92E-4810-4B9D-8674-BC87532EC4D9}"/>
    <cellStyle name="Normal 65 2 6" xfId="27222" xr:uid="{9BA41340-4814-43AD-954B-0EA3058A6C07}"/>
    <cellStyle name="Normal 65 3" xfId="27223" xr:uid="{F43EE88C-B610-44A2-A96C-CD6B4AC32195}"/>
    <cellStyle name="Normal 65 3 2" xfId="27224" xr:uid="{EA31456D-5E0B-48D1-B81F-60D648938D29}"/>
    <cellStyle name="Normal 65 3 2 2" xfId="27225" xr:uid="{20FEBB48-1386-4794-9E7A-77C7253AE419}"/>
    <cellStyle name="Normal 65 3 2 2 2" xfId="27226" xr:uid="{C2702CB5-B15E-4BE7-87A3-5AA400FB319E}"/>
    <cellStyle name="Normal 65 3 2 3" xfId="27227" xr:uid="{120FF03C-D36F-47BA-B7E0-93C4CB5BB996}"/>
    <cellStyle name="Normal 65 3 3" xfId="27228" xr:uid="{0222D685-31C5-4594-99B8-ADC4EB0A6E78}"/>
    <cellStyle name="Normal 65 3 3 2" xfId="27229" xr:uid="{EC39CDC1-B098-4C3B-AD6B-4D95FAE04522}"/>
    <cellStyle name="Normal 65 3 4" xfId="27230" xr:uid="{C7D2A169-BD8E-4AE8-A1C6-08CBC7AD5F64}"/>
    <cellStyle name="Normal 65 3 5" xfId="27231" xr:uid="{0D8C7781-F4A7-47A8-A8A9-419251D18ACD}"/>
    <cellStyle name="Normal 65 3 6" xfId="27232" xr:uid="{D2A4E19B-7F17-42C7-A7F8-D6D9AF676909}"/>
    <cellStyle name="Normal 65 4" xfId="27233" xr:uid="{6C0BFB4E-EB5F-438A-9701-E3322E8E8080}"/>
    <cellStyle name="Normal 65 4 2" xfId="27234" xr:uid="{78D76F39-431E-4E97-B26F-33A2EE596E40}"/>
    <cellStyle name="Normal 65 4 2 2" xfId="27235" xr:uid="{08AE4535-D36C-4A2C-B65E-55E73780FD34}"/>
    <cellStyle name="Normal 65 4 2 3" xfId="27236" xr:uid="{1C0F6D97-C875-45F7-BD49-4F0B2F552043}"/>
    <cellStyle name="Normal 65 4 3" xfId="27237" xr:uid="{4D3B768A-15E6-4A1F-94CC-D2261418C400}"/>
    <cellStyle name="Normal 65 4 4" xfId="27238" xr:uid="{AB286F3D-9B65-4506-9BA1-A4B73FFB1FEC}"/>
    <cellStyle name="Normal 65 4 5" xfId="27239" xr:uid="{E0C4BDA0-7FCD-4537-B984-DCC5FA8AECA1}"/>
    <cellStyle name="Normal 65 5" xfId="27240" xr:uid="{21ED8282-AC16-436F-AF09-D453EDDDB6FC}"/>
    <cellStyle name="Normal 65 5 2" xfId="27241" xr:uid="{27F0F8E2-F5A2-48C5-964C-5FABF30AB57F}"/>
    <cellStyle name="Normal 65 5 2 2" xfId="27242" xr:uid="{9B801AC2-B8FA-42D5-BC7A-5276AF3CB80B}"/>
    <cellStyle name="Normal 65 5 2 3" xfId="27243" xr:uid="{B7AC7B03-B189-40D6-A2D7-8AA5926A7420}"/>
    <cellStyle name="Normal 65 5 3" xfId="27244" xr:uid="{12CA41EF-FF48-4549-9E22-3FE6F48B16EF}"/>
    <cellStyle name="Normal 65 5 4" xfId="27245" xr:uid="{13ECC9E2-FF86-4998-9926-9DFAECD1DD3E}"/>
    <cellStyle name="Normal 65 5 5" xfId="27246" xr:uid="{476702E7-E8FD-4B34-B2BE-367CBA91C943}"/>
    <cellStyle name="Normal 65 6" xfId="27247" xr:uid="{B8456F56-400C-4456-85FE-C91C5340B541}"/>
    <cellStyle name="Normal 65 6 2" xfId="27248" xr:uid="{8730E233-212F-4865-9D7E-C199A38FC1BD}"/>
    <cellStyle name="Normal 65 6 2 2" xfId="27249" xr:uid="{5F62D136-2D4F-40E0-844F-7F0BE599FFCA}"/>
    <cellStyle name="Normal 65 6 3" xfId="27250" xr:uid="{E15F44BC-6810-4543-A2CA-3BD150292467}"/>
    <cellStyle name="Normal 65 7" xfId="27251" xr:uid="{3C3C9829-A807-4F93-9C02-4AA8BA74515E}"/>
    <cellStyle name="Normal 65 7 2" xfId="27252" xr:uid="{899C21FF-10EB-465D-A58F-EF2A24A67F89}"/>
    <cellStyle name="Normal 65 8" xfId="27253" xr:uid="{B6987795-3D90-43C8-A9DD-28B92FF84D26}"/>
    <cellStyle name="Normal 65 9" xfId="27254" xr:uid="{5B1EDB5E-9D70-49CC-8EDA-AAEB0EB42381}"/>
    <cellStyle name="Normal 66" xfId="27255" xr:uid="{A1DB6BD1-5254-498C-B94C-FCBCE2195B34}"/>
    <cellStyle name="Normal 66 2" xfId="27256" xr:uid="{12EC9591-0D95-4248-A4A1-6946B2EA7699}"/>
    <cellStyle name="Normal 66 2 2" xfId="27257" xr:uid="{FC94DC56-2B04-467D-A159-A5078370E66F}"/>
    <cellStyle name="Normal 66 2 2 2" xfId="27258" xr:uid="{AF612929-0825-4B34-96B5-BE0C166882A6}"/>
    <cellStyle name="Normal 66 2 2 2 2" xfId="27259" xr:uid="{4FD9E363-88D3-4F05-8300-198F97A2844A}"/>
    <cellStyle name="Normal 66 2 2 3" xfId="27260" xr:uid="{BA0F91E8-7D3C-49C3-B0E6-02B68EF9675B}"/>
    <cellStyle name="Normal 66 2 3" xfId="27261" xr:uid="{935AF081-A9C4-4AFA-8BBA-FC63D9150C16}"/>
    <cellStyle name="Normal 66 2 3 2" xfId="27262" xr:uid="{EF3AEFDA-C582-4312-9DF5-C03EB873C0EB}"/>
    <cellStyle name="Normal 66 2 4" xfId="27263" xr:uid="{63CE6E5B-317C-42C0-80BF-1DDA189AF453}"/>
    <cellStyle name="Normal 66 2 4 2" xfId="27264" xr:uid="{3F693819-F0EF-4F57-BCF2-10DEB21B33BA}"/>
    <cellStyle name="Normal 66 2 5" xfId="27265" xr:uid="{BEE0C8C1-FBEF-42E3-9D16-3D947C79C590}"/>
    <cellStyle name="Normal 66 2 6" xfId="27266" xr:uid="{CDC84550-6784-425B-AD5A-D1586F3F35B0}"/>
    <cellStyle name="Normal 66 3" xfId="27267" xr:uid="{2C2B023D-DCF2-4FB3-B0BA-EE44760AA9F0}"/>
    <cellStyle name="Normal 66 3 2" xfId="27268" xr:uid="{CA571FB3-D10A-40C4-8B78-E3B4BCDCB17C}"/>
    <cellStyle name="Normal 66 3 2 2" xfId="27269" xr:uid="{9C33F7D9-342C-4432-BB9F-AE063F9B195B}"/>
    <cellStyle name="Normal 66 3 2 2 2" xfId="27270" xr:uid="{A29C9DD9-91E2-479C-879F-433A6D2FAA1C}"/>
    <cellStyle name="Normal 66 3 2 3" xfId="27271" xr:uid="{466BD8AE-19A6-4989-9893-3671C14BF994}"/>
    <cellStyle name="Normal 66 3 3" xfId="27272" xr:uid="{DDC596C3-7186-4EAE-B4E7-B196E2FE0CB4}"/>
    <cellStyle name="Normal 66 3 3 2" xfId="27273" xr:uid="{3902BD06-9DF9-40D3-850C-9D603E733FC6}"/>
    <cellStyle name="Normal 66 3 4" xfId="27274" xr:uid="{BD5032A6-0B97-4921-8C0A-9D6986297641}"/>
    <cellStyle name="Normal 66 3 5" xfId="27275" xr:uid="{7C744D2C-1675-4747-9825-3C50B3C26A79}"/>
    <cellStyle name="Normal 66 4" xfId="27276" xr:uid="{8FA502A9-B1CB-43C8-8980-8605C940D5F1}"/>
    <cellStyle name="Normal 66 4 2" xfId="27277" xr:uid="{BBC8C6B4-1B64-4FB7-9DA7-4C9E668F5FF3}"/>
    <cellStyle name="Normal 66 4 2 2" xfId="27278" xr:uid="{E67E339C-D566-499F-849E-7392D2ACD2B2}"/>
    <cellStyle name="Normal 66 4 2 3" xfId="27279" xr:uid="{9EA80438-C5A1-4A8D-B161-DB506E860189}"/>
    <cellStyle name="Normal 66 4 3" xfId="27280" xr:uid="{D7E36071-CF42-4810-952A-0A700A4FFB8D}"/>
    <cellStyle name="Normal 66 4 4" xfId="27281" xr:uid="{E64CD346-EFA8-490B-8947-7D255B3F94B6}"/>
    <cellStyle name="Normal 66 4 5" xfId="27282" xr:uid="{30F63E38-F233-4CE7-BBB2-709C215EDE70}"/>
    <cellStyle name="Normal 66 5" xfId="27283" xr:uid="{5F42FD65-25E8-4376-BA8D-800A0F60790E}"/>
    <cellStyle name="Normal 66 5 2" xfId="27284" xr:uid="{24EA372E-F2C9-44CB-BF04-E48AD36909C5}"/>
    <cellStyle name="Normal 66 5 2 2" xfId="27285" xr:uid="{973FB169-9CE8-4AB0-8A8D-D5D0BA017E61}"/>
    <cellStyle name="Normal 66 5 3" xfId="27286" xr:uid="{B3B28B65-F538-4E2C-8048-0C5A78B2C9B2}"/>
    <cellStyle name="Normal 66 5 4" xfId="27287" xr:uid="{8208E993-D0BB-4412-A315-174247E918BB}"/>
    <cellStyle name="Normal 66 5 5" xfId="27288" xr:uid="{D83B106D-52E3-4DE8-864F-0C4DBA918BF0}"/>
    <cellStyle name="Normal 66 6" xfId="27289" xr:uid="{42A340A1-FB8E-4D14-9BEB-C883F002A4E4}"/>
    <cellStyle name="Normal 66 6 2" xfId="27290" xr:uid="{3007A169-4623-412C-BBDF-E80D65E892D2}"/>
    <cellStyle name="Normal 66 6 2 2" xfId="27291" xr:uid="{34D85792-FD80-4A1A-A9B4-1EF42A42AAB8}"/>
    <cellStyle name="Normal 66 6 3" xfId="27292" xr:uid="{9DF15BAE-3800-429D-A344-F23F91F7D642}"/>
    <cellStyle name="Normal 66 7" xfId="27293" xr:uid="{E53129BB-9E70-45DF-BE2E-DF25A1F80DFA}"/>
    <cellStyle name="Normal 66 7 2" xfId="27294" xr:uid="{AB93B7AD-BB29-4A68-9C71-D5AA2BB4A46E}"/>
    <cellStyle name="Normal 66 8" xfId="27295" xr:uid="{75E37482-28FA-48BD-88EF-69AFE2C41E5D}"/>
    <cellStyle name="Normal 66 9" xfId="27296" xr:uid="{12079FA1-0056-45F8-A569-EFE23375E62E}"/>
    <cellStyle name="Normal 67" xfId="27297" xr:uid="{0E0581BF-3251-4BFE-BFAB-BD98C427F07F}"/>
    <cellStyle name="Normal 67 2" xfId="27298" xr:uid="{1E968413-4D8C-48AC-8CB4-B00EAA880003}"/>
    <cellStyle name="Normal 67 2 2" xfId="27299" xr:uid="{82B44FF1-EC0A-4551-9243-742C5BF88CDE}"/>
    <cellStyle name="Normal 67 2 2 2" xfId="27300" xr:uid="{66DF2C94-04F3-4CE1-A4C6-261AE62545A9}"/>
    <cellStyle name="Normal 67 2 3" xfId="27301" xr:uid="{2437E721-1BA8-40C4-B938-27A9AF1D9A2D}"/>
    <cellStyle name="Normal 67 2 4" xfId="27302" xr:uid="{2745BEE5-B2DD-4CAD-A45D-06D59AB3373A}"/>
    <cellStyle name="Normal 67 2 5" xfId="27303" xr:uid="{6512B69D-0E4F-40C8-A7C8-C75725A3DD70}"/>
    <cellStyle name="Normal 67 3" xfId="27304" xr:uid="{B3DA50AB-575C-465F-B22C-757453D7ABBD}"/>
    <cellStyle name="Normal 67 3 2" xfId="27305" xr:uid="{412479BE-26F5-44EA-BDB3-D5D39E5C02ED}"/>
    <cellStyle name="Normal 67 3 2 2" xfId="27306" xr:uid="{0B0D602E-9A58-4959-9142-0DCE636C56B8}"/>
    <cellStyle name="Normal 67 3 3" xfId="27307" xr:uid="{CC44C9E4-39FF-4B55-A975-DFCAE42427D4}"/>
    <cellStyle name="Normal 67 4" xfId="27308" xr:uid="{37C7AD4E-E386-428C-94BA-0FEAA1ACA501}"/>
    <cellStyle name="Normal 67 4 2" xfId="27309" xr:uid="{3D1DD024-293A-4E17-832A-EB7D27EA2D8B}"/>
    <cellStyle name="Normal 67 5" xfId="27310" xr:uid="{0517D758-457F-4CD4-9B66-1E1C81092A1C}"/>
    <cellStyle name="Normal 67 6" xfId="27311" xr:uid="{4FD0FA72-54FE-4ED1-8F8E-D89A7CCA58AD}"/>
    <cellStyle name="Normal 67 6 2" xfId="27312" xr:uid="{F174A5F4-8086-4513-89D2-B55C30ED9B33}"/>
    <cellStyle name="Normal 67 7" xfId="27313" xr:uid="{5F1D7704-6F0F-4FCC-BB1A-EEE64CA1194B}"/>
    <cellStyle name="Normal 68" xfId="27314" xr:uid="{326B51BE-4B72-4029-B6C8-87BB540A9704}"/>
    <cellStyle name="Normal 68 2" xfId="27315" xr:uid="{3CCAD0A9-579F-4595-9750-603EB359CBDB}"/>
    <cellStyle name="Normal 68 2 2" xfId="27316" xr:uid="{91C5E63C-B044-406C-BFF7-EB21AEACFF28}"/>
    <cellStyle name="Normal 68 2 2 2" xfId="27317" xr:uid="{EB39625A-D93E-471D-AD32-805AC2277B76}"/>
    <cellStyle name="Normal 68 2 3" xfId="27318" xr:uid="{6BC8CADE-2DBA-4BC4-8481-B30D30A42B5A}"/>
    <cellStyle name="Normal 68 2 4" xfId="27319" xr:uid="{5B0ED460-D8F5-4C63-9983-75CF054B6E10}"/>
    <cellStyle name="Normal 68 2 5" xfId="27320" xr:uid="{CDB1A6F1-FD82-457A-BBB4-EB27EC97FC5F}"/>
    <cellStyle name="Normal 68 3" xfId="27321" xr:uid="{B14B2086-993B-4125-9FA4-15F3129BE684}"/>
    <cellStyle name="Normal 68 3 2" xfId="27322" xr:uid="{C0E3883C-0540-440D-8869-1A9A18B6A5CA}"/>
    <cellStyle name="Normal 68 3 2 2" xfId="27323" xr:uid="{DA0097B1-546B-4663-B8F4-6008D5B1A5CA}"/>
    <cellStyle name="Normal 68 3 3" xfId="27324" xr:uid="{858EB11C-9054-429D-B109-C47EDBD64751}"/>
    <cellStyle name="Normal 68 4" xfId="27325" xr:uid="{EE7CC2B6-8ECC-4A4E-A76F-C4DA0805409B}"/>
    <cellStyle name="Normal 68 4 2" xfId="27326" xr:uid="{CCA51ACA-41CA-456F-B6B9-9B7230CA8ACF}"/>
    <cellStyle name="Normal 68 5" xfId="27327" xr:uid="{AEBB2482-683F-4BC4-A0B9-294F8F9C79D9}"/>
    <cellStyle name="Normal 68 6" xfId="27328" xr:uid="{337F62D2-19C8-4462-9699-C4FEEB30EE4F}"/>
    <cellStyle name="Normal 68 6 2" xfId="27329" xr:uid="{AD70295C-D0AB-483A-89FB-9F70803B92C2}"/>
    <cellStyle name="Normal 68 7" xfId="27330" xr:uid="{BF7121D3-708A-4A21-96CC-C1428D626331}"/>
    <cellStyle name="Normal 69" xfId="27331" xr:uid="{A286552E-36CF-463F-B1D2-78052AEBF5EF}"/>
    <cellStyle name="Normal 69 2" xfId="27332" xr:uid="{DF2D09AF-301B-4AE5-A8E1-4073B6AC916F}"/>
    <cellStyle name="Normal 69 2 2" xfId="27333" xr:uid="{7A1E5F28-80F0-456E-B328-8AE27771FDEC}"/>
    <cellStyle name="Normal 69 2 2 2" xfId="27334" xr:uid="{C5E926A6-50C2-4C76-A50D-2E13FB8C0C3A}"/>
    <cellStyle name="Normal 69 2 3" xfId="27335" xr:uid="{17BCA9C7-A1CD-4909-AB68-B45DBD2EAB89}"/>
    <cellStyle name="Normal 69 2 4" xfId="27336" xr:uid="{298A1599-87F2-40EC-9899-B781DA29CBFB}"/>
    <cellStyle name="Normal 69 2 5" xfId="27337" xr:uid="{14BEEF07-EFD6-4D16-A9C3-58D28FB4F25E}"/>
    <cellStyle name="Normal 69 3" xfId="27338" xr:uid="{E1EBACAC-5133-4D0B-968A-94255394A8D9}"/>
    <cellStyle name="Normal 69 3 2" xfId="27339" xr:uid="{AEF366DC-EDBB-4B46-AEE6-CCBA4219135F}"/>
    <cellStyle name="Normal 69 3 2 2" xfId="27340" xr:uid="{F2102607-8FA3-41CE-8D2E-CD9345F51BA7}"/>
    <cellStyle name="Normal 69 3 3" xfId="27341" xr:uid="{2BA60188-32E3-4D4B-AF3D-AC6B789FF5C5}"/>
    <cellStyle name="Normal 69 3 4" xfId="27342" xr:uid="{6E9AF07A-8C8A-4E0D-B8B8-AF6E287961F4}"/>
    <cellStyle name="Normal 69 4" xfId="27343" xr:uid="{E1538630-D803-46D1-B786-C695177C93FF}"/>
    <cellStyle name="Normal 69 4 2" xfId="27344" xr:uid="{2D19322F-9B6B-4284-8C92-E241A72C5D09}"/>
    <cellStyle name="Normal 69 5" xfId="27345" xr:uid="{60CBF5B1-7B47-4531-AC42-BFDC4F020C15}"/>
    <cellStyle name="Normal 69 6" xfId="27346" xr:uid="{4F7C67DC-5757-49EE-B8BF-019B2C6B7A40}"/>
    <cellStyle name="Normal 69 6 2" xfId="27347" xr:uid="{FD1B994A-9F34-4D8A-87D5-6C396091A752}"/>
    <cellStyle name="Normal 69 7" xfId="27348" xr:uid="{11B38D77-3012-4093-A752-32CDB7B8BA66}"/>
    <cellStyle name="Normal 69 8" xfId="27349" xr:uid="{A749928C-447C-4667-98AF-2FD9E77C8689}"/>
    <cellStyle name="Normal 7" xfId="27350" xr:uid="{CCE6E699-DCDA-498F-94EA-5E15DEE174E6}"/>
    <cellStyle name="Normal 7 10" xfId="27351" xr:uid="{A2A61D13-829D-4285-AB02-9B4451215F71}"/>
    <cellStyle name="Normal 7 10 2" xfId="27352" xr:uid="{882B28D9-06F2-4C0E-BA0F-8D5BEE9B8BBB}"/>
    <cellStyle name="Normal 7 11" xfId="27353" xr:uid="{F8986F9A-A44A-4047-8D49-00F7083675F2}"/>
    <cellStyle name="Normal 7 12" xfId="27354" xr:uid="{429452E0-C805-49CA-A570-D1AA6113248A}"/>
    <cellStyle name="Normal 7 13" xfId="27355" xr:uid="{F207004F-60AA-4519-A4F8-D1B079D9F9FF}"/>
    <cellStyle name="Normal 7 14" xfId="27356" xr:uid="{AC74BE7F-5B96-4CA8-B97B-655C04F5178E}"/>
    <cellStyle name="Normal 7 15" xfId="27357" xr:uid="{B1CEB548-C82B-47FB-A857-9345E8AC0199}"/>
    <cellStyle name="Normal 7 16" xfId="27358" xr:uid="{5AB0D0E0-7241-4480-9668-E219EA283DF9}"/>
    <cellStyle name="Normal 7 17" xfId="27359" xr:uid="{8DD946CC-AC5D-4E7B-9506-3DD692307100}"/>
    <cellStyle name="Normal 7 18" xfId="27360" xr:uid="{F73D284D-6D83-4021-B147-CEFEB81EEBD2}"/>
    <cellStyle name="Normal 7 2" xfId="27361" xr:uid="{275B6671-98FC-4B8B-AB1D-DBF7BAB19630}"/>
    <cellStyle name="Normal 7 2 10" xfId="27362" xr:uid="{952D1543-2072-4E26-B626-6EC975483404}"/>
    <cellStyle name="Normal 7 2 10 2" xfId="27363" xr:uid="{0CD6C61E-E298-4F6E-8881-67E09E218C51}"/>
    <cellStyle name="Normal 7 2 11" xfId="27364" xr:uid="{274DE024-8F78-4E62-8CDC-506171B06F28}"/>
    <cellStyle name="Normal 7 2 12" xfId="27365" xr:uid="{4C1B7723-9927-462D-A2BC-7BE33608FB8C}"/>
    <cellStyle name="Normal 7 2 13" xfId="27366" xr:uid="{113964B5-6905-4FFF-87D8-7B8E2DD5D220}"/>
    <cellStyle name="Normal 7 2 2" xfId="27367" xr:uid="{67685B38-5579-44AB-B3D1-AB2F5041A73B}"/>
    <cellStyle name="Normal 7 2 2 10" xfId="27368" xr:uid="{F7FBBBB3-81CA-4295-BA9B-3C3FD0770235}"/>
    <cellStyle name="Normal 7 2 2 11" xfId="27369" xr:uid="{AD6C4DD3-A33C-415A-ADA7-90C366C1A6FA}"/>
    <cellStyle name="Normal 7 2 2 2" xfId="27370" xr:uid="{C27BD93A-3717-41DF-A431-566A41DFABCD}"/>
    <cellStyle name="Normal 7 2 2 2 2" xfId="27371" xr:uid="{47E79DF7-17EC-45CB-8EE0-3F3FE7B78162}"/>
    <cellStyle name="Normal 7 2 2 2 2 2" xfId="27372" xr:uid="{07353E3F-968B-4A25-B43C-7A8EA8E18DC2}"/>
    <cellStyle name="Normal 7 2 2 2 2 2 2" xfId="27373" xr:uid="{BDB0E516-93AE-401D-9AFE-B0C104BF8074}"/>
    <cellStyle name="Normal 7 2 2 2 2 2 3" xfId="27374" xr:uid="{B591B657-BB78-4987-AF70-2A9AFDD08FF3}"/>
    <cellStyle name="Normal 7 2 2 2 2 3" xfId="27375" xr:uid="{8DEE4AD0-EA4E-4803-AE1D-59E42F00A064}"/>
    <cellStyle name="Normal 7 2 2 2 2 4" xfId="27376" xr:uid="{745319A7-02C9-4594-AFB1-1C170C06A5CD}"/>
    <cellStyle name="Normal 7 2 2 2 2 5" xfId="27377" xr:uid="{8C9F9B40-3ACD-4CC1-9EBF-5D683F04AF0F}"/>
    <cellStyle name="Normal 7 2 2 2 3" xfId="27378" xr:uid="{58AFE7BE-0B25-437A-9DE9-E3884FFD5A70}"/>
    <cellStyle name="Normal 7 2 2 2 3 2" xfId="27379" xr:uid="{E8B547DB-0265-40B3-81C3-73D86998A36C}"/>
    <cellStyle name="Normal 7 2 2 2 3 3" xfId="27380" xr:uid="{CDB74D63-5B6E-4D07-902A-8285C25FFADE}"/>
    <cellStyle name="Normal 7 2 2 2 4" xfId="27381" xr:uid="{17A6C4DF-33F7-4B81-ADA3-E5686D79C82A}"/>
    <cellStyle name="Normal 7 2 2 2 4 2" xfId="27382" xr:uid="{0D7ADFDC-A2E0-41D9-B69A-663694AAACFE}"/>
    <cellStyle name="Normal 7 2 2 2 5" xfId="27383" xr:uid="{EB41A146-F299-482D-9765-2A217173DF11}"/>
    <cellStyle name="Normal 7 2 2 2 6" xfId="27384" xr:uid="{B03692D2-E6C2-4ADB-B8E3-DA9738D666FF}"/>
    <cellStyle name="Normal 7 2 2 2 7" xfId="27385" xr:uid="{971A1217-7CA3-4182-BDA3-35D48296DDD4}"/>
    <cellStyle name="Normal 7 2 2 2 8" xfId="27386" xr:uid="{09B74439-4213-4F12-9339-5324F08C3A39}"/>
    <cellStyle name="Normal 7 2 2 2 9" xfId="27387" xr:uid="{E4649834-928C-4A22-9A48-0DFF0A3DD219}"/>
    <cellStyle name="Normal 7 2 2 3" xfId="27388" xr:uid="{206C2AB8-E7C7-43FA-830C-D1E3D63E2357}"/>
    <cellStyle name="Normal 7 2 2 3 2" xfId="27389" xr:uid="{D5688DFE-6549-41E3-8D65-C4C4E4984CDB}"/>
    <cellStyle name="Normal 7 2 2 3 2 2" xfId="27390" xr:uid="{777021E8-CF48-41DE-8D2B-8560AD399B2D}"/>
    <cellStyle name="Normal 7 2 2 3 2 2 2" xfId="27391" xr:uid="{6A5A9D93-1236-4025-AB4A-50801E8C11FF}"/>
    <cellStyle name="Normal 7 2 2 3 2 3" xfId="27392" xr:uid="{10C36D0C-EB5E-45C2-9873-D92A709AF1EB}"/>
    <cellStyle name="Normal 7 2 2 3 2 4" xfId="27393" xr:uid="{C413C777-88E5-4CC2-9611-3FBCEE9A9293}"/>
    <cellStyle name="Normal 7 2 2 3 2 5" xfId="27394" xr:uid="{F3332346-5B90-4024-BD80-A55DF5914EBF}"/>
    <cellStyle name="Normal 7 2 2 3 3" xfId="27395" xr:uid="{0A15663F-481F-45FC-B5A8-13620EAA9E87}"/>
    <cellStyle name="Normal 7 2 2 3 3 2" xfId="27396" xr:uid="{15BE0BF9-0BA1-412D-A36D-7DAB41F06EDA}"/>
    <cellStyle name="Normal 7 2 2 3 4" xfId="27397" xr:uid="{DC8C63CB-4210-441E-9E78-A76F73BB1CFB}"/>
    <cellStyle name="Normal 7 2 2 3 4 2" xfId="27398" xr:uid="{3AD4F8D3-DB46-46A3-8188-C8249E6719D7}"/>
    <cellStyle name="Normal 7 2 2 3 5" xfId="27399" xr:uid="{EDC5CC80-461B-447E-AC00-FDFE939C5CF5}"/>
    <cellStyle name="Normal 7 2 2 3 6" xfId="27400" xr:uid="{C43F36CF-57E8-43ED-A55B-0D47713C496D}"/>
    <cellStyle name="Normal 7 2 2 3 7" xfId="27401" xr:uid="{DD5581A7-D283-4980-A1DE-4710D83C950A}"/>
    <cellStyle name="Normal 7 2 2 4" xfId="27402" xr:uid="{8C78BC8D-9891-4F00-AFC8-396CBF71C905}"/>
    <cellStyle name="Normal 7 2 2 4 2" xfId="27403" xr:uid="{EBD0F5CC-5723-49BD-BEDA-AD86965A8738}"/>
    <cellStyle name="Normal 7 2 2 4 2 2" xfId="27404" xr:uid="{9257951B-15DC-498C-BA5D-766660A7C3B4}"/>
    <cellStyle name="Normal 7 2 2 4 2 3" xfId="27405" xr:uid="{C846DF41-710F-46A0-9826-BA57011D0FA8}"/>
    <cellStyle name="Normal 7 2 2 4 3" xfId="27406" xr:uid="{D0112A3D-F477-434D-8CE2-C605309BD2EE}"/>
    <cellStyle name="Normal 7 2 2 4 3 2" xfId="27407" xr:uid="{498EBA8E-E2AB-45D2-94DC-CFD3A76399BB}"/>
    <cellStyle name="Normal 7 2 2 4 4" xfId="27408" xr:uid="{8935ED58-DA5E-4AE5-95CA-2EEB6570D2A9}"/>
    <cellStyle name="Normal 7 2 2 4 5" xfId="27409" xr:uid="{D7108850-BCD5-49FD-B5A7-EBA4164509F6}"/>
    <cellStyle name="Normal 7 2 2 4 6" xfId="27410" xr:uid="{63E9DE91-77E4-4E45-BF75-AB375972142E}"/>
    <cellStyle name="Normal 7 2 2 5" xfId="27411" xr:uid="{15DE8606-B3B3-40D9-AC53-BFE600587AEC}"/>
    <cellStyle name="Normal 7 2 2 5 2" xfId="27412" xr:uid="{64F9D36B-3766-4CDC-9E17-848EFA262FA8}"/>
    <cellStyle name="Normal 7 2 2 5 2 2" xfId="27413" xr:uid="{80A7F6AA-B626-498C-B4FD-2C7F12E2F55F}"/>
    <cellStyle name="Normal 7 2 2 5 3" xfId="27414" xr:uid="{FC437E5A-F2DA-4B5B-867A-156FC9ADC1A8}"/>
    <cellStyle name="Normal 7 2 2 5 4" xfId="27415" xr:uid="{C4E844FE-CA33-4525-942C-3CD5CD5BFD13}"/>
    <cellStyle name="Normal 7 2 2 5 5" xfId="27416" xr:uid="{4E4C2676-B353-4F61-9AB3-71EC2ADCB2E2}"/>
    <cellStyle name="Normal 7 2 2 6" xfId="27417" xr:uid="{E1EBF56D-D902-4C17-B2D0-0325D51E6B80}"/>
    <cellStyle name="Normal 7 2 2 6 2" xfId="27418" xr:uid="{48666651-7139-4D7D-84CF-0D0934A623AC}"/>
    <cellStyle name="Normal 7 2 2 6 3" xfId="27419" xr:uid="{4F0042A7-8146-4A5A-818C-8DBF5F540C0E}"/>
    <cellStyle name="Normal 7 2 2 7" xfId="27420" xr:uid="{88E430DA-6080-4A4F-B394-CDFAFE7F177E}"/>
    <cellStyle name="Normal 7 2 2 7 2" xfId="27421" xr:uid="{A190E3FB-1BB9-4BB1-962F-2EFCF40B7674}"/>
    <cellStyle name="Normal 7 2 2 8" xfId="27422" xr:uid="{74984174-3319-4D3D-BD1E-456BAB190669}"/>
    <cellStyle name="Normal 7 2 2 8 2" xfId="27423" xr:uid="{D8F18D53-345A-49C3-870B-79C7BC1E42B6}"/>
    <cellStyle name="Normal 7 2 2 8 3" xfId="27424" xr:uid="{9910E460-F532-45DE-9730-BB68C96917B8}"/>
    <cellStyle name="Normal 7 2 2 9" xfId="27425" xr:uid="{3BB4A4DB-F22F-4601-8EDD-24A28BD639DA}"/>
    <cellStyle name="Normal 7 2 2 9 2" xfId="27426" xr:uid="{86B1740C-7205-496D-8772-A7B66DFD4B2D}"/>
    <cellStyle name="Normal 7 2 3" xfId="27427" xr:uid="{C35176B4-297D-4A29-9A1C-CAE5BE01AD86}"/>
    <cellStyle name="Normal 7 2 3 10" xfId="27428" xr:uid="{84958A74-64B1-4B91-B8FC-E2212C095F32}"/>
    <cellStyle name="Normal 7 2 3 11" xfId="27429" xr:uid="{7F5BCF93-3B90-47A1-8E24-8CEA4DF2FA42}"/>
    <cellStyle name="Normal 7 2 3 2" xfId="27430" xr:uid="{905A3D3C-886C-48EE-BD95-AA16B3C5C76D}"/>
    <cellStyle name="Normal 7 2 3 2 2" xfId="27431" xr:uid="{0BD92291-834C-4FDA-BD62-888056D2F5C6}"/>
    <cellStyle name="Normal 7 2 3 2 2 2" xfId="27432" xr:uid="{0184732E-D0D0-4114-AF5D-055E479C05D5}"/>
    <cellStyle name="Normal 7 2 3 2 2 3" xfId="27433" xr:uid="{77763645-FD9A-4AB9-9F5C-FCD57FB5805D}"/>
    <cellStyle name="Normal 7 2 3 2 2 4" xfId="27434" xr:uid="{6B34682A-B011-4AAF-8A99-DC5B49ADA181}"/>
    <cellStyle name="Normal 7 2 3 2 2 5" xfId="27435" xr:uid="{130BA158-C80B-42B9-9D99-1B53597F6932}"/>
    <cellStyle name="Normal 7 2 3 2 3" xfId="27436" xr:uid="{ED616C63-00F7-4D84-99B1-0F4CF7BCA556}"/>
    <cellStyle name="Normal 7 2 3 2 4" xfId="27437" xr:uid="{BC8352D6-B1F8-4214-A58D-E4B1D79D6680}"/>
    <cellStyle name="Normal 7 2 3 2 5" xfId="27438" xr:uid="{F98BA28F-5FD5-4826-ADCB-1AE2D17165C2}"/>
    <cellStyle name="Normal 7 2 3 2 6" xfId="27439" xr:uid="{DFE205E8-11FB-4556-9C1E-9888B0430AAD}"/>
    <cellStyle name="Normal 7 2 3 2 7" xfId="27440" xr:uid="{15556BCD-AC6B-45AE-A491-A80A9EACACFD}"/>
    <cellStyle name="Normal 7 2 3 3" xfId="27441" xr:uid="{0F518691-5F3E-4959-82F6-17B8A26CD092}"/>
    <cellStyle name="Normal 7 2 3 3 2" xfId="27442" xr:uid="{F31759C9-DB2C-40B7-A642-A2A9F5EC398B}"/>
    <cellStyle name="Normal 7 2 3 3 2 2" xfId="27443" xr:uid="{B76F22EF-A299-433A-B268-13E1F9595593}"/>
    <cellStyle name="Normal 7 2 3 3 2 3" xfId="27444" xr:uid="{1261CEEB-4C95-4DE9-BDCD-E291AAB6787D}"/>
    <cellStyle name="Normal 7 2 3 3 3" xfId="27445" xr:uid="{7BDCCCF5-3DCF-4601-8EFC-7DE53B2C1D44}"/>
    <cellStyle name="Normal 7 2 3 3 4" xfId="27446" xr:uid="{D9A7E405-5E06-4E38-AE63-DF4179F500D8}"/>
    <cellStyle name="Normal 7 2 3 3 5" xfId="27447" xr:uid="{24E9DCF4-32CB-4151-A144-848E73803780}"/>
    <cellStyle name="Normal 7 2 3 3 6" xfId="27448" xr:uid="{C00D405B-34DA-4F4D-AEC6-57ABCA28A96F}"/>
    <cellStyle name="Normal 7 2 3 3 7" xfId="27449" xr:uid="{3ABAEEC6-0A3F-4DFF-B85C-05CE02BAABEA}"/>
    <cellStyle name="Normal 7 2 3 4" xfId="27450" xr:uid="{7FE0F386-8CA5-46B7-9FB6-FBE8FFDB3343}"/>
    <cellStyle name="Normal 7 2 3 4 2" xfId="27451" xr:uid="{AF7CF2B4-2E42-4FCE-A9E6-7CF85BB3AD7B}"/>
    <cellStyle name="Normal 7 2 3 4 3" xfId="27452" xr:uid="{E4DAF687-86CE-48C2-8C92-AB2621F243F5}"/>
    <cellStyle name="Normal 7 2 3 4 4" xfId="27453" xr:uid="{EC163EFE-17CA-4B95-90FC-308F09158CA5}"/>
    <cellStyle name="Normal 7 2 3 5" xfId="27454" xr:uid="{AF69A958-ADEA-4C7D-AB31-9C5F042B1704}"/>
    <cellStyle name="Normal 7 2 3 5 2" xfId="27455" xr:uid="{2F187D9D-57AE-40BA-A403-48BFD6A05676}"/>
    <cellStyle name="Normal 7 2 3 6" xfId="27456" xr:uid="{62E348DB-FDBC-42A2-AB0C-168813CD55FB}"/>
    <cellStyle name="Normal 7 2 3 7" xfId="27457" xr:uid="{97CB88FB-5E56-46B3-A2FD-038C13AF0B9C}"/>
    <cellStyle name="Normal 7 2 3 8" xfId="27458" xr:uid="{24A7456A-0750-4860-96D6-9B3B6DC41BFE}"/>
    <cellStyle name="Normal 7 2 3 9" xfId="27459" xr:uid="{AD675B6F-61EC-4546-8D91-F8D007A2D516}"/>
    <cellStyle name="Normal 7 2 4" xfId="27460" xr:uid="{9F16BB27-47CF-48C9-A03B-3D6123CE5B8A}"/>
    <cellStyle name="Normal 7 2 4 2" xfId="27461" xr:uid="{D7893819-E17A-4247-83ED-5FAC2537ED58}"/>
    <cellStyle name="Normal 7 2 4 2 2" xfId="27462" xr:uid="{327AB4C0-D558-47B2-BEFA-C2376F916E0E}"/>
    <cellStyle name="Normal 7 2 4 2 2 2" xfId="27463" xr:uid="{1112022D-E369-425A-B1E7-E84C674051C7}"/>
    <cellStyle name="Normal 7 2 4 2 3" xfId="27464" xr:uid="{69B7D1AD-5013-42F2-9E50-ADF04FCBDD40}"/>
    <cellStyle name="Normal 7 2 4 2 4" xfId="27465" xr:uid="{A4C49D05-D91C-4FD0-BBE0-48C807C92C69}"/>
    <cellStyle name="Normal 7 2 4 2 5" xfId="27466" xr:uid="{6D11CD56-C124-4B44-96E4-A2392C4A3C40}"/>
    <cellStyle name="Normal 7 2 4 2 6" xfId="27467" xr:uid="{5DC9222D-A027-4D97-A3B0-0F9AADEA30FC}"/>
    <cellStyle name="Normal 7 2 4 3" xfId="27468" xr:uid="{D2A478CD-9B31-453D-99F8-0C0B5273759F}"/>
    <cellStyle name="Normal 7 2 4 3 2" xfId="27469" xr:uid="{AECF0CEF-CC65-4DD2-83BA-2F49B2C52C1D}"/>
    <cellStyle name="Normal 7 2 4 4" xfId="27470" xr:uid="{AE1F51F2-2AB4-48AE-8662-2A6BEBF0F4D2}"/>
    <cellStyle name="Normal 7 2 4 4 2" xfId="27471" xr:uid="{3A25769C-B6EC-4AD6-B5B5-2C1A6DA79246}"/>
    <cellStyle name="Normal 7 2 4 5" xfId="27472" xr:uid="{581EB6C3-54F8-43E1-9EF1-B8076BFEEBF7}"/>
    <cellStyle name="Normal 7 2 4 6" xfId="27473" xr:uid="{DFD2963E-1E16-4496-9268-8D72DCF8A3AF}"/>
    <cellStyle name="Normal 7 2 4 6 2" xfId="27474" xr:uid="{A94E712F-F5CB-4FE6-92AD-89D64430FA65}"/>
    <cellStyle name="Normal 7 2 4 7" xfId="27475" xr:uid="{989D1CB9-93FA-43A3-A42F-6FC7E79D610D}"/>
    <cellStyle name="Normal 7 2 4 8" xfId="27476" xr:uid="{70819E11-0366-4926-9AC8-0A58A8D1EC18}"/>
    <cellStyle name="Normal 7 2 4 9" xfId="27477" xr:uid="{A94A6E5F-CBF9-4C50-9A7D-05E8646F1939}"/>
    <cellStyle name="Normal 7 2 5" xfId="27478" xr:uid="{43AD2DB2-9EB6-48EC-838A-3E1560518090}"/>
    <cellStyle name="Normal 7 2 5 2" xfId="27479" xr:uid="{8357BABE-34C3-4ABA-B70B-C2F6748AA0D4}"/>
    <cellStyle name="Normal 7 2 5 2 2" xfId="27480" xr:uid="{EF2DEBF0-381C-46B0-A602-FA8DA7CA4A98}"/>
    <cellStyle name="Normal 7 2 5 2 2 2" xfId="27481" xr:uid="{6A369902-D278-4B6F-8C73-CF6309F66460}"/>
    <cellStyle name="Normal 7 2 5 2 3" xfId="27482" xr:uid="{A4A3FC12-77E2-4A8C-9A08-E904E8C312DF}"/>
    <cellStyle name="Normal 7 2 5 2 4" xfId="27483" xr:uid="{0A92E67E-BCA9-4042-A436-787FFED5790E}"/>
    <cellStyle name="Normal 7 2 5 2 5" xfId="27484" xr:uid="{A6283ACA-2131-481A-847D-FD6B2761231A}"/>
    <cellStyle name="Normal 7 2 5 3" xfId="27485" xr:uid="{6B5FE5D3-DF24-4704-9CE2-9B8B8C52EE79}"/>
    <cellStyle name="Normal 7 2 5 3 2" xfId="27486" xr:uid="{565C48E8-D01B-472C-95AC-75EC8651227E}"/>
    <cellStyle name="Normal 7 2 5 4" xfId="27487" xr:uid="{2280BF0E-3024-42A7-AA16-B75100F2FF29}"/>
    <cellStyle name="Normal 7 2 5 4 2" xfId="27488" xr:uid="{011F3F59-D419-416A-806F-8235024CE965}"/>
    <cellStyle name="Normal 7 2 5 5" xfId="27489" xr:uid="{6538CDBA-93A0-4890-A350-D4197B320144}"/>
    <cellStyle name="Normal 7 2 5 6" xfId="27490" xr:uid="{F50391D0-1F35-4918-9A76-E8A936EBCA3F}"/>
    <cellStyle name="Normal 7 2 5 7" xfId="27491" xr:uid="{B67428DA-69F9-4E7E-A0DB-BE014B034799}"/>
    <cellStyle name="Normal 7 2 6" xfId="27492" xr:uid="{8F377C8A-13FA-466A-9BA4-6EA3F7FC03CD}"/>
    <cellStyle name="Normal 7 2 6 2" xfId="27493" xr:uid="{7C10214A-D660-4D9E-A862-15A44E599F4C}"/>
    <cellStyle name="Normal 7 2 6 2 2" xfId="27494" xr:uid="{82C9A0DA-99D3-45A8-8FD6-93CE62A299AA}"/>
    <cellStyle name="Normal 7 2 6 2 3" xfId="27495" xr:uid="{929C8A9B-328F-4790-93B2-461AA5FF10F6}"/>
    <cellStyle name="Normal 7 2 6 3" xfId="27496" xr:uid="{E801FE06-05FA-490B-9616-9C7B31A6610E}"/>
    <cellStyle name="Normal 7 2 6 3 2" xfId="27497" xr:uid="{622B0495-0660-4968-872C-DBC6DE51D9F4}"/>
    <cellStyle name="Normal 7 2 6 4" xfId="27498" xr:uid="{C425BF67-0D1D-4AC7-9C1B-42EC48CF9199}"/>
    <cellStyle name="Normal 7 2 6 5" xfId="27499" xr:uid="{22502BA1-F78C-47F4-99EC-2688E8931A9F}"/>
    <cellStyle name="Normal 7 2 6 6" xfId="27500" xr:uid="{8E8209D7-9CD2-4B21-8BB0-87B2416C4474}"/>
    <cellStyle name="Normal 7 2 7" xfId="27501" xr:uid="{FE73B888-3DA3-4D78-A077-C3423DA0615E}"/>
    <cellStyle name="Normal 7 2 7 2" xfId="27502" xr:uid="{A61BCD10-9705-487F-B294-CD48D259F3B4}"/>
    <cellStyle name="Normal 7 2 7 3" xfId="27503" xr:uid="{99CC74A7-44F8-433F-B6B2-6028A79AC82E}"/>
    <cellStyle name="Normal 7 2 7 4" xfId="27504" xr:uid="{F60BDF47-6B60-418C-BE56-588E14FCDF40}"/>
    <cellStyle name="Normal 7 2 8" xfId="27505" xr:uid="{0DA8C594-2C0A-4053-8F29-0CA1B01A1046}"/>
    <cellStyle name="Normal 7 2 8 2" xfId="27506" xr:uid="{64A40ED1-6BD6-4A9D-A2D9-1C79F275C22A}"/>
    <cellStyle name="Normal 7 2 8 3" xfId="27507" xr:uid="{22D48FF1-1C90-421A-885F-37E9A30F7B4F}"/>
    <cellStyle name="Normal 7 2 9" xfId="27508" xr:uid="{A5BA5E9F-C984-44C6-AE5D-88A57003798C}"/>
    <cellStyle name="Normal 7 2 9 2" xfId="27509" xr:uid="{3F80E8CC-DCFB-48D3-8204-7C471013047C}"/>
    <cellStyle name="Normal 7 3" xfId="27510" xr:uid="{2122EB3D-AA30-4524-8F46-FC78F0B5F166}"/>
    <cellStyle name="Normal 7 3 10" xfId="27511" xr:uid="{E16E9AEE-C209-4611-96ED-48E8E526F38E}"/>
    <cellStyle name="Normal 7 3 11" xfId="27512" xr:uid="{6E505B3F-7809-4B2F-BA36-0816F7216A61}"/>
    <cellStyle name="Normal 7 3 2" xfId="27513" xr:uid="{9BBD2140-D788-4D83-A09F-7829776A3D45}"/>
    <cellStyle name="Normal 7 3 2 2" xfId="27514" xr:uid="{B6967618-768D-46C4-9B9F-8814F2D3E21B}"/>
    <cellStyle name="Normal 7 3 2 2 2" xfId="27515" xr:uid="{28B8FE0A-F51A-4CB6-8789-1FE62D3AF5D4}"/>
    <cellStyle name="Normal 7 3 2 2 2 2" xfId="27516" xr:uid="{CFCFA97B-BFE5-46F7-99F2-463CB74C04FF}"/>
    <cellStyle name="Normal 7 3 2 2 3" xfId="27517" xr:uid="{CC0B8922-C72C-47E2-9803-AD2EEBA1176C}"/>
    <cellStyle name="Normal 7 3 2 2 4" xfId="27518" xr:uid="{0F790486-378F-4EFD-8235-E7F0555EAF4F}"/>
    <cellStyle name="Normal 7 3 2 2 5" xfId="27519" xr:uid="{803ACD9E-6AB0-4C9F-8AC4-E4AB70AFF113}"/>
    <cellStyle name="Normal 7 3 2 3" xfId="27520" xr:uid="{0753A119-1EDD-458F-B50B-4FB9660BF9F1}"/>
    <cellStyle name="Normal 7 3 2 3 2" xfId="27521" xr:uid="{C44CB1AD-003B-4E02-85AE-9B116E942BA9}"/>
    <cellStyle name="Normal 7 3 2 4" xfId="27522" xr:uid="{B5E2C2AC-5442-4D5C-873C-AC91EC01C9D5}"/>
    <cellStyle name="Normal 7 3 2 5" xfId="27523" xr:uid="{8C1FF2E6-0389-4597-92E9-6E84C3CF0806}"/>
    <cellStyle name="Normal 7 3 2 6" xfId="27524" xr:uid="{B01AD668-AC02-4324-BD9E-CAA6000A83CF}"/>
    <cellStyle name="Normal 7 3 2 7" xfId="27525" xr:uid="{D930D2AB-CDD6-4B0A-A71B-8C98963D490E}"/>
    <cellStyle name="Normal 7 3 2 8" xfId="27526" xr:uid="{5BAB985B-99C4-4D6C-A128-35412AFCCBF6}"/>
    <cellStyle name="Normal 7 3 2 9" xfId="27527" xr:uid="{CE6D6A66-8D41-44A2-A819-966353DE5A4A}"/>
    <cellStyle name="Normal 7 3 3" xfId="27528" xr:uid="{9FB85802-41FE-4514-96A4-5C9108E8C6F7}"/>
    <cellStyle name="Normal 7 3 3 2" xfId="27529" xr:uid="{A31FE76E-B33E-440E-89E1-47BA8CEBB97C}"/>
    <cellStyle name="Normal 7 3 3 2 2" xfId="27530" xr:uid="{A2A9AA8E-56C3-489A-BA54-1244B7E50928}"/>
    <cellStyle name="Normal 7 3 3 2 3" xfId="27531" xr:uid="{55B8529C-D070-4374-AF10-EBB95A3412ED}"/>
    <cellStyle name="Normal 7 3 3 2 4" xfId="27532" xr:uid="{E5090CF3-722D-44B9-9068-73F56BDE7683}"/>
    <cellStyle name="Normal 7 3 3 3" xfId="27533" xr:uid="{43BB8CBE-D43A-4976-BFFE-71454DA42FED}"/>
    <cellStyle name="Normal 7 3 3 4" xfId="27534" xr:uid="{58B55C64-AB4F-4503-A1D4-E10CBB292FEC}"/>
    <cellStyle name="Normal 7 3 3 5" xfId="27535" xr:uid="{F9914536-F4D1-4C61-9240-4169641A7DCF}"/>
    <cellStyle name="Normal 7 3 3 6" xfId="27536" xr:uid="{959228BB-97B5-45CC-B848-98F36A6AF71A}"/>
    <cellStyle name="Normal 7 3 3 7" xfId="27537" xr:uid="{09DED254-EDCB-412D-95A5-8AA086B6E7FD}"/>
    <cellStyle name="Normal 7 3 3 8" xfId="27538" xr:uid="{9B90963A-53FA-463D-8D03-DC82B1714F99}"/>
    <cellStyle name="Normal 7 3 4" xfId="27539" xr:uid="{6528D16A-36D5-46A3-9C33-FC9ECC764012}"/>
    <cellStyle name="Normal 7 3 4 2" xfId="27540" xr:uid="{5EAEFCBF-A822-4EB4-A502-4093C31BD652}"/>
    <cellStyle name="Normal 7 3 4 3" xfId="27541" xr:uid="{023B34AD-0895-4053-A338-0B5E87447581}"/>
    <cellStyle name="Normal 7 3 4 4" xfId="27542" xr:uid="{62EF23DC-0287-4DD8-A56C-871C4B330EB3}"/>
    <cellStyle name="Normal 7 3 4 5" xfId="27543" xr:uid="{8C5B9A45-E81B-4BBC-B18E-285C68DD75FF}"/>
    <cellStyle name="Normal 7 3 5" xfId="27544" xr:uid="{58132E18-EC50-47A0-9E92-FC6582D056C0}"/>
    <cellStyle name="Normal 7 3 6" xfId="27545" xr:uid="{80BD45F2-46FD-4140-B3DD-06FF736619EB}"/>
    <cellStyle name="Normal 7 3 7" xfId="27546" xr:uid="{0FAF6F38-EAE4-489F-BB19-7A0776A45D52}"/>
    <cellStyle name="Normal 7 3 8" xfId="27547" xr:uid="{F0A37595-CF3B-4CF9-9E19-4F5A12F9A42F}"/>
    <cellStyle name="Normal 7 3 9" xfId="27548" xr:uid="{189DBDE5-E28B-4A6D-889A-FC0622DC7804}"/>
    <cellStyle name="Normal 7 4" xfId="27549" xr:uid="{4FCF6357-673E-4471-97CF-2124B9036223}"/>
    <cellStyle name="Normal 7 4 10" xfId="27550" xr:uid="{C3582C7E-574C-4963-AB3C-DE6F66E9DB9A}"/>
    <cellStyle name="Normal 7 4 2" xfId="27551" xr:uid="{181B739F-C983-4DF6-87B3-A81F29F4B4AF}"/>
    <cellStyle name="Normal 7 4 2 2" xfId="27552" xr:uid="{C4229DEB-131D-441B-A930-F49A27E96D99}"/>
    <cellStyle name="Normal 7 4 2 2 2" xfId="27553" xr:uid="{96B0821E-6F6B-4892-9658-C850AFBC807E}"/>
    <cellStyle name="Normal 7 4 2 2 2 2" xfId="27554" xr:uid="{CBB0D387-847F-49BB-8280-7C238D2BCEE2}"/>
    <cellStyle name="Normal 7 4 2 2 3" xfId="27555" xr:uid="{66246FA8-DCED-4BEA-B279-7D1B10816EAC}"/>
    <cellStyle name="Normal 7 4 2 2 4" xfId="27556" xr:uid="{9031B1C2-454D-45F3-A017-B01080A1E1B7}"/>
    <cellStyle name="Normal 7 4 2 2 5" xfId="27557" xr:uid="{ADB431BD-33B3-4531-A181-E273D01E36A1}"/>
    <cellStyle name="Normal 7 4 2 3" xfId="27558" xr:uid="{7B8827EA-1B8F-4D36-A7F7-DF5F5DC24A0F}"/>
    <cellStyle name="Normal 7 4 2 3 2" xfId="27559" xr:uid="{5AAB4863-9116-4F55-BFA8-DCB19185A546}"/>
    <cellStyle name="Normal 7 4 2 4" xfId="27560" xr:uid="{8E708153-EDB4-45F8-AED2-E05344F7A968}"/>
    <cellStyle name="Normal 7 4 2 5" xfId="27561" xr:uid="{F06F5107-F1E0-4001-B619-EB013B634E63}"/>
    <cellStyle name="Normal 7 4 2 6" xfId="27562" xr:uid="{20686C3F-D719-40F0-80CE-A62537221D98}"/>
    <cellStyle name="Normal 7 4 2 7" xfId="27563" xr:uid="{9034FF44-F968-418C-983E-8F94B0B4CEB4}"/>
    <cellStyle name="Normal 7 4 3" xfId="27564" xr:uid="{A71BADA0-13C6-4229-8D97-69573EDF7BB9}"/>
    <cellStyle name="Normal 7 4 3 2" xfId="27565" xr:uid="{AC202932-BB6C-4897-B223-6BC4F44F4059}"/>
    <cellStyle name="Normal 7 4 3 2 2" xfId="27566" xr:uid="{79D6420E-557C-4455-A2B3-A484A4767223}"/>
    <cellStyle name="Normal 7 4 3 2 3" xfId="27567" xr:uid="{7B64CB3B-67F1-4BCA-9347-18F6A89C6896}"/>
    <cellStyle name="Normal 7 4 3 2 4" xfId="27568" xr:uid="{A5F5D9E0-8F3E-4467-A58F-591C2077F185}"/>
    <cellStyle name="Normal 7 4 3 3" xfId="27569" xr:uid="{7EB3BB39-BCDA-40A1-9379-7D647BBBDFF3}"/>
    <cellStyle name="Normal 7 4 3 4" xfId="27570" xr:uid="{B03104B2-FC2F-4BFA-9B08-F8619E2DDC38}"/>
    <cellStyle name="Normal 7 4 3 5" xfId="27571" xr:uid="{166DCB0A-2F03-4B79-A51A-1377B0A69DA4}"/>
    <cellStyle name="Normal 7 4 3 6" xfId="27572" xr:uid="{4DA2DD1D-A0D2-41EB-9A8E-EEB975B91BD3}"/>
    <cellStyle name="Normal 7 4 3 7" xfId="27573" xr:uid="{0ABD01EB-5624-425D-9878-35AA2B7E3BDB}"/>
    <cellStyle name="Normal 7 4 4" xfId="27574" xr:uid="{ABB9847B-FF6F-409C-9309-D40D42141A3D}"/>
    <cellStyle name="Normal 7 4 4 2" xfId="27575" xr:uid="{F2F8AC48-6F50-4A8F-9F08-DA3078043726}"/>
    <cellStyle name="Normal 7 4 4 3" xfId="27576" xr:uid="{9429EC0A-265E-4975-B58D-B1A5865C7C7F}"/>
    <cellStyle name="Normal 7 4 4 4" xfId="27577" xr:uid="{7B4A9B61-C126-47D7-BDFA-2EFC84CB598F}"/>
    <cellStyle name="Normal 7 4 4 5" xfId="27578" xr:uid="{5AE38AFA-DDB2-4516-BDA2-8393F0FC1CCB}"/>
    <cellStyle name="Normal 7 4 5" xfId="27579" xr:uid="{A6033D14-96BC-4C99-B959-D03C0732D9E3}"/>
    <cellStyle name="Normal 7 4 6" xfId="27580" xr:uid="{40050FE7-DEBB-4534-AD37-3036170A2710}"/>
    <cellStyle name="Normal 7 4 7" xfId="27581" xr:uid="{00853D4D-6705-4EB5-999E-D4D835ED7CB0}"/>
    <cellStyle name="Normal 7 4 8" xfId="27582" xr:uid="{4DAB55C9-7B7E-4F7A-B240-188E84C96796}"/>
    <cellStyle name="Normal 7 4 9" xfId="27583" xr:uid="{70FCDFE9-6CBD-4879-BE78-B37EE309A66C}"/>
    <cellStyle name="Normal 7 5" xfId="27584" xr:uid="{0941189D-D45D-4FF4-AE9E-0A656385E80D}"/>
    <cellStyle name="Normal 7 5 2" xfId="27585" xr:uid="{03CE16DF-18F4-4BDB-A1B7-01C2C32AF1B4}"/>
    <cellStyle name="Normal 7 5 2 2" xfId="27586" xr:uid="{15F53405-5552-48DD-BE87-FDBB4728E835}"/>
    <cellStyle name="Normal 7 5 2 2 2" xfId="27587" xr:uid="{7CB2AB08-1AAE-4584-9013-6E6447FD0796}"/>
    <cellStyle name="Normal 7 5 2 2 3" xfId="27588" xr:uid="{26DFB647-5F46-4FB1-9032-A762F9ECED89}"/>
    <cellStyle name="Normal 7 5 2 2 4" xfId="27589" xr:uid="{B2966788-D786-463E-B737-86D7DCA940F4}"/>
    <cellStyle name="Normal 7 5 2 2 5" xfId="27590" xr:uid="{8E14956D-EB81-4792-BB08-53C559D677FE}"/>
    <cellStyle name="Normal 7 5 2 3" xfId="27591" xr:uid="{16F166AB-0908-4D51-8118-B95DF614320E}"/>
    <cellStyle name="Normal 7 5 2 4" xfId="27592" xr:uid="{DD533E82-4BAD-47FE-AA12-F59A0CF78602}"/>
    <cellStyle name="Normal 7 5 2 5" xfId="27593" xr:uid="{7513D351-8809-4B4F-9F52-2B75DD1D622F}"/>
    <cellStyle name="Normal 7 5 2 6" xfId="27594" xr:uid="{6EAD9BC4-604A-4C64-8A06-5596BA96FADD}"/>
    <cellStyle name="Normal 7 5 2 7" xfId="27595" xr:uid="{98D02BAD-70E0-4DA8-B99C-9511A292B65B}"/>
    <cellStyle name="Normal 7 5 3" xfId="27596" xr:uid="{07D973EC-117E-4581-B7D5-8861EEA37306}"/>
    <cellStyle name="Normal 7 5 3 2" xfId="27597" xr:uid="{BB97B829-98BA-445B-9F98-CE9FD23EB17C}"/>
    <cellStyle name="Normal 7 5 3 2 2" xfId="27598" xr:uid="{7541B7B8-D4C6-4842-902C-C6650684BAE7}"/>
    <cellStyle name="Normal 7 5 3 2 3" xfId="27599" xr:uid="{D2A0587D-6D4F-49DE-BE62-E7482C7D7FDB}"/>
    <cellStyle name="Normal 7 5 3 3" xfId="27600" xr:uid="{78E255E2-EB22-41F2-A8EB-BDDBA8846DB9}"/>
    <cellStyle name="Normal 7 5 3 4" xfId="27601" xr:uid="{E2DD1799-84E0-413B-A645-BCA24DBE772B}"/>
    <cellStyle name="Normal 7 5 3 5" xfId="27602" xr:uid="{5E202416-2674-4C22-BB4E-A956D30ED45E}"/>
    <cellStyle name="Normal 7 5 3 6" xfId="27603" xr:uid="{06C444C1-6CD8-495D-A4CE-EF81A4A47DC8}"/>
    <cellStyle name="Normal 7 5 3 7" xfId="27604" xr:uid="{D517C535-A3E0-4A09-88B3-9B348D064D66}"/>
    <cellStyle name="Normal 7 5 4" xfId="27605" xr:uid="{B3C05C29-209E-40BA-B26D-AEF648D15A7E}"/>
    <cellStyle name="Normal 7 5 4 2" xfId="27606" xr:uid="{60DD542D-437C-4AC4-8222-83E50777BA0A}"/>
    <cellStyle name="Normal 7 5 4 3" xfId="27607" xr:uid="{3786F37A-B45D-4924-9E3E-CAECD45B7417}"/>
    <cellStyle name="Normal 7 5 4 4" xfId="27608" xr:uid="{C232CDF0-FBF6-4F5D-9E8C-3A5A31EB585F}"/>
    <cellStyle name="Normal 7 5 5" xfId="27609" xr:uid="{CB14338A-779D-4D18-8B3E-5CC279FAC60D}"/>
    <cellStyle name="Normal 7 5 5 2" xfId="27610" xr:uid="{EC7D4536-6A0F-4E4B-92A5-59BECF89E570}"/>
    <cellStyle name="Normal 7 5 6" xfId="27611" xr:uid="{606D2523-803D-422F-A451-BAE2F680BEDC}"/>
    <cellStyle name="Normal 7 5 7" xfId="27612" xr:uid="{E973AD1F-7C79-43F6-A7A2-B4AF67D1EB26}"/>
    <cellStyle name="Normal 7 5 8" xfId="27613" xr:uid="{17531468-EAB5-491C-B45C-A68AD24677C6}"/>
    <cellStyle name="Normal 7 5 9" xfId="27614" xr:uid="{C23DE33B-3CD9-423C-BE89-BC75D2BFA44C}"/>
    <cellStyle name="Normal 7 6" xfId="27615" xr:uid="{9FFE8ED4-E151-420B-BAA8-DDF36CCC9F7A}"/>
    <cellStyle name="Normal 7 6 2" xfId="27616" xr:uid="{CFAA33EC-0086-4B73-A210-4766317BDF3C}"/>
    <cellStyle name="Normal 7 6 2 2" xfId="27617" xr:uid="{06A1B4C7-4C88-415C-97DB-08C7C641EEF2}"/>
    <cellStyle name="Normal 7 6 2 2 2" xfId="27618" xr:uid="{E0B0D9AD-25DA-4C20-869D-D909030926D6}"/>
    <cellStyle name="Normal 7 6 2 3" xfId="27619" xr:uid="{E975E5D4-49AE-4FF2-B02D-A3DDF37FD99A}"/>
    <cellStyle name="Normal 7 6 2 4" xfId="27620" xr:uid="{9A975351-C573-4529-A8B9-43D0A51080BA}"/>
    <cellStyle name="Normal 7 6 2 5" xfId="27621" xr:uid="{8E96F731-9B81-42E4-B80B-8086054B2480}"/>
    <cellStyle name="Normal 7 6 3" xfId="27622" xr:uid="{45761E65-1DE7-4D84-9441-F7C597CF6850}"/>
    <cellStyle name="Normal 7 6 3 2" xfId="27623" xr:uid="{085ACD2F-274D-46ED-A0A9-7E60701F6D3E}"/>
    <cellStyle name="Normal 7 6 4" xfId="27624" xr:uid="{664A9BB6-B937-4E11-9165-4AEE75A9B9B7}"/>
    <cellStyle name="Normal 7 6 4 2" xfId="27625" xr:uid="{04DA4659-B574-42A8-9BAB-345CA7BCCC14}"/>
    <cellStyle name="Normal 7 6 5" xfId="27626" xr:uid="{35B18803-97BC-4608-9AB5-4651195917B7}"/>
    <cellStyle name="Normal 7 6 6" xfId="27627" xr:uid="{07C05D85-BFC9-40FE-8943-5D6969EBA540}"/>
    <cellStyle name="Normal 7 6 7" xfId="27628" xr:uid="{DB9600F0-7BB6-4747-9D32-4D8F115F157E}"/>
    <cellStyle name="Normal 7 6 8" xfId="27629" xr:uid="{DED6776A-50DC-47D3-AA66-3BFA6B72A30D}"/>
    <cellStyle name="Normal 7 7" xfId="27630" xr:uid="{D051F42F-AF8E-4124-B155-3F34FA4DC605}"/>
    <cellStyle name="Normal 7 7 2" xfId="27631" xr:uid="{32B41F4F-49CC-47DE-B7D4-63A13BD5C751}"/>
    <cellStyle name="Normal 7 7 2 2" xfId="27632" xr:uid="{3D66CDD6-E158-4F3C-AE6C-FF43C9875004}"/>
    <cellStyle name="Normal 7 7 2 2 2" xfId="27633" xr:uid="{615F2BE8-C33D-45EE-A0AC-92550FC11C10}"/>
    <cellStyle name="Normal 7 7 2 3" xfId="27634" xr:uid="{1FDB6DC4-4190-40FE-B844-CB956B4FC233}"/>
    <cellStyle name="Normal 7 7 2 4" xfId="27635" xr:uid="{B36D9536-7D8A-419C-9143-B97CF8F46A3E}"/>
    <cellStyle name="Normal 7 7 2 5" xfId="27636" xr:uid="{0C9935FB-D716-47C1-B6EC-C91EF688B065}"/>
    <cellStyle name="Normal 7 7 3" xfId="27637" xr:uid="{C247AAF7-540E-4E7A-8FDC-472BF8EEB7D7}"/>
    <cellStyle name="Normal 7 7 3 2" xfId="27638" xr:uid="{F1FA82B0-CB4C-4ED6-85FF-5A09781B4834}"/>
    <cellStyle name="Normal 7 7 4" xfId="27639" xr:uid="{F1D4F8BB-7004-4DFC-92D4-3D1F0F18739D}"/>
    <cellStyle name="Normal 7 7 4 2" xfId="27640" xr:uid="{28F99362-E33D-4EC2-A704-89A85436AB59}"/>
    <cellStyle name="Normal 7 7 5" xfId="27641" xr:uid="{1F64AFBB-873F-49A3-AD42-28E3800A582D}"/>
    <cellStyle name="Normal 7 7 6" xfId="27642" xr:uid="{05729082-1C16-487E-AE2D-A6E0FCA5A53D}"/>
    <cellStyle name="Normal 7 7 7" xfId="27643" xr:uid="{ED93A5A4-9CE3-4D11-B043-CFDE90939079}"/>
    <cellStyle name="Normal 7 8" xfId="27644" xr:uid="{C7816A36-C4BA-46DD-AE3D-957C51A531E5}"/>
    <cellStyle name="Normal 7 8 2" xfId="27645" xr:uid="{5AE14846-AC56-4680-A36C-075EC5D2DFE2}"/>
    <cellStyle name="Normal 7 8 2 2" xfId="27646" xr:uid="{AC7C53DF-4FF2-4470-9E06-D6D1410E06C5}"/>
    <cellStyle name="Normal 7 8 3" xfId="27647" xr:uid="{72C09E42-EAE8-4BC5-BFD5-A79C1EE3C36A}"/>
    <cellStyle name="Normal 7 8 4" xfId="27648" xr:uid="{EC643049-4502-4E33-8C3E-F0908A6C2F4A}"/>
    <cellStyle name="Normal 7 8 5" xfId="27649" xr:uid="{750C0BFC-C3C0-41F2-9A99-66926880BAD7}"/>
    <cellStyle name="Normal 7 9" xfId="27650" xr:uid="{705F0CA0-D024-49A7-ADA5-3531EE2EA9A0}"/>
    <cellStyle name="Normal 7 9 2" xfId="27651" xr:uid="{5A3D09C3-804D-477C-AF46-0D76047A88DE}"/>
    <cellStyle name="Normal 7 9 3" xfId="27652" xr:uid="{63162012-39FD-4F02-B15F-F377704D4A4C}"/>
    <cellStyle name="Normal 70" xfId="27653" xr:uid="{D421D127-3A2A-45F9-83C6-673836CABFEF}"/>
    <cellStyle name="Normal 70 2" xfId="27654" xr:uid="{82949E42-A168-440B-ADB1-8D25D1A65B97}"/>
    <cellStyle name="Normal 70 2 2" xfId="27655" xr:uid="{FCFBA29B-AD96-41B3-8E40-866786B345DF}"/>
    <cellStyle name="Normal 70 2 2 2" xfId="27656" xr:uid="{FF53DF0A-26D2-406A-BD18-D638D3C6CB53}"/>
    <cellStyle name="Normal 70 2 3" xfId="27657" xr:uid="{E08AF7BD-0241-4168-9D53-C20817576FE1}"/>
    <cellStyle name="Normal 70 2 4" xfId="27658" xr:uid="{24726F33-7E58-44B9-B9E3-F91BEF56A80F}"/>
    <cellStyle name="Normal 70 3" xfId="27659" xr:uid="{0FE673EA-4FA9-4725-A3D0-F988FF2C5812}"/>
    <cellStyle name="Normal 70 3 2" xfId="27660" xr:uid="{8A696872-395B-4AAD-9B6D-7E845B52DE47}"/>
    <cellStyle name="Normal 70 3 2 2" xfId="27661" xr:uid="{BFD95B42-8FD8-4C98-B8D3-F691EFB5BFB4}"/>
    <cellStyle name="Normal 70 3 3" xfId="27662" xr:uid="{5E7BCF95-3624-4644-897B-2B1A662AE612}"/>
    <cellStyle name="Normal 70 3 4" xfId="27663" xr:uid="{BC4D5F52-56B9-40C8-A613-6FB11A5E9AA3}"/>
    <cellStyle name="Normal 70 4" xfId="27664" xr:uid="{9C8A2168-7AAB-4829-99C0-15DD72AF7B3B}"/>
    <cellStyle name="Normal 70 4 2" xfId="27665" xr:uid="{EE17EEA6-8187-494A-80E3-46B27541A945}"/>
    <cellStyle name="Normal 70 5" xfId="27666" xr:uid="{A8228BCF-642C-42A5-8BDC-C8F033344DE5}"/>
    <cellStyle name="Normal 70 6" xfId="27667" xr:uid="{F49289A9-DC13-439D-9E09-A7547AD7AF84}"/>
    <cellStyle name="Normal 70 7" xfId="27668" xr:uid="{76A43CA8-EEF6-4848-946B-6645AD5299DF}"/>
    <cellStyle name="Normal 71" xfId="27669" xr:uid="{B12E9C5D-F21A-428D-847B-92D3C4E23CA4}"/>
    <cellStyle name="Normal 71 2" xfId="27670" xr:uid="{E7ABB156-AF6B-4988-8751-BC10CA2EB860}"/>
    <cellStyle name="Normal 71 2 2" xfId="27671" xr:uid="{C5F934C6-8837-440C-B5E6-8C2E7C258767}"/>
    <cellStyle name="Normal 71 2 2 2" xfId="27672" xr:uid="{18A42B34-DC58-4174-9632-1DD0765E299B}"/>
    <cellStyle name="Normal 71 2 3" xfId="27673" xr:uid="{8A2F92A9-F949-4D98-A0E5-8448F9B0491B}"/>
    <cellStyle name="Normal 71 2 4" xfId="27674" xr:uid="{436F8ADD-B333-4793-9A3D-97872E976EEE}"/>
    <cellStyle name="Normal 71 3" xfId="27675" xr:uid="{636E22AF-8D5F-440B-8C1F-6650B19BDCC3}"/>
    <cellStyle name="Normal 71 3 2" xfId="27676" xr:uid="{6C0F6A98-1757-4DAC-BC5A-91D923B0A448}"/>
    <cellStyle name="Normal 71 3 2 2" xfId="27677" xr:uid="{E8FCC83D-9957-4229-B0BC-6D6E70AE65CD}"/>
    <cellStyle name="Normal 71 3 3" xfId="27678" xr:uid="{78EC9C6B-72D4-45EE-ACD1-B3047BC6D23C}"/>
    <cellStyle name="Normal 71 3 4" xfId="27679" xr:uid="{51B275D6-93E5-4B8D-834C-58D69CD46F00}"/>
    <cellStyle name="Normal 71 4" xfId="27680" xr:uid="{310B0637-429C-4AA9-B040-3D27A0A6BFCB}"/>
    <cellStyle name="Normal 71 4 2" xfId="27681" xr:uid="{59B7875D-E316-4C6C-8DEC-D87D22A2FA1A}"/>
    <cellStyle name="Normal 71 5" xfId="27682" xr:uid="{C3409F5D-FDB9-4F56-8CE4-D14F6B4F437F}"/>
    <cellStyle name="Normal 71 6" xfId="27683" xr:uid="{6655296C-F551-4E81-A833-B8D125D0DE55}"/>
    <cellStyle name="Normal 71 6 2" xfId="27684" xr:uid="{5A6F0B82-06C6-4496-B2EC-239EE0CC0E21}"/>
    <cellStyle name="Normal 71 7" xfId="27685" xr:uid="{E542ADE2-047B-4049-B995-BCF4FF70F98F}"/>
    <cellStyle name="Normal 71 8" xfId="27686" xr:uid="{8FB2BE79-12A1-4E20-8124-17FC76C64078}"/>
    <cellStyle name="Normal 72" xfId="27687" xr:uid="{D4480837-CFEE-4453-B18E-1736CCDD72FB}"/>
    <cellStyle name="Normal 72 2" xfId="27688" xr:uid="{41D5B7AB-F89E-4F0A-B55E-7F872B4F3DF4}"/>
    <cellStyle name="Normal 72 2 2" xfId="27689" xr:uid="{1EB49D48-6368-419C-9F1C-92C6E202ED40}"/>
    <cellStyle name="Normal 72 2 3" xfId="27690" xr:uid="{1684D1D7-30E0-4361-B774-A6E3BF0DC159}"/>
    <cellStyle name="Normal 72 3" xfId="27691" xr:uid="{17DEDB55-6A84-4541-9690-10023934B177}"/>
    <cellStyle name="Normal 72 3 2" xfId="27692" xr:uid="{0292A747-22DD-4285-B5DF-2546A329285F}"/>
    <cellStyle name="Normal 72 4" xfId="27693" xr:uid="{EA093877-32A0-418F-9FC5-356AA01EE6FA}"/>
    <cellStyle name="Normal 72 5" xfId="27694" xr:uid="{EF0616E3-64E7-448E-8F4B-F56B0C42FFE5}"/>
    <cellStyle name="Normal 73" xfId="27695" xr:uid="{FA1E67C7-3627-4399-BD34-5FDD0B90C7CD}"/>
    <cellStyle name="Normal 73 2" xfId="27696" xr:uid="{334A12F0-6369-422A-8F5A-4C2EC34161CD}"/>
    <cellStyle name="Normal 73 2 2" xfId="27697" xr:uid="{76FBE7E1-B04B-44EF-B8F9-03B43594C0F4}"/>
    <cellStyle name="Normal 73 2 3" xfId="27698" xr:uid="{E9E816AF-D751-47DD-A4B2-A7F420E4C71B}"/>
    <cellStyle name="Normal 73 3" xfId="27699" xr:uid="{B4948651-A8CA-4095-8A9E-0D862F10E9BA}"/>
    <cellStyle name="Normal 73 3 2" xfId="27700" xr:uid="{1099B48A-9E87-411E-A694-A4FD8192315F}"/>
    <cellStyle name="Normal 73 4" xfId="27701" xr:uid="{297C2C04-B2D1-405E-9506-33B262C10B14}"/>
    <cellStyle name="Normal 73 4 2" xfId="27702" xr:uid="{D00055F9-F71D-44A7-B0D9-4DEDEE15790F}"/>
    <cellStyle name="Normal 73 5" xfId="27703" xr:uid="{6603106B-4C40-44FC-A7AE-50108C3B048A}"/>
    <cellStyle name="Normal 73 6" xfId="27704" xr:uid="{0C9FA294-3071-4895-BF0D-63989CB2F8E8}"/>
    <cellStyle name="Normal 74" xfId="27705" xr:uid="{3676673B-9D5C-45AB-B08D-E9FF1FE17334}"/>
    <cellStyle name="Normal 74 2" xfId="27706" xr:uid="{C5B37534-DA98-478C-AF0A-70413F925C3D}"/>
    <cellStyle name="Normal 74 2 2" xfId="27707" xr:uid="{3D8B1258-3299-4662-ADBD-91164D371937}"/>
    <cellStyle name="Normal 74 2 3" xfId="27708" xr:uid="{ABC75237-57E7-419F-BCF7-CB2E23B2059D}"/>
    <cellStyle name="Normal 74 3" xfId="27709" xr:uid="{55EEE9D9-B2C7-467F-AE54-B334F7FFD2C9}"/>
    <cellStyle name="Normal 74 4" xfId="27710" xr:uid="{D2796496-0FE2-47E7-9B71-7E0917A7F348}"/>
    <cellStyle name="Normal 74 4 2" xfId="27711" xr:uid="{8F3556DC-F166-4DEE-8BDE-A17AB69FF004}"/>
    <cellStyle name="Normal 74 5" xfId="27712" xr:uid="{8FDA40EE-52D2-4F41-A628-6EF2F076D4F7}"/>
    <cellStyle name="Normal 75" xfId="27713" xr:uid="{3BB078BD-6904-4C3A-9902-C706A3F2F67D}"/>
    <cellStyle name="Normal 75 2" xfId="27714" xr:uid="{36B3A15E-419B-42EB-ABF9-75D238F3D804}"/>
    <cellStyle name="Normal 75 2 2" xfId="27715" xr:uid="{24A0CDA2-D229-4438-ABCF-098F6F926932}"/>
    <cellStyle name="Normal 75 2 3" xfId="27716" xr:uid="{B251EA2F-BCC8-4D98-BE88-8203C5512E89}"/>
    <cellStyle name="Normal 75 3" xfId="27717" xr:uid="{4F012D44-ACB6-43C6-A684-82858F44D8A0}"/>
    <cellStyle name="Normal 75 4" xfId="27718" xr:uid="{4E398A8A-01F1-444B-BACC-4504350A84DE}"/>
    <cellStyle name="Normal 75 4 2" xfId="27719" xr:uid="{0CDEFEE3-E9CD-4453-B53A-3BCBE475E373}"/>
    <cellStyle name="Normal 75 5" xfId="27720" xr:uid="{382B6654-C508-4F4D-BC92-0FAFCB607BA5}"/>
    <cellStyle name="Normal 76" xfId="27721" xr:uid="{77BC2A39-7FF1-4093-9039-78A3FFC0112F}"/>
    <cellStyle name="Normal 76 2" xfId="27722" xr:uid="{C464ABE8-90C6-4646-B06E-753920846C26}"/>
    <cellStyle name="Normal 76 2 2" xfId="27723" xr:uid="{3B08A3C6-87B5-4985-B5C7-BC52519166E8}"/>
    <cellStyle name="Normal 76 2 3" xfId="27724" xr:uid="{5B71C4EA-48E8-41BC-B3CE-AEE5310AFCFA}"/>
    <cellStyle name="Normal 76 3" xfId="27725" xr:uid="{D8CC439C-F051-4020-AF81-C160135404E3}"/>
    <cellStyle name="Normal 76 3 2" xfId="27726" xr:uid="{D0611731-43D3-4092-ACAB-A0B71A31DF75}"/>
    <cellStyle name="Normal 76 4" xfId="27727" xr:uid="{0067A079-0D45-4A9E-95FC-6DEBA9F82D9D}"/>
    <cellStyle name="Normal 76 4 2" xfId="27728" xr:uid="{B28AE219-CE57-49AC-9912-91291BDB85D7}"/>
    <cellStyle name="Normal 76 5" xfId="27729" xr:uid="{4DD68F25-FDC4-46A1-8B21-8B3CE451C82D}"/>
    <cellStyle name="Normal 77" xfId="27730" xr:uid="{29DFC22C-F87C-4BE2-AC50-34F5343DC893}"/>
    <cellStyle name="Normal 77 2" xfId="27731" xr:uid="{2EFD54BF-658F-48E7-B1C9-B03B1130C9F2}"/>
    <cellStyle name="Normal 77 2 2" xfId="27732" xr:uid="{5125BA28-B11F-4B87-AE4D-5F9325613A8F}"/>
    <cellStyle name="Normal 77 2 3" xfId="27733" xr:uid="{98B38974-DD05-40E6-8B6E-2F205DACCBB1}"/>
    <cellStyle name="Normal 77 3" xfId="27734" xr:uid="{3D31B07C-2CB4-4EE4-B0F4-C4C1BC40E2B2}"/>
    <cellStyle name="Normal 77 3 2" xfId="27735" xr:uid="{5AA763C5-24FD-4BC6-BE05-6F3202F8ED92}"/>
    <cellStyle name="Normal 77 4" xfId="27736" xr:uid="{8A889CB0-9078-4C44-8D43-F7036988666E}"/>
    <cellStyle name="Normal 77 4 2" xfId="27737" xr:uid="{A9722ECF-9D93-468D-8AE5-E718F1BDD8C6}"/>
    <cellStyle name="Normal 77 5" xfId="27738" xr:uid="{D29D093A-7E9A-4D5B-BFAA-9DAADF4AA72B}"/>
    <cellStyle name="Normal 78" xfId="27739" xr:uid="{7FFDE883-1F4E-4D72-AB2D-7AF23D33F8A6}"/>
    <cellStyle name="Normal 78 2" xfId="27740" xr:uid="{740B4A67-ADEF-4EDA-96F5-0337E6AFF545}"/>
    <cellStyle name="Normal 78 2 2" xfId="27741" xr:uid="{E196AE62-BCB9-4E64-9289-C7D0A6D248B0}"/>
    <cellStyle name="Normal 78 2 3" xfId="27742" xr:uid="{E735CC61-325B-4E77-A70E-92D833063481}"/>
    <cellStyle name="Normal 78 3" xfId="27743" xr:uid="{A67F66F6-0DEC-4B7A-807E-C3B520B2C024}"/>
    <cellStyle name="Normal 78 3 2" xfId="27744" xr:uid="{E0FC6164-9F4C-419C-B2DF-0ABC5464D151}"/>
    <cellStyle name="Normal 78 4" xfId="27745" xr:uid="{5913B60F-158D-4ECF-A276-5815D84C6CDC}"/>
    <cellStyle name="Normal 78 5" xfId="27746" xr:uid="{9780F6B7-8497-4E8A-BC84-3FFA1341BF22}"/>
    <cellStyle name="Normal 79" xfId="27747" xr:uid="{9E1C946B-5A42-411B-BE6F-7AC5C6DF694B}"/>
    <cellStyle name="Normal 79 2" xfId="27748" xr:uid="{13CE826D-9B03-431D-884F-D81B03B3EB42}"/>
    <cellStyle name="Normal 79 2 2" xfId="27749" xr:uid="{00D01FA7-C29C-4FA9-A868-FB7BF615D832}"/>
    <cellStyle name="Normal 79 2 3" xfId="27750" xr:uid="{88DABCE7-7047-45E0-A4A5-D5F1F9859B0A}"/>
    <cellStyle name="Normal 79 3" xfId="27751" xr:uid="{F1972715-59FC-424F-88B9-A04A17F89A07}"/>
    <cellStyle name="Normal 79 3 2" xfId="27752" xr:uid="{2B3260EC-4434-44CF-885B-DD8AA236C664}"/>
    <cellStyle name="Normal 79 4" xfId="27753" xr:uid="{6C6BF020-D6B9-4934-9D27-F478976C66C2}"/>
    <cellStyle name="Normal 79 5" xfId="27754" xr:uid="{FA5ECD3C-C76D-4D92-B4A4-F471005B378D}"/>
    <cellStyle name="Normal 8" xfId="27755" xr:uid="{A0AC7326-519F-4C6A-8C76-6419BED84E80}"/>
    <cellStyle name="Normal 8 10" xfId="27756" xr:uid="{27D0D295-229B-41AF-B42F-0751C3465682}"/>
    <cellStyle name="Normal 8 11" xfId="27757" xr:uid="{79586D41-4446-4CDC-B3ED-D0DFCEDD8907}"/>
    <cellStyle name="Normal 8 2" xfId="27758" xr:uid="{EC8AE1DB-A3EC-4A91-A94F-8ECD82C9FF99}"/>
    <cellStyle name="Normal 8 2 10" xfId="27759" xr:uid="{7DDCD9C0-4539-4F2A-A14F-32828552398A}"/>
    <cellStyle name="Normal 8 2 11" xfId="27760" xr:uid="{C5475772-62D9-4405-86A6-45523F798855}"/>
    <cellStyle name="Normal 8 2 12" xfId="27761" xr:uid="{938CEE77-C351-410F-89C8-92AC73372ED3}"/>
    <cellStyle name="Normal 8 2 13" xfId="27762" xr:uid="{264CF14C-470A-4B24-99F6-1CF313A571AE}"/>
    <cellStyle name="Normal 8 2 2" xfId="27763" xr:uid="{08E0ABFE-59AB-4848-99EB-C0EC90B89B18}"/>
    <cellStyle name="Normal 8 2 2 10" xfId="27764" xr:uid="{95DAE58F-F233-465B-8AD1-E97BC870BC4B}"/>
    <cellStyle name="Normal 8 2 2 2" xfId="27765" xr:uid="{F09B258B-DB75-4EB5-A904-DAFC8A39BC66}"/>
    <cellStyle name="Normal 8 2 2 2 2" xfId="27766" xr:uid="{DB116EDD-A7F6-4894-9285-F56D029FFBFE}"/>
    <cellStyle name="Normal 8 2 2 2 2 2" xfId="27767" xr:uid="{58F2BEFA-5EEA-4D2B-909F-F601CBACC62E}"/>
    <cellStyle name="Normal 8 2 2 2 3" xfId="27768" xr:uid="{3DD9D3B3-DCAA-4AF1-8EEE-57E4172AC79F}"/>
    <cellStyle name="Normal 8 2 2 2 4" xfId="27769" xr:uid="{B393E2E8-2C84-47A2-9FE0-B659D1B194FA}"/>
    <cellStyle name="Normal 8 2 2 2 5" xfId="27770" xr:uid="{55F2CF36-E410-4894-BA23-8E4F8FBCA174}"/>
    <cellStyle name="Normal 8 2 2 3" xfId="27771" xr:uid="{FD426BC2-4C14-4271-86B5-C50E2738A1B9}"/>
    <cellStyle name="Normal 8 2 2 3 2" xfId="27772" xr:uid="{0D4CCF5E-8318-4829-B0C3-0DED9D8C1F97}"/>
    <cellStyle name="Normal 8 2 2 3 2 2" xfId="27773" xr:uid="{1A3A09D6-F94B-421E-90FC-11066F81793F}"/>
    <cellStyle name="Normal 8 2 2 3 3" xfId="27774" xr:uid="{C393B311-B705-4B94-AFCB-0F1B42B4BEE0}"/>
    <cellStyle name="Normal 8 2 2 3 4" xfId="27775" xr:uid="{96D82EBC-3E47-43B7-9139-2466FF35E298}"/>
    <cellStyle name="Normal 8 2 2 3 5" xfId="27776" xr:uid="{27342F28-363C-44D2-97B5-880AC7E1F001}"/>
    <cellStyle name="Normal 8 2 2 4" xfId="27777" xr:uid="{D81DE4F1-2A60-4736-96E8-7FD9E171D6B6}"/>
    <cellStyle name="Normal 8 2 2 4 2" xfId="27778" xr:uid="{F0A43241-E73C-434B-A17E-C169F6388750}"/>
    <cellStyle name="Normal 8 2 2 4 2 2" xfId="27779" xr:uid="{52F5EA5C-ECB3-4F3A-90C1-544262A3BC38}"/>
    <cellStyle name="Normal 8 2 2 4 3" xfId="27780" xr:uid="{A739F080-19D2-4E66-A67C-5AD9B656D1B3}"/>
    <cellStyle name="Normal 8 2 2 4 4" xfId="27781" xr:uid="{22062524-CF7C-4350-BC0C-CBAD47E99472}"/>
    <cellStyle name="Normal 8 2 2 5" xfId="27782" xr:uid="{CC02CCB3-C051-4F48-A5D8-1249EBC394DB}"/>
    <cellStyle name="Normal 8 2 2 5 2" xfId="27783" xr:uid="{D8474A26-65D2-420B-9E5D-93216B0D14F7}"/>
    <cellStyle name="Normal 8 2 2 5 2 2" xfId="27784" xr:uid="{2701A464-92D5-4278-917D-5F021A9D5942}"/>
    <cellStyle name="Normal 8 2 2 5 3" xfId="27785" xr:uid="{D905C1D4-50B9-421F-A252-1358D33241EA}"/>
    <cellStyle name="Normal 8 2 2 5 4" xfId="27786" xr:uid="{A4C4135E-229D-48FC-A2F8-1149A9DA97BF}"/>
    <cellStyle name="Normal 8 2 2 6" xfId="27787" xr:uid="{74E5FA45-A68E-4B06-AEF0-FCC4D713A18C}"/>
    <cellStyle name="Normal 8 2 2 6 2" xfId="27788" xr:uid="{8A5A8E25-B9CA-4E63-A25A-FDFE3BF49200}"/>
    <cellStyle name="Normal 8 2 2 7" xfId="27789" xr:uid="{D8E4914E-2578-4E28-BFF8-8EA7EB37906E}"/>
    <cellStyle name="Normal 8 2 2 8" xfId="27790" xr:uid="{6B0B1072-7ACB-43F1-AA7C-1D7F440CF213}"/>
    <cellStyle name="Normal 8 2 2 9" xfId="27791" xr:uid="{FDD5B489-A278-4FA8-AA1B-73B8FEB82E42}"/>
    <cellStyle name="Normal 8 2 3" xfId="27792" xr:uid="{7A419F39-2007-4695-ADD3-262C83B3F5D7}"/>
    <cellStyle name="Normal 8 2 3 2" xfId="27793" xr:uid="{722709EB-5728-4B92-BAB3-520F22B13F26}"/>
    <cellStyle name="Normal 8 2 3 2 2" xfId="27794" xr:uid="{D53B8CCB-B192-44C3-A137-42FAB3C0A288}"/>
    <cellStyle name="Normal 8 2 3 3" xfId="27795" xr:uid="{D282DBD0-FC60-4B0F-A648-2E0514E4D491}"/>
    <cellStyle name="Normal 8 2 3 4" xfId="27796" xr:uid="{5AC4D6DC-8684-47E1-AD72-683BF207304F}"/>
    <cellStyle name="Normal 8 2 4" xfId="27797" xr:uid="{6CCE0F74-1B65-4758-996E-468BDB32F669}"/>
    <cellStyle name="Normal 8 2 4 2" xfId="27798" xr:uid="{20EDB7C3-CD65-4CC5-9888-21543E9E2CB5}"/>
    <cellStyle name="Normal 8 2 4 2 2" xfId="27799" xr:uid="{D5711946-6D09-4B55-BA62-1BC8087E123E}"/>
    <cellStyle name="Normal 8 2 4 3" xfId="27800" xr:uid="{1544CA49-2561-4B34-93E4-831ED78C0CD2}"/>
    <cellStyle name="Normal 8 2 4 4" xfId="27801" xr:uid="{14D6AEE0-86B7-403B-B410-76FD6B53102E}"/>
    <cellStyle name="Normal 8 2 4 5" xfId="27802" xr:uid="{2A2EB2F9-8EC0-486D-B869-5FCEA8C9A591}"/>
    <cellStyle name="Normal 8 2 5" xfId="27803" xr:uid="{8748CFAC-6EC8-4951-8FBD-7FB408DF30F9}"/>
    <cellStyle name="Normal 8 2 5 2" xfId="27804" xr:uid="{80893F74-B6A7-4598-8F4D-E391D9A1EC8C}"/>
    <cellStyle name="Normal 8 2 5 2 2" xfId="27805" xr:uid="{781C6BFD-9802-4CB0-868A-02702099910D}"/>
    <cellStyle name="Normal 8 2 5 2 3" xfId="27806" xr:uid="{6179022A-1F60-4F0C-89FF-31B0F0B3DC5A}"/>
    <cellStyle name="Normal 8 2 5 3" xfId="27807" xr:uid="{ACF75B96-4D02-4BD5-8501-F309EDBA02BD}"/>
    <cellStyle name="Normal 8 2 5 4" xfId="27808" xr:uid="{20FECE9E-5214-4A5B-B1E5-1893AC0E4FCB}"/>
    <cellStyle name="Normal 8 2 5 5" xfId="27809" xr:uid="{E2387883-F8E4-466D-9440-49DECA4384B4}"/>
    <cellStyle name="Normal 8 2 6" xfId="27810" xr:uid="{9C535325-9794-4A96-81D8-E9661CB09B23}"/>
    <cellStyle name="Normal 8 2 6 2" xfId="27811" xr:uid="{F2A3FAEC-E37B-473B-BA56-CAFFC930DF1A}"/>
    <cellStyle name="Normal 8 2 6 2 2" xfId="27812" xr:uid="{4F4E5CA8-408B-4E6C-AE10-5EF52E7BD404}"/>
    <cellStyle name="Normal 8 2 6 3" xfId="27813" xr:uid="{E89A6319-B88D-4289-B381-6264783DB805}"/>
    <cellStyle name="Normal 8 2 6 4" xfId="27814" xr:uid="{7004E76F-F902-4713-9541-02D670D0188E}"/>
    <cellStyle name="Normal 8 2 7" xfId="27815" xr:uid="{561CD3FC-59D5-489A-B0D8-9F7905299DC8}"/>
    <cellStyle name="Normal 8 2 7 2" xfId="27816" xr:uid="{F4B55303-F4E7-4CA4-BFC6-07B332BE2B9B}"/>
    <cellStyle name="Normal 8 2 7 2 2" xfId="27817" xr:uid="{215EB8F6-966B-4096-8174-A5E3BDA9719D}"/>
    <cellStyle name="Normal 8 2 7 3" xfId="27818" xr:uid="{D874B363-11BF-4DBB-A170-F7B3617B6704}"/>
    <cellStyle name="Normal 8 2 7 4" xfId="27819" xr:uid="{2445547A-E48E-4F36-8ECB-39D83EC6E01E}"/>
    <cellStyle name="Normal 8 2 8" xfId="27820" xr:uid="{F54E326E-F63B-4D15-BD58-F3EEDE5CCBD1}"/>
    <cellStyle name="Normal 8 2 8 2" xfId="27821" xr:uid="{3D33151B-C6E9-4BCD-93FF-02D292C9B12F}"/>
    <cellStyle name="Normal 8 2 9" xfId="27822" xr:uid="{0CD04927-ED01-4A53-826E-B72079B2D10E}"/>
    <cellStyle name="Normal 8 3" xfId="27823" xr:uid="{74E0B636-8B46-45B3-B62F-4BAE4BF28B07}"/>
    <cellStyle name="Normal 8 3 10" xfId="27824" xr:uid="{3DAEC279-97DF-4A66-911D-EDCC7A450620}"/>
    <cellStyle name="Normal 8 3 2" xfId="27825" xr:uid="{32C7751F-6052-4ADB-A2ED-28CE6E1F63CB}"/>
    <cellStyle name="Normal 8 3 2 2" xfId="27826" xr:uid="{15521158-55F4-4CDB-8395-E153E64BDC39}"/>
    <cellStyle name="Normal 8 3 2 2 2" xfId="27827" xr:uid="{F9A53CD4-1F2F-46C3-A015-C4E1D1EC0756}"/>
    <cellStyle name="Normal 8 3 2 2 3" xfId="27828" xr:uid="{B738B46E-F35C-40BB-850F-D2312988EF7B}"/>
    <cellStyle name="Normal 8 3 2 3" xfId="27829" xr:uid="{200E67CF-0890-49D7-90E4-2DDDC0D9E78E}"/>
    <cellStyle name="Normal 8 3 2 3 2" xfId="27830" xr:uid="{7D8C1D92-361C-4E32-B46D-A854D5B7DA79}"/>
    <cellStyle name="Normal 8 3 2 4" xfId="27831" xr:uid="{2D301EA3-DA47-47AC-BB28-7A009447A0CB}"/>
    <cellStyle name="Normal 8 3 2 5" xfId="27832" xr:uid="{5ED6F9F7-1515-461D-85B2-A1BE8FD0FF35}"/>
    <cellStyle name="Normal 8 3 2 6" xfId="27833" xr:uid="{882CB329-5542-4282-BF7A-1BD841BEE5E0}"/>
    <cellStyle name="Normal 8 3 3" xfId="27834" xr:uid="{BFA4810D-AAC1-4054-A8F3-118893C13D67}"/>
    <cellStyle name="Normal 8 3 3 2" xfId="27835" xr:uid="{2A64A45C-77D5-46F8-80E4-BFAF7AD8B8C5}"/>
    <cellStyle name="Normal 8 3 3 2 2" xfId="27836" xr:uid="{040DB8CD-CCCE-4642-AE38-713AA7F3299B}"/>
    <cellStyle name="Normal 8 3 3 3" xfId="27837" xr:uid="{5B662EDA-A2A0-44C6-933E-313D60635B38}"/>
    <cellStyle name="Normal 8 3 3 4" xfId="27838" xr:uid="{08B17A5B-EBEB-424C-BF2B-32C7359EE9D4}"/>
    <cellStyle name="Normal 8 3 3 5" xfId="27839" xr:uid="{8B818142-C9F9-49F8-8F6B-4367563A7862}"/>
    <cellStyle name="Normal 8 3 4" xfId="27840" xr:uid="{DD436667-8D73-49A6-AE15-0BDED8CAB44F}"/>
    <cellStyle name="Normal 8 3 4 2" xfId="27841" xr:uid="{3955FE37-257A-4B28-A518-9CDFFC1A56F3}"/>
    <cellStyle name="Normal 8 3 4 2 2" xfId="27842" xr:uid="{BEE184B1-7692-4AAF-8C43-C2E4D27CCB66}"/>
    <cellStyle name="Normal 8 3 4 3" xfId="27843" xr:uid="{615FCC8E-63ED-4B5F-9FBA-35155DC3E7D3}"/>
    <cellStyle name="Normal 8 3 4 4" xfId="27844" xr:uid="{33C8A5D2-5F2E-4708-87A5-0B286D7AD510}"/>
    <cellStyle name="Normal 8 3 4 5" xfId="27845" xr:uid="{05EB9C8D-B917-49EE-96AE-8B62C59C601A}"/>
    <cellStyle name="Normal 8 3 5" xfId="27846" xr:uid="{0F1C2F06-E3F0-46E9-8F8C-08290A03E42A}"/>
    <cellStyle name="Normal 8 3 5 2" xfId="27847" xr:uid="{6ED261EE-176E-4457-8DCE-F71687DA8C08}"/>
    <cellStyle name="Normal 8 3 5 2 2" xfId="27848" xr:uid="{D2C5374B-A9FF-4090-9A88-588B048B3ED1}"/>
    <cellStyle name="Normal 8 3 5 3" xfId="27849" xr:uid="{697C74F7-D750-4EB3-A568-DF41884DBCA3}"/>
    <cellStyle name="Normal 8 3 5 4" xfId="27850" xr:uid="{D812E089-054A-4EBA-8FBD-03E15F212CE9}"/>
    <cellStyle name="Normal 8 3 5 5" xfId="27851" xr:uid="{D5D8E2AD-EAFD-46B4-BB38-431425926A31}"/>
    <cellStyle name="Normal 8 3 6" xfId="27852" xr:uid="{2E02B017-F188-4D0B-9566-F6AF2CFB2BF2}"/>
    <cellStyle name="Normal 8 3 6 2" xfId="27853" xr:uid="{826B4E6F-E08F-4749-A4C9-887F4BE76D88}"/>
    <cellStyle name="Normal 8 3 7" xfId="27854" xr:uid="{DFC9BC06-B2F6-42FA-9355-378B8134D1DD}"/>
    <cellStyle name="Normal 8 3 8" xfId="27855" xr:uid="{7A758638-12A7-4B70-B64B-616F55564E2A}"/>
    <cellStyle name="Normal 8 3 9" xfId="27856" xr:uid="{35EB3DEA-00B3-4781-AD6C-9E5AB6C108F1}"/>
    <cellStyle name="Normal 8 4" xfId="27857" xr:uid="{2744F131-502C-4ABE-855D-E09EA9C9533A}"/>
    <cellStyle name="Normal 8 4 10" xfId="27858" xr:uid="{E2E72B2B-DC3D-40EE-85D7-855E68BF138A}"/>
    <cellStyle name="Normal 8 4 2" xfId="27859" xr:uid="{59904ED4-F0FB-4965-BCAD-342D50FD0A54}"/>
    <cellStyle name="Normal 8 4 2 2" xfId="27860" xr:uid="{F0F9D9C8-8C44-469C-9743-166FD7C7ABCB}"/>
    <cellStyle name="Normal 8 4 2 2 2" xfId="27861" xr:uid="{ACA61D6A-B34F-440B-8490-955FDF555A47}"/>
    <cellStyle name="Normal 8 4 2 3" xfId="27862" xr:uid="{F1D3F141-5AF4-4D37-80A3-6F62F194FE4D}"/>
    <cellStyle name="Normal 8 4 2 4" xfId="27863" xr:uid="{CA40C89D-ECB7-431E-9700-468C0156FA38}"/>
    <cellStyle name="Normal 8 4 2 5" xfId="27864" xr:uid="{9545F776-A3B1-4CAA-8CE8-416BB20EA130}"/>
    <cellStyle name="Normal 8 4 3" xfId="27865" xr:uid="{169D28EE-D0F4-41C7-B365-9BA3F1343A30}"/>
    <cellStyle name="Normal 8 4 3 2" xfId="27866" xr:uid="{919538BD-F488-445B-BA79-DF48BFFDA09C}"/>
    <cellStyle name="Normal 8 4 3 2 2" xfId="27867" xr:uid="{10C09E65-B2EE-42F3-8A91-9F9CBA926A80}"/>
    <cellStyle name="Normal 8 4 3 3" xfId="27868" xr:uid="{BC01ED03-D619-4089-A774-C3BB66A2B794}"/>
    <cellStyle name="Normal 8 4 3 4" xfId="27869" xr:uid="{03606106-289A-4BD3-BE4C-40406FD12F62}"/>
    <cellStyle name="Normal 8 4 4" xfId="27870" xr:uid="{441A0C26-FEFD-4282-B086-0D5DEB422832}"/>
    <cellStyle name="Normal 8 4 4 2" xfId="27871" xr:uid="{2FE632EA-9B10-4B3C-880D-64E6469CFFF5}"/>
    <cellStyle name="Normal 8 4 4 2 2" xfId="27872" xr:uid="{439BA5AF-B14C-4AE3-A9AC-6395FD3712B8}"/>
    <cellStyle name="Normal 8 4 4 3" xfId="27873" xr:uid="{D2CE1218-A197-4046-8E35-0CA82FD576C5}"/>
    <cellStyle name="Normal 8 4 4 4" xfId="27874" xr:uid="{9A44BF84-28C8-4AA6-9E32-9DAD9272AA2E}"/>
    <cellStyle name="Normal 8 4 5" xfId="27875" xr:uid="{E78FA9E3-E615-4EEC-A122-CFDB5A7FAE9B}"/>
    <cellStyle name="Normal 8 4 5 2" xfId="27876" xr:uid="{CB1B9382-A3DD-4687-AE3A-DE00888A6670}"/>
    <cellStyle name="Normal 8 4 5 2 2" xfId="27877" xr:uid="{0FA14D60-0730-423E-9426-3B1949D3EDCF}"/>
    <cellStyle name="Normal 8 4 5 3" xfId="27878" xr:uid="{7D7FFD17-EA5F-4572-B29D-629EE8D1F7D2}"/>
    <cellStyle name="Normal 8 4 5 4" xfId="27879" xr:uid="{8D037302-5DCF-4044-BA75-4A654D5CCAA9}"/>
    <cellStyle name="Normal 8 4 6" xfId="27880" xr:uid="{C0D7EE1B-506C-48AA-B308-542DC1CE0C24}"/>
    <cellStyle name="Normal 8 4 6 2" xfId="27881" xr:uid="{F152A4C0-D2E3-48D6-B3F1-CC30AAA5E1C2}"/>
    <cellStyle name="Normal 8 4 7" xfId="27882" xr:uid="{206727B6-AE15-4E6D-AB06-ACD3BC430ACF}"/>
    <cellStyle name="Normal 8 4 8" xfId="27883" xr:uid="{A3F1280E-235D-4BBB-98C6-73ADD68FFDA9}"/>
    <cellStyle name="Normal 8 4 9" xfId="27884" xr:uid="{CF9D093A-18DA-45F7-9A25-0F16594B2194}"/>
    <cellStyle name="Normal 8 5" xfId="27885" xr:uid="{29ABD0E3-940B-48CA-809B-AC65CDD63EEB}"/>
    <cellStyle name="Normal 8 5 2" xfId="27886" xr:uid="{3AC15895-0C3F-48D0-8EC7-F4F6A4862327}"/>
    <cellStyle name="Normal 8 5 2 2" xfId="27887" xr:uid="{C577F942-5C3B-4FE1-9B3C-191FB1A2260A}"/>
    <cellStyle name="Normal 8 5 2 2 2" xfId="27888" xr:uid="{F9FDC452-71AD-4A70-A2A9-484DC74B602C}"/>
    <cellStyle name="Normal 8 5 2 3" xfId="27889" xr:uid="{379A7972-C77B-45AA-869C-B8C02352EEFF}"/>
    <cellStyle name="Normal 8 5 2 4" xfId="27890" xr:uid="{D622EBBA-7639-4E6A-8412-13F188993F43}"/>
    <cellStyle name="Normal 8 5 3" xfId="27891" xr:uid="{048536A2-DC0D-4A43-9143-B355D62BC9D4}"/>
    <cellStyle name="Normal 8 5 3 2" xfId="27892" xr:uid="{58A8EA7C-8A48-4474-A1F3-770355ED2953}"/>
    <cellStyle name="Normal 8 5 3 2 2" xfId="27893" xr:uid="{2E320418-D2DF-4370-BD9C-12D5F17F308D}"/>
    <cellStyle name="Normal 8 5 3 3" xfId="27894" xr:uid="{1D86238C-A6E1-4C41-974A-AF3754873ABD}"/>
    <cellStyle name="Normal 8 5 3 4" xfId="27895" xr:uid="{05EB9542-F4F1-4765-A763-9852409B4C70}"/>
    <cellStyle name="Normal 8 5 4" xfId="27896" xr:uid="{0A07C1B6-78F7-4CEB-81F0-135F3927875B}"/>
    <cellStyle name="Normal 8 5 4 2" xfId="27897" xr:uid="{0538F3B2-A869-424C-B2FD-250096C6ED6E}"/>
    <cellStyle name="Normal 8 5 4 2 2" xfId="27898" xr:uid="{C6AADBA9-BC0D-42CD-828A-C8515606A9F7}"/>
    <cellStyle name="Normal 8 5 4 3" xfId="27899" xr:uid="{111D3401-4E17-425A-863B-B4A0BDDB2DEF}"/>
    <cellStyle name="Normal 8 5 4 4" xfId="27900" xr:uid="{015BFE84-FF3D-44D2-8EEB-5EAB0462AD7D}"/>
    <cellStyle name="Normal 8 5 5" xfId="27901" xr:uid="{EC89ACFE-908C-4BEA-A48F-C1ACD81FB30C}"/>
    <cellStyle name="Normal 8 5 5 2" xfId="27902" xr:uid="{325FDD35-BBF3-4146-8B6D-868785636A4E}"/>
    <cellStyle name="Normal 8 5 5 2 2" xfId="27903" xr:uid="{ECD78A5F-65E0-4B6F-9562-3B3804E0E253}"/>
    <cellStyle name="Normal 8 5 5 3" xfId="27904" xr:uid="{64C82053-455F-47ED-A4E4-FD2D89509D0E}"/>
    <cellStyle name="Normal 8 5 5 4" xfId="27905" xr:uid="{C8855F0F-3E14-4C9B-B2EB-AF2A46127764}"/>
    <cellStyle name="Normal 8 5 6" xfId="27906" xr:uid="{0886211E-0C1F-4DA1-8BA3-19FF17A6FC94}"/>
    <cellStyle name="Normal 8 5 6 2" xfId="27907" xr:uid="{108E0049-FED6-4229-8F03-F8BA74810423}"/>
    <cellStyle name="Normal 8 5 7" xfId="27908" xr:uid="{8CF6B600-0294-4064-9EBD-4F73F4689380}"/>
    <cellStyle name="Normal 8 5 8" xfId="27909" xr:uid="{2CE7C162-4F23-4133-9F14-E550C705108C}"/>
    <cellStyle name="Normal 8 5 9" xfId="27910" xr:uid="{40A1513C-29A1-442E-A281-F4701CA9DE1F}"/>
    <cellStyle name="Normal 8 6" xfId="27911" xr:uid="{50A6D80F-4AA5-4B62-AA23-AC7CEA79D450}"/>
    <cellStyle name="Normal 8 6 2" xfId="27912" xr:uid="{9CE56460-0CEC-427F-995A-4A8A0E08AC43}"/>
    <cellStyle name="Normal 8 6 2 2" xfId="27913" xr:uid="{7D0D3352-8169-40F0-AC93-CB7DC4D72966}"/>
    <cellStyle name="Normal 8 6 2 2 2" xfId="27914" xr:uid="{118C22C0-F5D1-48C5-98E8-DD0ED152B6D9}"/>
    <cellStyle name="Normal 8 6 2 3" xfId="27915" xr:uid="{3A8A59DE-B038-4EF1-8B54-B056AEAA77C6}"/>
    <cellStyle name="Normal 8 6 2 4" xfId="27916" xr:uid="{BBAAC2DC-C395-4B71-BC5C-30B7C954569A}"/>
    <cellStyle name="Normal 8 6 3" xfId="27917" xr:uid="{B1A88DBF-5BCE-43C0-825F-F2E6A6EAEE87}"/>
    <cellStyle name="Normal 8 6 3 2" xfId="27918" xr:uid="{AAE1F59F-913A-4E46-9D2E-DF6BF759867A}"/>
    <cellStyle name="Normal 8 6 3 2 2" xfId="27919" xr:uid="{873E77F4-9E34-4AFD-A4CC-8A2D618566C1}"/>
    <cellStyle name="Normal 8 6 3 3" xfId="27920" xr:uid="{10310615-60A2-4CB7-9340-5C278378E70B}"/>
    <cellStyle name="Normal 8 6 3 4" xfId="27921" xr:uid="{408CEA29-ECB9-4287-B469-C4F2120BFAEB}"/>
    <cellStyle name="Normal 8 6 4" xfId="27922" xr:uid="{D35F4A4D-3B21-4C6E-B0A0-EFAC5C9A15DE}"/>
    <cellStyle name="Normal 8 6 4 2" xfId="27923" xr:uid="{B141428A-66B6-4218-963F-3EAC47FFD3CB}"/>
    <cellStyle name="Normal 8 6 4 2 2" xfId="27924" xr:uid="{DA84A87C-6DC1-4B16-BE4E-A7641D257C01}"/>
    <cellStyle name="Normal 8 6 4 3" xfId="27925" xr:uid="{A632D4E3-C61B-4967-AE46-AD03E3E1B0FC}"/>
    <cellStyle name="Normal 8 6 4 4" xfId="27926" xr:uid="{14DA65D1-13F6-4939-B194-A471A05B5C54}"/>
    <cellStyle name="Normal 8 6 5" xfId="27927" xr:uid="{04085451-BCFF-419A-A519-5E71B0A2174A}"/>
    <cellStyle name="Normal 8 6 5 2" xfId="27928" xr:uid="{4695EC95-48F4-4953-A2E6-4A5C02F42A1E}"/>
    <cellStyle name="Normal 8 6 5 2 2" xfId="27929" xr:uid="{C7DA9622-DDEC-48CE-8A53-0F0586D13433}"/>
    <cellStyle name="Normal 8 6 5 3" xfId="27930" xr:uid="{1B7907E8-C566-41C0-91E1-5EF3F4F10609}"/>
    <cellStyle name="Normal 8 6 5 4" xfId="27931" xr:uid="{F10A8E9A-3277-4CB5-98F0-6F5D0E357BED}"/>
    <cellStyle name="Normal 8 6 6" xfId="27932" xr:uid="{32298AD9-AECB-4EB4-8D9F-C4EB17EFE114}"/>
    <cellStyle name="Normal 8 6 6 2" xfId="27933" xr:uid="{F9DE5542-6F61-4413-9FE2-928955372ECA}"/>
    <cellStyle name="Normal 8 6 7" xfId="27934" xr:uid="{AB2AF70A-15FB-420D-A8F7-8CA06CC30086}"/>
    <cellStyle name="Normal 8 6 8" xfId="27935" xr:uid="{823E03F1-BECD-44E7-AC0A-28AAF37AB655}"/>
    <cellStyle name="Normal 8 6 9" xfId="27936" xr:uid="{90B0F6BA-91F0-4DCD-883D-77ED701DB888}"/>
    <cellStyle name="Normal 8 7" xfId="27937" xr:uid="{41817236-9B35-4837-8124-78D2C10B7EF7}"/>
    <cellStyle name="Normal 8 8" xfId="27938" xr:uid="{0BCF6141-1CAB-4754-980E-61C250ADA116}"/>
    <cellStyle name="Normal 8 8 2" xfId="27939" xr:uid="{4C3E6D71-B343-463F-8052-731332CBD6F9}"/>
    <cellStyle name="Normal 8 9" xfId="27940" xr:uid="{99573AF7-837E-412A-90B7-E0539E6D11A6}"/>
    <cellStyle name="Normal 80" xfId="27941" xr:uid="{6274836C-A033-4ABE-A169-8DEAA9429AAA}"/>
    <cellStyle name="Normal 80 2" xfId="27942" xr:uid="{751C298E-7666-405E-B1BF-C8EB5A7ED4F0}"/>
    <cellStyle name="Normal 80 2 2" xfId="27943" xr:uid="{1F0CCFA7-3405-47CA-A96B-B50362C15143}"/>
    <cellStyle name="Normal 80 3" xfId="27944" xr:uid="{2E3DF8CA-3618-4BA4-A8B9-3288E33391D3}"/>
    <cellStyle name="Normal 80 3 2" xfId="27945" xr:uid="{7AF16083-F4B0-48C3-9D49-A85CAA32314E}"/>
    <cellStyle name="Normal 80 4" xfId="27946" xr:uid="{AFDCF603-4335-4F83-8EE4-680228646F51}"/>
    <cellStyle name="Normal 81" xfId="27947" xr:uid="{D566B874-C501-4887-BD17-1152D36DFDC5}"/>
    <cellStyle name="Normal 81 2" xfId="27948" xr:uid="{963DA642-8359-4AA6-B8DF-70A05A2301D2}"/>
    <cellStyle name="Normal 81 2 2" xfId="27949" xr:uid="{0CF63259-ECA1-46C9-A0D1-9550649FC83A}"/>
    <cellStyle name="Normal 81 3" xfId="27950" xr:uid="{CBA79DC3-2E91-4C9E-BEEB-40C9AA9FDD13}"/>
    <cellStyle name="Normal 81 3 2" xfId="27951" xr:uid="{2014A554-05DC-43C7-9D10-700F6FA5324D}"/>
    <cellStyle name="Normal 81 4" xfId="27952" xr:uid="{0AC85092-BE1F-4D16-872E-9B6D03780907}"/>
    <cellStyle name="Normal 81 5" xfId="27953" xr:uid="{A2602500-5BBB-4E93-B5AF-4FF1552AB37A}"/>
    <cellStyle name="Normal 82" xfId="27954" xr:uid="{FD4EA807-10E7-4E49-A0A9-0F051FDD0A76}"/>
    <cellStyle name="Normal 82 2" xfId="27955" xr:uid="{5BDA413C-CC13-4C3E-BBE5-8FC14B60E9CC}"/>
    <cellStyle name="Normal 82 2 2" xfId="27956" xr:uid="{B67F41D6-DFA4-4F3E-9517-4F312F45C78C}"/>
    <cellStyle name="Normal 82 2 3" xfId="27957" xr:uid="{1C9CF83C-DDD4-45A5-B018-A3033643F82F}"/>
    <cellStyle name="Normal 82 3" xfId="27958" xr:uid="{F42955AC-922A-446D-A2FA-25369E930416}"/>
    <cellStyle name="Normal 82 3 2" xfId="27959" xr:uid="{FE377CE0-FB48-4700-93C0-56FE0FF4BE62}"/>
    <cellStyle name="Normal 82 3 3" xfId="27960" xr:uid="{90B3F22D-C38D-4FD2-A911-A2D5D6D785B6}"/>
    <cellStyle name="Normal 82 4" xfId="27961" xr:uid="{C4A27FE3-981A-4FDF-A5F8-B7A6D5452FC7}"/>
    <cellStyle name="Normal 83" xfId="27962" xr:uid="{E42D4F7E-BA08-44E5-AB24-9D57C4444DC6}"/>
    <cellStyle name="Normal 83 2" xfId="27963" xr:uid="{6D8328D5-FB28-4FF3-9957-15230709C4B3}"/>
    <cellStyle name="Normal 83 2 2" xfId="27964" xr:uid="{99061F0A-888C-40BB-8453-397ECBDEE95D}"/>
    <cellStyle name="Normal 83 2 3" xfId="27965" xr:uid="{E92E99EC-19DB-45A2-A3A2-A1D2436860CA}"/>
    <cellStyle name="Normal 83 3" xfId="27966" xr:uid="{018775AC-4656-4EFD-9505-02494574125F}"/>
    <cellStyle name="Normal 83 4" xfId="27967" xr:uid="{FD9C77C5-5435-42CC-9468-865E1461B099}"/>
    <cellStyle name="Normal 83 5" xfId="27968" xr:uid="{6633C000-0692-4829-B077-05696A3F6DA4}"/>
    <cellStyle name="Normal 84" xfId="27969" xr:uid="{1ED91746-96AE-4DB1-9CB0-0666953D6EAA}"/>
    <cellStyle name="Normal 84 2" xfId="27970" xr:uid="{7B09611D-70BF-4213-B3DD-8DCA06577666}"/>
    <cellStyle name="Normal 84 3" xfId="27971" xr:uid="{343D83B4-B08E-47C3-A340-6E7C38FC18B1}"/>
    <cellStyle name="Normal 84 3 2" xfId="27972" xr:uid="{9F81977F-9B3C-4BA8-8915-42BD574FA03D}"/>
    <cellStyle name="Normal 84 3 2 2" xfId="27973" xr:uid="{C604C39E-7F18-42A8-BAF6-3B59AD9711E2}"/>
    <cellStyle name="Normal 84 3 2 2 2" xfId="27974" xr:uid="{3DB2AFBC-6FC0-4931-B318-02716FFB619A}"/>
    <cellStyle name="Normal 84 3 2 2 3" xfId="27975" xr:uid="{D4313939-8415-4F78-9609-48B732A31CF3}"/>
    <cellStyle name="Normal 84 3 2 3" xfId="27976" xr:uid="{6DA335F2-A132-4522-A80F-2BE0EFC68304}"/>
    <cellStyle name="Normal 84 3 2 4" xfId="27977" xr:uid="{EB92CB94-7B04-4B7D-8C59-93BF97E3F9A1}"/>
    <cellStyle name="Normal 84 3 3" xfId="27978" xr:uid="{90E8A7DC-B509-4301-B782-1664FF5A0383}"/>
    <cellStyle name="Normal 84 3 4" xfId="27979" xr:uid="{FE57F8F5-6A2A-4A1E-AD81-0783DC9A74C2}"/>
    <cellStyle name="Normal 84 3 5" xfId="27980" xr:uid="{AD3BC298-5D7C-456B-A857-307C93D40B2D}"/>
    <cellStyle name="Normal 85" xfId="27981" xr:uid="{356F1944-CA23-4ABD-BBD1-033E8E02D321}"/>
    <cellStyle name="Normal 85 2" xfId="27982" xr:uid="{094F6A02-82E2-43C7-BC3D-12FF89308799}"/>
    <cellStyle name="Normal 86" xfId="27983" xr:uid="{ACB8C12E-3660-49FC-8181-E1A1F7B62E3F}"/>
    <cellStyle name="Normal 86 2" xfId="27984" xr:uid="{DFB41A96-3AC7-47B5-8B0F-A2462BF9ACF7}"/>
    <cellStyle name="Normal 87" xfId="27985" xr:uid="{64D730C6-535D-45F0-AC89-6F967EAAC1FA}"/>
    <cellStyle name="Normal 87 2" xfId="27986" xr:uid="{D3A70152-A7A2-4F61-B32C-EA3ED274C50A}"/>
    <cellStyle name="Normal 87 2 2" xfId="27987" xr:uid="{1427BC5D-B122-4D33-9A98-D0E67048911E}"/>
    <cellStyle name="Normal 87 2 2 2" xfId="27988" xr:uid="{8D7457CF-99B6-4346-8B51-F9B63A765B8B}"/>
    <cellStyle name="Normal 87 2 3" xfId="27989" xr:uid="{DE87351D-18DE-4A39-A196-66BF14EE3320}"/>
    <cellStyle name="Normal 87 2 4" xfId="27990" xr:uid="{3AE9A48D-F7D6-4AAD-8B8A-D3C91671C5B6}"/>
    <cellStyle name="Normal 87 3" xfId="27991" xr:uid="{FB79573D-587F-4BCA-941C-B2E686A996AF}"/>
    <cellStyle name="Normal 87 3 2" xfId="27992" xr:uid="{6BCD9FDB-E167-4E1D-967E-7D184C91DCAD}"/>
    <cellStyle name="Normal 87 3 2 2" xfId="27993" xr:uid="{24EE514F-26AC-41F6-81D8-BD6A52869A85}"/>
    <cellStyle name="Normal 87 3 3" xfId="27994" xr:uid="{55A620BC-3AF1-455F-BE10-9A3A5026969E}"/>
    <cellStyle name="Normal 87 3 4" xfId="27995" xr:uid="{F72522FC-A32C-476F-831C-D16FE9412361}"/>
    <cellStyle name="Normal 87 4" xfId="27996" xr:uid="{AE95FC44-23EE-4E34-BE87-3881D1B4CF5B}"/>
    <cellStyle name="Normal 87 4 2" xfId="27997" xr:uid="{0EC04495-CC8B-4579-A797-35325FDE9AE7}"/>
    <cellStyle name="Normal 87 4 2 2" xfId="27998" xr:uid="{42F54BC4-C4D3-49B4-B273-374F9D5CD008}"/>
    <cellStyle name="Normal 87 4 3" xfId="27999" xr:uid="{4D2B5F2C-A883-4835-AD3A-9EC2930E6F3C}"/>
    <cellStyle name="Normal 87 4 4" xfId="28000" xr:uid="{B9E3D575-6CD7-4DDC-9FD1-79BEA4DDE430}"/>
    <cellStyle name="Normal 87 5" xfId="28001" xr:uid="{4BEC338F-E759-481B-BB81-2C41BB350466}"/>
    <cellStyle name="Normal 87 5 2" xfId="28002" xr:uid="{CD511417-4F5F-4AC5-AD93-354D1A262070}"/>
    <cellStyle name="Normal 87 5 2 2" xfId="28003" xr:uid="{3DC1BE5D-8E02-4EAF-9BB5-5FEA5A99A6F2}"/>
    <cellStyle name="Normal 87 5 3" xfId="28004" xr:uid="{32B2E849-97E9-4CFA-B5D6-2A7820EA911D}"/>
    <cellStyle name="Normal 87 5 4" xfId="28005" xr:uid="{AECCE28D-9BE1-4B7D-B0EF-4986406B8524}"/>
    <cellStyle name="Normal 87 6" xfId="28006" xr:uid="{AA7E4682-1A6D-47AF-8E58-19894F8F5D1D}"/>
    <cellStyle name="Normal 87 6 2" xfId="28007" xr:uid="{A03C1129-A221-4D0B-A7C0-AB8C9C956E69}"/>
    <cellStyle name="Normal 87 7" xfId="28008" xr:uid="{59505C9B-7526-46C5-A70E-DDB6CF3F5854}"/>
    <cellStyle name="Normal 87 8" xfId="28009" xr:uid="{7BA091C9-41FE-48D4-9D40-46255C4BB1D6}"/>
    <cellStyle name="Normal 87 9" xfId="28010" xr:uid="{A52E3F4F-1FD3-4DC2-BF84-BD80252EB338}"/>
    <cellStyle name="Normal 88" xfId="28011" xr:uid="{C2953BCC-3E3C-4E3E-A5A8-7FA42170814A}"/>
    <cellStyle name="Normal 88 2" xfId="28012" xr:uid="{6EBE7D43-B934-4DED-AC26-F804F254F024}"/>
    <cellStyle name="Normal 88 2 2" xfId="28013" xr:uid="{FDE40618-0CE7-4D31-885B-DD915FC9F88A}"/>
    <cellStyle name="Normal 88 2 2 2" xfId="28014" xr:uid="{3FFC51A2-0143-430A-A933-F55B18A14ACD}"/>
    <cellStyle name="Normal 88 2 3" xfId="28015" xr:uid="{03F96635-5D64-452F-A536-3ABFF92035AA}"/>
    <cellStyle name="Normal 88 2 4" xfId="28016" xr:uid="{908F337A-013B-43A0-973F-51DB40D68876}"/>
    <cellStyle name="Normal 88 3" xfId="28017" xr:uid="{3B89E1B6-37D0-43F6-908F-5008EF24BCE8}"/>
    <cellStyle name="Normal 88 3 2" xfId="28018" xr:uid="{230D0A54-CF43-467A-9259-A9B32FA642B6}"/>
    <cellStyle name="Normal 88 3 2 2" xfId="28019" xr:uid="{0E9FBBD7-5494-4AA8-89B8-35FB1C8699A1}"/>
    <cellStyle name="Normal 88 3 3" xfId="28020" xr:uid="{78A32D83-65B5-440A-BD03-20D6FCE96B03}"/>
    <cellStyle name="Normal 88 3 4" xfId="28021" xr:uid="{464B0E5A-E6C9-45DB-BA11-D8F102776C09}"/>
    <cellStyle name="Normal 88 3 5" xfId="28022" xr:uid="{D0E45336-CCCF-4B7C-AC8D-DDEDB9773370}"/>
    <cellStyle name="Normal 88 4" xfId="28023" xr:uid="{0BC8C859-C365-490B-BAD4-FE943214D682}"/>
    <cellStyle name="Normal 88 4 2" xfId="28024" xr:uid="{F8EAF121-CE4F-476D-AE77-B2590D474C2A}"/>
    <cellStyle name="Normal 88 4 2 2" xfId="28025" xr:uid="{04D29250-B864-4E47-84E6-D32CB070EB77}"/>
    <cellStyle name="Normal 88 4 3" xfId="28026" xr:uid="{1FE3F969-E50B-4BFC-BB53-21ABD1C474F5}"/>
    <cellStyle name="Normal 88 4 4" xfId="28027" xr:uid="{C655A2E0-ACF3-4FDE-BBFD-F2D6BD3377F5}"/>
    <cellStyle name="Normal 88 5" xfId="28028" xr:uid="{C27DA1AB-1446-42B4-9B2A-AF125010008C}"/>
    <cellStyle name="Normal 88 5 2" xfId="28029" xr:uid="{8AFD7928-F896-4936-8920-A128B05B0D6C}"/>
    <cellStyle name="Normal 88 5 2 2" xfId="28030" xr:uid="{CBB8AA5A-F776-4A32-818C-F69B925A9CCB}"/>
    <cellStyle name="Normal 88 5 3" xfId="28031" xr:uid="{31D215E2-82DE-4207-A6F7-3A0AA79DDEB8}"/>
    <cellStyle name="Normal 88 5 4" xfId="28032" xr:uid="{9F997475-924A-4FDA-9272-AD104DF5CA68}"/>
    <cellStyle name="Normal 88 6" xfId="28033" xr:uid="{E819D7D2-826E-4C0A-AA4C-1BA4B1620643}"/>
    <cellStyle name="Normal 88 6 2" xfId="28034" xr:uid="{1E6680B6-9F6C-476C-AE52-D6F0015E6843}"/>
    <cellStyle name="Normal 88 7" xfId="28035" xr:uid="{81AF49A8-0044-4335-B4AC-5C2081110527}"/>
    <cellStyle name="Normal 88 8" xfId="28036" xr:uid="{33ADDE76-024D-4A94-A4A7-DEEA502C8D78}"/>
    <cellStyle name="Normal 88 9" xfId="28037" xr:uid="{E7808670-EDAB-4F0E-AB4A-8677684E9506}"/>
    <cellStyle name="Normal 89" xfId="28038" xr:uid="{DDAE3378-BAC0-4D12-843B-17600977CF22}"/>
    <cellStyle name="Normal 89 10" xfId="28039" xr:uid="{5792896B-4FFA-44F4-B476-B658BFC6F9C2}"/>
    <cellStyle name="Normal 89 11" xfId="28040" xr:uid="{D76B6FAF-2FDD-4FC7-AEB1-3CF3606998B2}"/>
    <cellStyle name="Normal 89 2" xfId="28041" xr:uid="{123A4492-D503-4931-BB03-5486A2B59F4C}"/>
    <cellStyle name="Normal 89 2 2" xfId="28042" xr:uid="{A4B34692-E449-4099-9E31-2E962F3D8FFE}"/>
    <cellStyle name="Normal 89 2 2 2" xfId="28043" xr:uid="{22D77098-A5A9-4C2A-9953-45A31EC4F0A0}"/>
    <cellStyle name="Normal 89 2 2 2 2" xfId="28044" xr:uid="{9A700300-57A6-4F74-BD65-7A1C2368C634}"/>
    <cellStyle name="Normal 89 2 2 2 2 2" xfId="28045" xr:uid="{BE3E7D75-15A8-41B4-9CCC-FF36451CF08E}"/>
    <cellStyle name="Normal 89 2 2 2 3" xfId="28046" xr:uid="{47527231-AE05-4953-B144-4D6F9CB1FF32}"/>
    <cellStyle name="Normal 89 2 2 3" xfId="28047" xr:uid="{47891106-0B46-47B9-86C7-BD6D2E1CA13E}"/>
    <cellStyle name="Normal 89 2 2 4" xfId="28048" xr:uid="{90D81272-F8AD-4DD2-8CDF-114FDA0C9D06}"/>
    <cellStyle name="Normal 89 2 2 5" xfId="28049" xr:uid="{FDD5CEA7-F525-459A-A9DA-9C3F10980C1A}"/>
    <cellStyle name="Normal 89 2 3" xfId="28050" xr:uid="{1B3838C7-1064-4F98-A440-D7B06058DC6F}"/>
    <cellStyle name="Normal 89 2 3 2" xfId="28051" xr:uid="{23C0CE8C-5EF7-4766-BB1C-452EB5138006}"/>
    <cellStyle name="Normal 89 2 4" xfId="28052" xr:uid="{CFEA84D5-60AA-457D-888C-76CD92208CA1}"/>
    <cellStyle name="Normal 89 2 4 2" xfId="28053" xr:uid="{71312EEC-298E-4C33-AF35-AEDAEFC16C16}"/>
    <cellStyle name="Normal 89 2 5" xfId="28054" xr:uid="{246FC494-C17E-4F1F-8ECB-63605A601009}"/>
    <cellStyle name="Normal 89 2 6" xfId="28055" xr:uid="{33CACBF6-215F-4D32-98C0-E20D2A88CA8D}"/>
    <cellStyle name="Normal 89 3" xfId="28056" xr:uid="{96C0B4E4-9BF3-45DB-B671-0B9915118D64}"/>
    <cellStyle name="Normal 89 3 2" xfId="28057" xr:uid="{7ADE6230-BF4A-4990-A469-826371BC2181}"/>
    <cellStyle name="Normal 89 3 2 2" xfId="28058" xr:uid="{D821B8C9-B3B2-4CC4-91AC-80D7715E6CDA}"/>
    <cellStyle name="Normal 89 3 3" xfId="28059" xr:uid="{4406A14B-CC95-4488-A712-3ED1F0AA2573}"/>
    <cellStyle name="Normal 89 3 4" xfId="28060" xr:uid="{E04B927F-FF8D-4169-99DC-C8D9C9557C05}"/>
    <cellStyle name="Normal 89 3 5" xfId="28061" xr:uid="{C42C1916-6CC5-4CBA-9EA4-277F8F78475E}"/>
    <cellStyle name="Normal 89 4" xfId="28062" xr:uid="{574F6077-3F05-4498-BE56-EAD6314FA333}"/>
    <cellStyle name="Normal 89 4 2" xfId="28063" xr:uid="{87AA142E-3930-43A9-BA4B-8991527FF7DA}"/>
    <cellStyle name="Normal 89 4 2 2" xfId="28064" xr:uid="{B206EB78-3D64-442C-AF39-E21D280AF768}"/>
    <cellStyle name="Normal 89 4 3" xfId="28065" xr:uid="{25D13378-A63C-4EAB-ACF4-4E4D7FC3136F}"/>
    <cellStyle name="Normal 89 4 4" xfId="28066" xr:uid="{80E117B8-9859-4FA2-98AC-B203DC323D76}"/>
    <cellStyle name="Normal 89 4 5" xfId="28067" xr:uid="{7B8D705F-9EDE-42CC-8B22-E217FB789D24}"/>
    <cellStyle name="Normal 89 5" xfId="28068" xr:uid="{62E92725-BF4E-4424-AF0D-F7405DA1F5D6}"/>
    <cellStyle name="Normal 89 5 2" xfId="28069" xr:uid="{B8818287-D808-4BF5-AEB8-4667B83F0806}"/>
    <cellStyle name="Normal 89 5 2 2" xfId="28070" xr:uid="{82C5F815-4E6D-4290-A253-5957C4D93960}"/>
    <cellStyle name="Normal 89 5 3" xfId="28071" xr:uid="{4338839C-28DA-4EC3-A73E-ABCCC864AFF9}"/>
    <cellStyle name="Normal 89 5 4" xfId="28072" xr:uid="{09D36145-BF53-48A6-933B-077B058CA386}"/>
    <cellStyle name="Normal 89 6" xfId="28073" xr:uid="{EC61331A-01E2-4E60-8E58-938156DBFCB9}"/>
    <cellStyle name="Normal 89 6 2" xfId="28074" xr:uid="{C4B133E5-9BEA-4089-BE01-5539EB7912AB}"/>
    <cellStyle name="Normal 89 7" xfId="28075" xr:uid="{F55942FC-B07C-41D4-B9BB-69AD816B0A12}"/>
    <cellStyle name="Normal 89 8" xfId="28076" xr:uid="{76F63CF8-F157-4D71-BBC7-C4907683B030}"/>
    <cellStyle name="Normal 89 9" xfId="28077" xr:uid="{A32BFC97-ECF0-4FF5-AA28-E6B1BF398347}"/>
    <cellStyle name="Normal 9" xfId="28078" xr:uid="{F5FD9BA7-942F-4D3D-95E9-DB3E8BFD4BD6}"/>
    <cellStyle name="Normal 9 2" xfId="28079" xr:uid="{13AFCC77-E775-46CF-9A38-032E7399B2B0}"/>
    <cellStyle name="Normal 9 2 10" xfId="28080" xr:uid="{AF6F87BF-2ACA-4D03-B060-C00373BE8B0F}"/>
    <cellStyle name="Normal 9 2 2" xfId="28081" xr:uid="{2980ACC9-295F-4F92-8DB8-1D244566FC60}"/>
    <cellStyle name="Normal 9 2 2 2" xfId="28082" xr:uid="{BF75B445-C476-4917-A9E5-CBEEEBEF1626}"/>
    <cellStyle name="Normal 9 2 2 2 2" xfId="28083" xr:uid="{DD18C235-05A1-41E1-9EE0-CF4AA3E3BB32}"/>
    <cellStyle name="Normal 9 2 2 2 2 2" xfId="28084" xr:uid="{FF58404A-6148-470D-A017-C9F87EC594A7}"/>
    <cellStyle name="Normal 9 2 2 2 3" xfId="28085" xr:uid="{FEFCA497-AE98-43EA-A290-8704E7A9D1BF}"/>
    <cellStyle name="Normal 9 2 2 2 4" xfId="28086" xr:uid="{B0BC2710-291E-4997-AC13-F962B68C70CD}"/>
    <cellStyle name="Normal 9 2 2 2 5" xfId="28087" xr:uid="{310FD2A7-1539-41CB-8693-E372504FF1E1}"/>
    <cellStyle name="Normal 9 2 2 3" xfId="28088" xr:uid="{109CAC8A-D938-415D-9B44-71E47BA49BD3}"/>
    <cellStyle name="Normal 9 2 2 3 2" xfId="28089" xr:uid="{1F580830-3B1E-41E2-83CA-9AD8BCBA7E85}"/>
    <cellStyle name="Normal 9 2 2 3 2 2" xfId="28090" xr:uid="{583B6BF1-1D2D-4401-B439-1E03615509B4}"/>
    <cellStyle name="Normal 9 2 2 3 3" xfId="28091" xr:uid="{379F4421-AF63-42DF-9406-490BF6FBDEAF}"/>
    <cellStyle name="Normal 9 2 2 3 4" xfId="28092" xr:uid="{E8A23687-EF94-49E4-9934-5AEEBF67B448}"/>
    <cellStyle name="Normal 9 2 2 3 5" xfId="28093" xr:uid="{A844948B-636B-41F0-9240-C9C58E0CCABB}"/>
    <cellStyle name="Normal 9 2 2 4" xfId="28094" xr:uid="{69A1CC04-D528-4F42-9A40-6AC223D58914}"/>
    <cellStyle name="Normal 9 2 2 4 2" xfId="28095" xr:uid="{4894F662-DAB3-4A86-BE93-0E11F9B9AB97}"/>
    <cellStyle name="Normal 9 2 2 4 2 2" xfId="28096" xr:uid="{0851C926-C1DA-4EA5-B8E5-332ABE3BF645}"/>
    <cellStyle name="Normal 9 2 2 4 3" xfId="28097" xr:uid="{87878CCB-EE51-43EF-81FF-7A5661D90199}"/>
    <cellStyle name="Normal 9 2 2 4 4" xfId="28098" xr:uid="{96FAEBD4-AE6C-48D7-8C97-780AF66A9A98}"/>
    <cellStyle name="Normal 9 2 2 5" xfId="28099" xr:uid="{03545A9C-A4BF-42F7-B6AF-4EA087714396}"/>
    <cellStyle name="Normal 9 2 2 5 2" xfId="28100" xr:uid="{5DA2B716-4F39-4431-B9E0-ECECD40BDEDB}"/>
    <cellStyle name="Normal 9 2 2 5 2 2" xfId="28101" xr:uid="{E9D4939B-260B-4F27-81FD-E3686679A780}"/>
    <cellStyle name="Normal 9 2 2 5 3" xfId="28102" xr:uid="{5791FC5B-3650-4665-8BC8-B52D2C9DCE65}"/>
    <cellStyle name="Normal 9 2 2 5 4" xfId="28103" xr:uid="{FA1D5EF8-87EF-455E-90CF-E93BF235A9F9}"/>
    <cellStyle name="Normal 9 2 2 6" xfId="28104" xr:uid="{A861EB0A-7C60-4E7F-96F7-8DC19CC58E2B}"/>
    <cellStyle name="Normal 9 2 2 6 2" xfId="28105" xr:uid="{9F59EB1F-7AC5-4CFD-9B40-D4105AC3043F}"/>
    <cellStyle name="Normal 9 2 2 7" xfId="28106" xr:uid="{26360305-20DB-4062-8C43-3057EC60D8BB}"/>
    <cellStyle name="Normal 9 2 2 8" xfId="28107" xr:uid="{851CA554-F1B0-49F4-8E18-89E4A989B4A7}"/>
    <cellStyle name="Normal 9 2 2 9" xfId="28108" xr:uid="{B2E53491-5398-48B0-8369-AE466A7F4AD6}"/>
    <cellStyle name="Normal 9 2 3" xfId="28109" xr:uid="{74B6E3FC-E048-47AC-9375-50D4CA3D4953}"/>
    <cellStyle name="Normal 9 2 3 2" xfId="28110" xr:uid="{F223DED7-6A8B-418D-8059-B84A27195F48}"/>
    <cellStyle name="Normal 9 2 3 2 2" xfId="28111" xr:uid="{838550C7-82F7-46F8-83B8-9AC63FF67939}"/>
    <cellStyle name="Normal 9 2 3 2 3" xfId="28112" xr:uid="{30E2D461-122A-45DC-A580-D5EE4B650914}"/>
    <cellStyle name="Normal 9 2 3 3" xfId="28113" xr:uid="{27A2CFC1-D59C-421A-A959-C9B05F231685}"/>
    <cellStyle name="Normal 9 2 3 4" xfId="28114" xr:uid="{46BC0F0B-74EC-4B4D-8AF1-4FB0A2BBEEA3}"/>
    <cellStyle name="Normal 9 2 3 5" xfId="28115" xr:uid="{D690985B-BB63-42C4-A1AA-88227B4C1820}"/>
    <cellStyle name="Normal 9 2 4" xfId="28116" xr:uid="{0375174D-0993-415C-AEEB-979F4A1E058F}"/>
    <cellStyle name="Normal 9 2 4 2" xfId="28117" xr:uid="{A3146842-328E-41AC-ACFE-189703D01BB9}"/>
    <cellStyle name="Normal 9 2 4 2 2" xfId="28118" xr:uid="{091D1D94-84D3-44E3-9F59-419EFC71CA78}"/>
    <cellStyle name="Normal 9 2 4 3" xfId="28119" xr:uid="{33244EC2-2C42-4608-B2A8-FF1143B2402B}"/>
    <cellStyle name="Normal 9 2 4 4" xfId="28120" xr:uid="{313396E3-8B5F-4D53-9D6D-8AEE2DA95823}"/>
    <cellStyle name="Normal 9 2 4 5" xfId="28121" xr:uid="{0F4683F8-B281-4306-B540-EE87595EB013}"/>
    <cellStyle name="Normal 9 2 5" xfId="28122" xr:uid="{A0FE9F90-0165-4530-AFC7-967214C77C94}"/>
    <cellStyle name="Normal 9 2 5 2" xfId="28123" xr:uid="{33D79313-275C-467B-8858-C0E5C126BA19}"/>
    <cellStyle name="Normal 9 2 5 2 2" xfId="28124" xr:uid="{8EEDA075-6E09-464C-A293-5FED6ADE9481}"/>
    <cellStyle name="Normal 9 2 5 3" xfId="28125" xr:uid="{4C4F82B0-C4A3-4C3C-9A9D-EBD24A9753E0}"/>
    <cellStyle name="Normal 9 2 5 4" xfId="28126" xr:uid="{E340C347-A83C-4E13-BC3C-57397A913EF7}"/>
    <cellStyle name="Normal 9 2 5 5" xfId="28127" xr:uid="{EBD9AD67-8566-4FA4-A478-A785B1A923AA}"/>
    <cellStyle name="Normal 9 2 5 6" xfId="28128" xr:uid="{645D2117-25C7-4531-B791-29D4CB79BDC2}"/>
    <cellStyle name="Normal 9 2 6" xfId="28129" xr:uid="{0340C3EE-794F-42B2-8E6E-CE7248B550E3}"/>
    <cellStyle name="Normal 9 2 6 2" xfId="28130" xr:uid="{B27797FC-1E6C-4522-9CDE-7F3124B71F9A}"/>
    <cellStyle name="Normal 9 2 6 2 2" xfId="28131" xr:uid="{E2454B60-3BA0-4249-8F4A-C711D7A33757}"/>
    <cellStyle name="Normal 9 2 6 3" xfId="28132" xr:uid="{86D8C161-6A15-4137-AD6B-B5B9F25B7A18}"/>
    <cellStyle name="Normal 9 2 6 4" xfId="28133" xr:uid="{D63C0A4B-C446-4D53-95DF-2DCD04EC2FCB}"/>
    <cellStyle name="Normal 9 2 7" xfId="28134" xr:uid="{E8B2C7EC-ED3E-4355-9492-1EEBA0C637BA}"/>
    <cellStyle name="Normal 9 2 7 2" xfId="28135" xr:uid="{60AC92A6-1212-4BC8-B7C1-4C2527754A30}"/>
    <cellStyle name="Normal 9 2 8" xfId="28136" xr:uid="{FD11BED9-94C7-4B44-BE0E-7C8E4748A74B}"/>
    <cellStyle name="Normal 9 2 9" xfId="28137" xr:uid="{D64B4AAB-5CE5-4C1E-BCE6-587CF3E05121}"/>
    <cellStyle name="Normal 9 3" xfId="28138" xr:uid="{78FADCCD-B0C7-4D5A-A5B6-6BBDCBAA5EE2}"/>
    <cellStyle name="Normal 9 3 2" xfId="28139" xr:uid="{C641152F-CA4D-4A1F-88ED-EC99566EC525}"/>
    <cellStyle name="Normal 9 3 2 2" xfId="28140" xr:uid="{BA0A884E-DCEE-47AC-8F30-A8BB3D3F8032}"/>
    <cellStyle name="Normal 9 3 2 2 2" xfId="28141" xr:uid="{C59A2431-566A-47CE-8745-532EAF94D116}"/>
    <cellStyle name="Normal 9 3 2 2 3" xfId="28142" xr:uid="{E63EF481-913C-452E-842C-581B6561A505}"/>
    <cellStyle name="Normal 9 3 2 3" xfId="28143" xr:uid="{4C0767BA-8000-4419-8390-F560C6B94006}"/>
    <cellStyle name="Normal 9 3 3" xfId="28144" xr:uid="{BAE3E0DB-3657-4C7F-9AFE-7A37C9F1CE39}"/>
    <cellStyle name="Normal 9 3 3 2" xfId="28145" xr:uid="{44FC4926-9EAC-4627-BAF9-ED94FE64FDBD}"/>
    <cellStyle name="Normal 9 3 3 3" xfId="28146" xr:uid="{9DB83C0C-1CD8-43E4-90AF-D63513D0B33B}"/>
    <cellStyle name="Normal 9 3 4" xfId="28147" xr:uid="{B1295C58-51F0-4C32-9D74-959D5B976F2C}"/>
    <cellStyle name="Normal 9 3 4 2" xfId="28148" xr:uid="{FCAC4CA9-1E85-451C-B36F-03FB7C5D972A}"/>
    <cellStyle name="Normal 9 3 4 3" xfId="28149" xr:uid="{A0D21C2B-5C24-4624-8D26-1FA00DA80E2D}"/>
    <cellStyle name="Normal 9 3 4 4" xfId="28150" xr:uid="{F428535B-12E8-4273-AC57-6D6C0CA25401}"/>
    <cellStyle name="Normal 9 3 4 5" xfId="28151" xr:uid="{BEC24580-E14D-43B2-B141-9E83C085AA7D}"/>
    <cellStyle name="Normal 9 3 5" xfId="28152" xr:uid="{8F2E53C7-1C2D-42E3-BD65-595C38CD2E63}"/>
    <cellStyle name="Normal 9 4" xfId="28153" xr:uid="{D067771A-A2D8-4FB0-B29E-51DE195DE4DF}"/>
    <cellStyle name="Normal 9 4 2" xfId="28154" xr:uid="{A8E9AE66-526B-436A-9542-1D87BFB2983B}"/>
    <cellStyle name="Normal 9 4 2 2" xfId="28155" xr:uid="{E55005E2-4EC7-4D8C-847F-0B11AE353711}"/>
    <cellStyle name="Normal 9 4 3" xfId="28156" xr:uid="{EAFA5911-839A-4394-B3D6-8D8E4A0B68AC}"/>
    <cellStyle name="Normal 9 4 4" xfId="28157" xr:uid="{A784E4C7-0BB1-4941-8989-06100611EBD1}"/>
    <cellStyle name="Normal 9 5" xfId="28158" xr:uid="{F2118C69-9A8A-4D08-9770-62BF6A5536F8}"/>
    <cellStyle name="Normal 9 5 2" xfId="28159" xr:uid="{1E25711E-9513-45F9-9D95-A1DC2F6A6B94}"/>
    <cellStyle name="Normal 9 6" xfId="28160" xr:uid="{86B48413-1F69-4F7C-AF68-53E89C5ECC3A}"/>
    <cellStyle name="Normal 9 6 2" xfId="28161" xr:uid="{46079F59-5B08-4E0A-904E-C27E54EC408D}"/>
    <cellStyle name="Normal 9 6 2 2" xfId="28162" xr:uid="{46B64375-16C5-4D53-8117-580286F29EDE}"/>
    <cellStyle name="Normal 9 6 3" xfId="28163" xr:uid="{4DC339C8-B19F-4C8E-8B63-55673E3071DF}"/>
    <cellStyle name="Normal 9 6 4" xfId="28164" xr:uid="{591F7C92-073C-4044-AB50-DEDF3F223CD0}"/>
    <cellStyle name="Normal 9 7" xfId="28165" xr:uid="{12514147-EFC6-4B87-AF48-8199522C6080}"/>
    <cellStyle name="Normal 9 8" xfId="28166" xr:uid="{29C62A05-9A85-443B-9746-AE07E995928E}"/>
    <cellStyle name="Normal 9 9" xfId="28167" xr:uid="{FEC08A0A-3B68-4F1B-BE85-58BCEF0DF3BA}"/>
    <cellStyle name="Normal 90" xfId="28168" xr:uid="{36CEEFFA-58C5-4FF6-BA5F-5FA94C6CFAE9}"/>
    <cellStyle name="Normal 90 2" xfId="28169" xr:uid="{718FB7DC-4052-43C0-83AC-F82DE4E3958A}"/>
    <cellStyle name="Normal 90 2 2" xfId="28170" xr:uid="{12300C87-A704-42D3-B5EF-95AD3B9C51F8}"/>
    <cellStyle name="Normal 90 2 3" xfId="28171" xr:uid="{19A730BD-EFA6-4752-A401-F3854AAE202E}"/>
    <cellStyle name="Normal 90 3" xfId="28172" xr:uid="{97C6446D-52D3-4528-BAD7-DCDD308ED5F0}"/>
    <cellStyle name="Normal 90 3 2" xfId="28173" xr:uid="{98EBAE60-9184-456D-BE26-8E0AD7EDB51B}"/>
    <cellStyle name="Normal 90 4" xfId="28174" xr:uid="{2886E0BB-ACF2-4187-8EBB-FC5768C36691}"/>
    <cellStyle name="Normal 90 5" xfId="28175" xr:uid="{5E486E0B-B981-4794-86CC-2EE3E3BEE807}"/>
    <cellStyle name="Normal 90 6" xfId="28176" xr:uid="{C53EBABE-AAC7-4AF4-9166-3D3A81073730}"/>
    <cellStyle name="Normal 90 7" xfId="28177" xr:uid="{CE1F2B52-AF26-4266-9506-B470F594B6C0}"/>
    <cellStyle name="Normal 91" xfId="28178" xr:uid="{CD2B73BC-0070-4839-9A10-1C3DD85027EE}"/>
    <cellStyle name="Normal 91 2" xfId="28179" xr:uid="{A7EADB15-99E7-4765-B160-51219A7570CB}"/>
    <cellStyle name="Normal 91 2 2" xfId="28180" xr:uid="{FC6BB68D-1BBC-4F8F-8917-19A52F1FB81A}"/>
    <cellStyle name="Normal 91 3" xfId="28181" xr:uid="{8B8131E3-7F14-480D-855C-97BB27413B9F}"/>
    <cellStyle name="Normal 91 3 2" xfId="28182" xr:uid="{C5B8754D-EF22-4A61-9200-4279C55AE19B}"/>
    <cellStyle name="Normal 91 4" xfId="28183" xr:uid="{86E0FDC1-A155-48B1-86B4-CF5FDE0A3587}"/>
    <cellStyle name="Normal 92" xfId="28184" xr:uid="{79FA6386-F37F-4C08-A72D-92FF88496D98}"/>
    <cellStyle name="Normal 92 2" xfId="28185" xr:uid="{E5B59F36-54D5-4D56-9D79-E4CA12348141}"/>
    <cellStyle name="Normal 92 2 2" xfId="28186" xr:uid="{49684FDF-6369-4543-B6DB-1A109945B513}"/>
    <cellStyle name="Normal 92 3" xfId="28187" xr:uid="{6A6A94CD-B2CA-4D55-9B13-D31A0FD499CC}"/>
    <cellStyle name="Normal 92 3 2" xfId="28188" xr:uid="{36361362-CD62-4E57-B559-46B31CC7E250}"/>
    <cellStyle name="Normal 93" xfId="28189" xr:uid="{40AEE79C-96C4-4BF7-8678-3BBD1FC60909}"/>
    <cellStyle name="Normal 93 2" xfId="28190" xr:uid="{98AB6193-9896-4D6F-AF8B-ED4DC70DB264}"/>
    <cellStyle name="Normal 93 2 2" xfId="28191" xr:uid="{26C6840D-8532-4F91-83F2-2ED1D5651299}"/>
    <cellStyle name="Normal 93 3" xfId="28192" xr:uid="{E41EA54E-8DA4-43D0-A0C4-0AC45ECFFAED}"/>
    <cellStyle name="Normal 93 3 2" xfId="28193" xr:uid="{E19A78F9-BBCA-4B1A-96E9-64A3A1720A11}"/>
    <cellStyle name="Normal 94" xfId="28194" xr:uid="{EC112D6B-AD1E-4CE2-A4AF-B3B1BA94D688}"/>
    <cellStyle name="Normal 94 2" xfId="28195" xr:uid="{C4626A42-083C-476D-B148-A0D2498CE94E}"/>
    <cellStyle name="Normal 94 2 2" xfId="28196" xr:uid="{ADFF38A1-B523-45C7-92C4-59442321B197}"/>
    <cellStyle name="Normal 94 2 3" xfId="28197" xr:uid="{D056E63D-596F-4049-B757-98B01109C8CA}"/>
    <cellStyle name="Normal 94 3" xfId="28198" xr:uid="{B6E5678A-0A93-4A02-BE5C-CCDFF88E189A}"/>
    <cellStyle name="Normal 94 3 2" xfId="28199" xr:uid="{870C35EE-C5F1-4F2C-B163-CF5DD1652905}"/>
    <cellStyle name="Normal 94 4" xfId="28200" xr:uid="{A524466E-7B06-49F5-8063-79B600A031FF}"/>
    <cellStyle name="Normal 94 5" xfId="28201" xr:uid="{5D569A42-85FD-438E-B7CE-10B0A554A53F}"/>
    <cellStyle name="Normal 94 6" xfId="28202" xr:uid="{9E5F1F53-F08D-4D79-A4E8-8A671B43C664}"/>
    <cellStyle name="Normal 95" xfId="28203" xr:uid="{2572F4AE-4166-4FBB-8C9D-3B7D93ED7FB8}"/>
    <cellStyle name="Normal 95 2" xfId="28204" xr:uid="{3A12F62B-C14D-4592-8088-5B03A09E683C}"/>
    <cellStyle name="Normal 95 2 2" xfId="28205" xr:uid="{335E5D4D-4144-4A52-82C7-26136BEA9BDA}"/>
    <cellStyle name="Normal 95 3" xfId="28206" xr:uid="{FC1A3037-FB12-4A56-9803-FC63369BED9A}"/>
    <cellStyle name="Normal 95 4" xfId="28207" xr:uid="{0725140F-E710-4545-8174-C3F885B8AD1D}"/>
    <cellStyle name="Normal 95 5" xfId="28208" xr:uid="{405899F7-A652-4D6F-B350-7FDC9AEEE577}"/>
    <cellStyle name="Normal 96" xfId="28209" xr:uid="{0CFD8C2A-4FA7-4AD9-B140-B914598005B3}"/>
    <cellStyle name="Normal 96 2" xfId="28210" xr:uid="{C5DEA804-2E1E-4496-9B28-415B71910F9B}"/>
    <cellStyle name="Normal 96 2 2" xfId="28211" xr:uid="{966CBC5F-7E1E-4406-8556-698A2148982E}"/>
    <cellStyle name="Normal 96 3" xfId="28212" xr:uid="{DCDAE86A-44FC-490A-A958-72441ED8308A}"/>
    <cellStyle name="Normal 96 4" xfId="28213" xr:uid="{55D9BB9D-2A5C-4F72-AC5F-E01DB8D63348}"/>
    <cellStyle name="Normal 96 5" xfId="28214" xr:uid="{FE7C8D6F-B07E-48AA-8CB8-CF472FE329EC}"/>
    <cellStyle name="Normal 97" xfId="28215" xr:uid="{A95C9760-93F4-4C41-A87B-B70C942CE817}"/>
    <cellStyle name="Normal 97 2" xfId="28216" xr:uid="{E7E9D0CD-C56A-419D-9AB1-F81716FEFED5}"/>
    <cellStyle name="Normal 97 2 2" xfId="28217" xr:uid="{4BFF9FEE-79DE-48E3-B469-9B1E1EEA0AFA}"/>
    <cellStyle name="Normal 97 3" xfId="28218" xr:uid="{3B7DED52-5EEF-46C5-8E37-3C8AD5A0F77F}"/>
    <cellStyle name="Normal 97 4" xfId="28219" xr:uid="{CE9FE0B5-E59C-4DC3-9180-244E136F1A22}"/>
    <cellStyle name="Normal 97 5" xfId="28220" xr:uid="{357F0CE2-20CD-4A5F-B319-80E5F3C4BAE6}"/>
    <cellStyle name="Normal 98" xfId="28221" xr:uid="{D13CF561-8ED1-4196-9A46-F5772F86538B}"/>
    <cellStyle name="Normal 98 2" xfId="28222" xr:uid="{70033575-9887-4E38-97A6-73A7E080D104}"/>
    <cellStyle name="Normal 98 2 2" xfId="28223" xr:uid="{B17C059F-4740-4ECF-98FF-FBEAC4EF50FC}"/>
    <cellStyle name="Normal 98 3" xfId="28224" xr:uid="{474ED24B-17C9-4089-AFED-CAE466322806}"/>
    <cellStyle name="Normal 98 4" xfId="28225" xr:uid="{F9D3BE71-1184-4108-8A92-A6A99BEBBFB6}"/>
    <cellStyle name="Normal 98 5" xfId="28226" xr:uid="{5BF1071E-EA9D-4C9D-B9D5-C544B9DB7786}"/>
    <cellStyle name="Normal 99" xfId="28227" xr:uid="{E82004DC-D868-4C83-B80D-66BA9C54D468}"/>
    <cellStyle name="Normal 99 2" xfId="28228" xr:uid="{F6250D19-1246-4019-82C7-565F1149F6FD}"/>
    <cellStyle name="Note 10" xfId="28229" xr:uid="{044F3930-674A-4BE0-8FD6-85C6B3C9C507}"/>
    <cellStyle name="Note 10 2" xfId="28230" xr:uid="{56BA4B8A-0DC2-4418-B084-CBA9436053CE}"/>
    <cellStyle name="Note 10 2 2" xfId="28231" xr:uid="{C440F3F7-EBD2-4968-91A5-634257CBD3C8}"/>
    <cellStyle name="Note 10 2 2 2" xfId="28232" xr:uid="{63C3FBE1-B498-4942-9BFD-9BFAC18ACAE7}"/>
    <cellStyle name="Note 10 2 2 3" xfId="28233" xr:uid="{D00B8566-E0F0-4B83-B790-625BAA7C02FD}"/>
    <cellStyle name="Note 10 2 3" xfId="28234" xr:uid="{2D57F9C7-167C-43C7-B986-3E66F53531C7}"/>
    <cellStyle name="Note 10 2 4" xfId="28235" xr:uid="{B6EF46E5-13E4-41E0-94CD-7A34C7D0C17E}"/>
    <cellStyle name="Note 10 2 5" xfId="28236" xr:uid="{1A237B4B-4874-441C-A810-6F6C7ADCEAED}"/>
    <cellStyle name="Note 10 3" xfId="28237" xr:uid="{E261D602-CC64-418A-A13F-DB66FEB9EF57}"/>
    <cellStyle name="Note 10 3 2" xfId="28238" xr:uid="{F935C081-57E8-45E1-BFCA-D41D86F098FD}"/>
    <cellStyle name="Note 10 3 2 2" xfId="28239" xr:uid="{D23FD21F-6167-40C3-94D8-3D9DB86612F9}"/>
    <cellStyle name="Note 10 3 2 3" xfId="28240" xr:uid="{86D664D5-8E7F-4539-A2CD-18A39C5B569A}"/>
    <cellStyle name="Note 10 3 3" xfId="28241" xr:uid="{76E7333B-D106-4DE9-B672-FF0DC7009237}"/>
    <cellStyle name="Note 10 3 4" xfId="28242" xr:uid="{5A3A917A-7F11-4B85-B439-F1F31626A292}"/>
    <cellStyle name="Note 10 3 5" xfId="28243" xr:uid="{91EAAC60-EB7A-45A8-B970-B08A9A799F44}"/>
    <cellStyle name="Note 10 4" xfId="28244" xr:uid="{BF75E04F-034F-4CBC-84EE-5EBA3E3B2FB7}"/>
    <cellStyle name="Note 10 4 2" xfId="28245" xr:uid="{09870873-74FB-44AD-96E7-550B20B09DB7}"/>
    <cellStyle name="Note 10 4 3" xfId="28246" xr:uid="{CF84C986-435F-420F-8F68-C77025830D83}"/>
    <cellStyle name="Note 10 5" xfId="28247" xr:uid="{6E030144-6213-4CBA-A8B8-660256DBC7A3}"/>
    <cellStyle name="Note 10 6" xfId="28248" xr:uid="{3931D925-98D3-44ED-8363-837E35CB76CD}"/>
    <cellStyle name="Note 10 7" xfId="28249" xr:uid="{E2F26FC3-1583-454D-BBE8-FE957265AF65}"/>
    <cellStyle name="Note 10 8" xfId="28250" xr:uid="{8859351D-369C-4447-AA90-53D7A2A09032}"/>
    <cellStyle name="Note 10 9" xfId="28251" xr:uid="{18271309-A6D3-4B71-8ED7-FA212CBE11D1}"/>
    <cellStyle name="Note 11" xfId="28252" xr:uid="{AF1622B9-3043-4CDF-BACF-9DF22E05BF9A}"/>
    <cellStyle name="Note 11 2" xfId="28253" xr:uid="{5DF3C5BC-C822-4254-88A8-95F0F4968DF2}"/>
    <cellStyle name="Note 11 2 2" xfId="28254" xr:uid="{39203B0C-2C66-4C9D-8448-D90D49F8870F}"/>
    <cellStyle name="Note 11 2 2 2" xfId="28255" xr:uid="{ED2BFF2A-10BC-405F-9C45-6F4DDA20E42E}"/>
    <cellStyle name="Note 11 2 2 3" xfId="28256" xr:uid="{EE34703C-03EE-49D0-9C6B-541FB312C7D0}"/>
    <cellStyle name="Note 11 2 3" xfId="28257" xr:uid="{A93979AA-3968-47CA-BE66-4F4F86666BF4}"/>
    <cellStyle name="Note 11 2 4" xfId="28258" xr:uid="{8542B893-340D-4D4A-863E-50F36E78B9C0}"/>
    <cellStyle name="Note 11 2 5" xfId="28259" xr:uid="{72BA015B-D2D4-41F9-848F-0307AE287501}"/>
    <cellStyle name="Note 11 3" xfId="28260" xr:uid="{56A3CEE5-609E-4860-A253-0CFD4FDDEA6E}"/>
    <cellStyle name="Note 11 3 2" xfId="28261" xr:uid="{378E5F47-D949-46C0-9FB7-EFB66D8B8941}"/>
    <cellStyle name="Note 11 3 2 2" xfId="28262" xr:uid="{9DD7506A-A7D2-451B-B4A5-1EBBC5C7EA61}"/>
    <cellStyle name="Note 11 3 2 3" xfId="28263" xr:uid="{10B84710-9933-4156-A594-43CE57AC3781}"/>
    <cellStyle name="Note 11 3 3" xfId="28264" xr:uid="{2E94B3CD-6BDA-4B0C-8ACB-4E813B8DEEC3}"/>
    <cellStyle name="Note 11 3 4" xfId="28265" xr:uid="{4ED28F1F-37B9-4225-AFB4-B11085B68555}"/>
    <cellStyle name="Note 11 3 5" xfId="28266" xr:uid="{FD9CA7AB-EA88-460A-A63F-D9B1FD2199EB}"/>
    <cellStyle name="Note 11 4" xfId="28267" xr:uid="{4B53B35A-4453-41E9-A962-A06994AED323}"/>
    <cellStyle name="Note 11 4 2" xfId="28268" xr:uid="{644D7460-33C0-4547-B515-A518777770AF}"/>
    <cellStyle name="Note 11 4 3" xfId="28269" xr:uid="{F67EBB3B-CD62-4511-B488-38C53E47D536}"/>
    <cellStyle name="Note 11 5" xfId="28270" xr:uid="{F2CBE6DD-4418-4A85-9A8F-C084FEE70BBD}"/>
    <cellStyle name="Note 11 6" xfId="28271" xr:uid="{B4F48FDB-1515-466F-A661-42C3D25AEB23}"/>
    <cellStyle name="Note 11 7" xfId="28272" xr:uid="{518550E8-E9C6-49A7-8E22-69CE7CBCE0E7}"/>
    <cellStyle name="Note 11 8" xfId="28273" xr:uid="{180097AC-2AB3-4F97-9C1F-826F566AA3EA}"/>
    <cellStyle name="Note 11 9" xfId="28274" xr:uid="{BDAABD55-9ECE-46F6-BF07-3E51FD529EBE}"/>
    <cellStyle name="Note 12" xfId="28275" xr:uid="{AA75E609-7F0D-47E3-9290-29B56C42E5C6}"/>
    <cellStyle name="Note 12 2" xfId="28276" xr:uid="{CF1E8CC2-3F96-4DCA-AA23-6E0B21C5E54B}"/>
    <cellStyle name="Note 12 2 2" xfId="28277" xr:uid="{5FF5779A-F4ED-42F7-B274-2C44C167A7BD}"/>
    <cellStyle name="Note 12 2 2 2" xfId="28278" xr:uid="{B09B7070-2937-4774-B18C-D6FC772E4831}"/>
    <cellStyle name="Note 12 2 2 3" xfId="28279" xr:uid="{D515804F-D72C-468C-8FE0-DE7514606C9E}"/>
    <cellStyle name="Note 12 2 3" xfId="28280" xr:uid="{B9CCC7CE-2011-4668-B7E9-8057C43352F7}"/>
    <cellStyle name="Note 12 2 4" xfId="28281" xr:uid="{65155A0F-ED18-45F6-B5F9-602FC89966FE}"/>
    <cellStyle name="Note 12 2 5" xfId="28282" xr:uid="{11F1C014-59C5-4784-B0EA-D43B40B56FCC}"/>
    <cellStyle name="Note 12 3" xfId="28283" xr:uid="{768F8CFC-F1A0-4E4B-9B31-D3B3D6CC35D5}"/>
    <cellStyle name="Note 12 3 2" xfId="28284" xr:uid="{3C784514-BBB5-4FFF-BA70-13BBE3D6D3DC}"/>
    <cellStyle name="Note 12 3 2 2" xfId="28285" xr:uid="{15C92FE5-3C57-4D7D-9840-43F0C7B9D856}"/>
    <cellStyle name="Note 12 3 2 3" xfId="28286" xr:uid="{7EF78DA0-31FD-4696-9374-8B9EBD4C22A7}"/>
    <cellStyle name="Note 12 3 3" xfId="28287" xr:uid="{0E275EB1-C863-4B8F-AD2F-EA6188D97643}"/>
    <cellStyle name="Note 12 3 4" xfId="28288" xr:uid="{CC4EC1A5-7564-4C37-B4FD-19EABD4BB719}"/>
    <cellStyle name="Note 12 3 5" xfId="28289" xr:uid="{A583D292-2431-4383-AF5B-CF6C295D41C5}"/>
    <cellStyle name="Note 12 4" xfId="28290" xr:uid="{609FF35A-3A00-46D0-8E8D-C07979BA1593}"/>
    <cellStyle name="Note 12 4 2" xfId="28291" xr:uid="{A181B3B6-CBB2-4196-84A1-67B5EE5863B8}"/>
    <cellStyle name="Note 12 4 3" xfId="28292" xr:uid="{C5190EBE-CF6D-403D-BBBF-21E6293F128F}"/>
    <cellStyle name="Note 12 5" xfId="28293" xr:uid="{3A6546D6-00F6-414E-A9E2-A42CC14DC5AD}"/>
    <cellStyle name="Note 12 6" xfId="28294" xr:uid="{8DD1990E-A51B-4E1A-AF65-886F889D67EC}"/>
    <cellStyle name="Note 12 7" xfId="28295" xr:uid="{E71C43AE-3758-4F3F-88F8-CDA751E86F13}"/>
    <cellStyle name="Note 12 8" xfId="28296" xr:uid="{123E8EA3-4C61-463D-9836-AEBA19649920}"/>
    <cellStyle name="Note 12 9" xfId="28297" xr:uid="{72688C1D-76D1-41E7-9877-54E23F5BF605}"/>
    <cellStyle name="Note 13" xfId="28298" xr:uid="{724813D4-D1BC-4489-843F-305859AA6126}"/>
    <cellStyle name="Note 13 2" xfId="28299" xr:uid="{F6EB2F5D-F5AA-4063-BD83-74D501EBC49E}"/>
    <cellStyle name="Note 13 2 2" xfId="28300" xr:uid="{1EE02E15-8B3C-4D03-8FFA-2A4B1263815B}"/>
    <cellStyle name="Note 13 2 2 2" xfId="28301" xr:uid="{DD603416-B632-49A7-AF16-E64923B9493A}"/>
    <cellStyle name="Note 13 2 2 3" xfId="28302" xr:uid="{23893754-FCED-4B6C-9210-28E09BB78BD3}"/>
    <cellStyle name="Note 13 2 3" xfId="28303" xr:uid="{65F5BAA5-1C0B-41A3-8DCC-AF84EEEB51F6}"/>
    <cellStyle name="Note 13 2 4" xfId="28304" xr:uid="{4473C5B2-4207-46B2-9327-218443A14937}"/>
    <cellStyle name="Note 13 2 5" xfId="28305" xr:uid="{837B5F10-49D0-4B4C-A5F2-556D7E61184C}"/>
    <cellStyle name="Note 13 3" xfId="28306" xr:uid="{87C09215-95E2-4AC2-AE47-B86905290F3B}"/>
    <cellStyle name="Note 13 3 2" xfId="28307" xr:uid="{4849682C-6F53-47D4-BFAE-C7DDCDC621B7}"/>
    <cellStyle name="Note 13 3 2 2" xfId="28308" xr:uid="{AAF05017-46D9-41AE-A413-2CE7B8354474}"/>
    <cellStyle name="Note 13 3 2 3" xfId="28309" xr:uid="{0841D218-CB67-4126-A29A-386E7E37DD90}"/>
    <cellStyle name="Note 13 3 3" xfId="28310" xr:uid="{F5B0002F-C4AB-430F-AAD0-FD53042FAC4C}"/>
    <cellStyle name="Note 13 3 4" xfId="28311" xr:uid="{F9ACA6E4-FDF8-4AAF-BA00-293C07755711}"/>
    <cellStyle name="Note 13 3 5" xfId="28312" xr:uid="{C76AF285-F9F3-4F6C-AC67-32B31F1F8FCE}"/>
    <cellStyle name="Note 13 4" xfId="28313" xr:uid="{4F9DB720-BC8F-43F6-8CBA-B966D21D1E98}"/>
    <cellStyle name="Note 13 4 2" xfId="28314" xr:uid="{F9E737D0-6CB1-47AB-8818-E8C261CAEB12}"/>
    <cellStyle name="Note 13 4 3" xfId="28315" xr:uid="{E8AE9C71-FCAD-4212-9BA2-F2E08BBEF8EF}"/>
    <cellStyle name="Note 13 5" xfId="28316" xr:uid="{5DBAC9AB-E9C3-40C5-83A2-E2C025180687}"/>
    <cellStyle name="Note 13 6" xfId="28317" xr:uid="{31F55EC4-FBE9-4EF7-BA2D-D3675C4ABA50}"/>
    <cellStyle name="Note 13 7" xfId="28318" xr:uid="{C7242FC4-B2ED-4EAF-9F32-598196647969}"/>
    <cellStyle name="Note 13 8" xfId="28319" xr:uid="{ABDCBB55-9805-47E5-8DCB-4AC3DD942001}"/>
    <cellStyle name="Note 13 9" xfId="28320" xr:uid="{F005F12E-8923-462D-8F11-FDC73418DEB4}"/>
    <cellStyle name="Note 14" xfId="28321" xr:uid="{2E9FC030-F277-46BF-85F7-D4F220CF5955}"/>
    <cellStyle name="Note 14 2" xfId="28322" xr:uid="{44E894AE-F3D2-4404-94A9-2C5985CEA4CF}"/>
    <cellStyle name="Note 14 2 2" xfId="28323" xr:uid="{7D7D72BC-B971-43B1-9B00-4AE71B49F5EA}"/>
    <cellStyle name="Note 14 2 3" xfId="28324" xr:uid="{DFB91C19-5A65-4325-BD91-98AD0AD3C008}"/>
    <cellStyle name="Note 14 3" xfId="28325" xr:uid="{8DEEF2D6-964E-46A0-BD60-62D17639C394}"/>
    <cellStyle name="Note 14 4" xfId="28326" xr:uid="{43D39518-7F87-4876-9F4F-86E3D37C1BDF}"/>
    <cellStyle name="Note 14 5" xfId="28327" xr:uid="{41B7CD1A-44A8-4D05-83AF-662A4594EFE3}"/>
    <cellStyle name="Note 14 6" xfId="28328" xr:uid="{7043E10A-187A-4700-8657-0F403EB5F77D}"/>
    <cellStyle name="Note 15" xfId="28329" xr:uid="{43846EC1-327B-4CFE-8233-A9764037F330}"/>
    <cellStyle name="Note 16" xfId="28330" xr:uid="{A6D7D814-1698-422B-B12D-B6ABF7083791}"/>
    <cellStyle name="Note 17" xfId="28331" xr:uid="{EDBA1729-526E-477A-81EB-9B91400B65A9}"/>
    <cellStyle name="Note 18" xfId="28332" xr:uid="{2793358E-B908-49D2-84CF-6B28A84492DC}"/>
    <cellStyle name="Note 19" xfId="28333" xr:uid="{83D6CA85-6D07-44C1-9854-D322AF54286B}"/>
    <cellStyle name="Note 2" xfId="28334" xr:uid="{F0A6DE49-C499-447B-85E0-9A08194112EF}"/>
    <cellStyle name="Note 2 10" xfId="28335" xr:uid="{867359F7-57F6-4DA7-954E-880BB1029678}"/>
    <cellStyle name="Note 2 10 2" xfId="28336" xr:uid="{1549148F-74DB-413F-9B89-CD8414A67158}"/>
    <cellStyle name="Note 2 10 2 2" xfId="28337" xr:uid="{14ECAC8A-453A-4882-89D1-21C3CEB4CA76}"/>
    <cellStyle name="Note 2 10 2 3" xfId="28338" xr:uid="{4A326447-E91D-4678-8A24-49F032A9772A}"/>
    <cellStyle name="Note 2 10 3" xfId="28339" xr:uid="{4718C4E0-86A5-4276-83B3-5B99F2999E84}"/>
    <cellStyle name="Note 2 10 4" xfId="28340" xr:uid="{669AB9C9-E6DD-48EF-B8D3-D1D8AD9354E5}"/>
    <cellStyle name="Note 2 10 5" xfId="28341" xr:uid="{D2BC6E56-2C58-4BAD-9834-8506EFF112C6}"/>
    <cellStyle name="Note 2 11" xfId="28342" xr:uid="{8429669C-629D-45E6-8F96-41A90CC58B1F}"/>
    <cellStyle name="Note 2 11 2" xfId="28343" xr:uid="{3471A3F4-429C-4AE3-BA28-AA5004972701}"/>
    <cellStyle name="Note 2 11 2 2" xfId="28344" xr:uid="{401BB907-C352-40E2-A480-B94DD390ABE5}"/>
    <cellStyle name="Note 2 11 3" xfId="28345" xr:uid="{877B8681-92D3-404C-98CE-E5E6FAE3387E}"/>
    <cellStyle name="Note 2 11 4" xfId="28346" xr:uid="{CAB2044E-789C-469B-BA0F-6F2C1F46D109}"/>
    <cellStyle name="Note 2 11 5" xfId="28347" xr:uid="{BDB476A6-3F0C-4C3E-9689-8BA72C7CA6AF}"/>
    <cellStyle name="Note 2 12" xfId="28348" xr:uid="{F984C182-EF62-4F7F-BED9-BE3B5AB32C36}"/>
    <cellStyle name="Note 2 12 2" xfId="28349" xr:uid="{813545C5-E9BB-4038-B57F-6DD4D164C5BD}"/>
    <cellStyle name="Note 2 12 2 2" xfId="28350" xr:uid="{4587A6BB-C377-4D29-A14A-B23ECC124147}"/>
    <cellStyle name="Note 2 12 3" xfId="28351" xr:uid="{DA0331A6-6C79-4E65-92F0-29316E1A37CA}"/>
    <cellStyle name="Note 2 12 4" xfId="28352" xr:uid="{3DD0AF36-E252-43F5-B725-16B6295241A2}"/>
    <cellStyle name="Note 2 12 5" xfId="28353" xr:uid="{3271C288-669D-41A1-9040-2C2415BAFA62}"/>
    <cellStyle name="Note 2 13" xfId="28354" xr:uid="{B9F43B54-2DEC-4388-B531-84E720E5D936}"/>
    <cellStyle name="Note 2 13 2" xfId="28355" xr:uid="{6B8FBD98-CF8E-4722-942B-23DF28C83EB6}"/>
    <cellStyle name="Note 2 13 2 2" xfId="28356" xr:uid="{16ED84FD-2F74-49A6-AE5E-22DB1C508DA8}"/>
    <cellStyle name="Note 2 13 3" xfId="28357" xr:uid="{70866B57-4781-4F35-995E-774D5E1CA442}"/>
    <cellStyle name="Note 2 13 4" xfId="28358" xr:uid="{0DA010BD-ABC6-490B-855D-7328D1E22AB0}"/>
    <cellStyle name="Note 2 14" xfId="28359" xr:uid="{6E336DE5-DAF6-4D4B-B4E0-D7A25450B8AB}"/>
    <cellStyle name="Note 2 14 2" xfId="28360" xr:uid="{D1CD5C23-4BA6-4B12-8C46-7430E5AD3107}"/>
    <cellStyle name="Note 2 14 2 2" xfId="28361" xr:uid="{0E64D0C1-58AA-4D99-9478-88D8AC1648A2}"/>
    <cellStyle name="Note 2 14 3" xfId="28362" xr:uid="{AD857A64-42BF-4950-B979-E8C1D34A2900}"/>
    <cellStyle name="Note 2 14 4" xfId="28363" xr:uid="{3D3BA3CC-6D06-4E0F-8BD9-9476E3E041BA}"/>
    <cellStyle name="Note 2 15" xfId="28364" xr:uid="{5499453B-FD44-4456-8B9E-2577E1C0D5EB}"/>
    <cellStyle name="Note 2 15 2" xfId="28365" xr:uid="{ED952F03-3BF3-46F3-B125-DB1BF66A976B}"/>
    <cellStyle name="Note 2 15 2 2" xfId="28366" xr:uid="{C2392652-7993-4842-BDFB-CD4AFB9E475C}"/>
    <cellStyle name="Note 2 15 3" xfId="28367" xr:uid="{95897CD7-4538-482D-A85A-685142914D74}"/>
    <cellStyle name="Note 2 16" xfId="28368" xr:uid="{635B979D-1C8C-42B4-830F-676819053316}"/>
    <cellStyle name="Note 2 16 2" xfId="28369" xr:uid="{F209BE53-47DF-41D4-86CB-D51143331B7C}"/>
    <cellStyle name="Note 2 16 2 2" xfId="28370" xr:uid="{A7A72301-A256-49EB-8F7B-83D8D59B067D}"/>
    <cellStyle name="Note 2 16 3" xfId="28371" xr:uid="{48693FC7-84ED-4EA9-963C-DE29C6714F84}"/>
    <cellStyle name="Note 2 17" xfId="28372" xr:uid="{DAF11B1E-3E41-4F0D-81D6-F77F70F052D0}"/>
    <cellStyle name="Note 2 17 2" xfId="28373" xr:uid="{5C020D15-D01E-4C39-8DFE-A0E04DAD91DE}"/>
    <cellStyle name="Note 2 17 2 2" xfId="28374" xr:uid="{610AE9CC-7DBA-4239-998D-C6A3D4A07171}"/>
    <cellStyle name="Note 2 17 3" xfId="28375" xr:uid="{097A3300-8581-4F07-AF84-4F3B886577E4}"/>
    <cellStyle name="Note 2 18" xfId="28376" xr:uid="{2BBEBF6A-15D6-4BEB-9F4E-F214ABA5F353}"/>
    <cellStyle name="Note 2 18 2" xfId="28377" xr:uid="{A2091EBA-6F0F-46BE-986B-D3ACF1219EB3}"/>
    <cellStyle name="Note 2 19" xfId="28378" xr:uid="{75C6D4AD-9338-4173-B421-C5E419CE0964}"/>
    <cellStyle name="Note 2 19 2" xfId="28379" xr:uid="{06373CA4-255D-4DD2-AE31-C066858656A7}"/>
    <cellStyle name="Note 2 2" xfId="28380" xr:uid="{3928AA4E-BA89-480A-8E94-38FBC4774775}"/>
    <cellStyle name="Note 2 2 10" xfId="28381" xr:uid="{9EB1D695-6750-46E1-A127-313137E83608}"/>
    <cellStyle name="Note 2 2 10 2" xfId="28382" xr:uid="{A3ED8E31-A4CF-4DD9-BE62-5267BA1E3667}"/>
    <cellStyle name="Note 2 2 11" xfId="28383" xr:uid="{0C89D7BF-1DDF-4900-881B-D752312E1CDC}"/>
    <cellStyle name="Note 2 2 11 2" xfId="28384" xr:uid="{25068B68-E5E6-47EC-AF58-4B1A521D8B1F}"/>
    <cellStyle name="Note 2 2 12" xfId="28385" xr:uid="{953A681F-B63B-4FAA-ABE6-394844C0D691}"/>
    <cellStyle name="Note 2 2 13" xfId="28386" xr:uid="{F3FAAF83-E385-4E69-B492-CF94F3C58F3F}"/>
    <cellStyle name="Note 2 2 14" xfId="28387" xr:uid="{CD50FCF2-509C-47BF-B877-EAC18E6D1D25}"/>
    <cellStyle name="Note 2 2 15" xfId="28388" xr:uid="{7183B4AC-1A9C-4FA4-9F40-6F623D463CA0}"/>
    <cellStyle name="Note 2 2 16" xfId="28389" xr:uid="{A849D94C-1547-4C95-89AB-7B5CD1F60D1D}"/>
    <cellStyle name="Note 2 2 17" xfId="28390" xr:uid="{0502AE0E-5E58-4106-AC09-50E5D500EC39}"/>
    <cellStyle name="Note 2 2 2" xfId="28391" xr:uid="{8BA2E56E-1CFB-435B-94C0-9E2396D188AA}"/>
    <cellStyle name="Note 2 2 2 10" xfId="28392" xr:uid="{91A0F5B8-1AAD-430C-8046-258062EF2F66}"/>
    <cellStyle name="Note 2 2 2 10 2" xfId="28393" xr:uid="{9AA63120-AA25-4449-B6FC-004E9E89FD49}"/>
    <cellStyle name="Note 2 2 2 11" xfId="28394" xr:uid="{1CF0D785-78FF-4124-B106-CA40EAFF380A}"/>
    <cellStyle name="Note 2 2 2 12" xfId="28395" xr:uid="{0402FEBE-C609-4F1F-865B-0293947DD4BD}"/>
    <cellStyle name="Note 2 2 2 2" xfId="28396" xr:uid="{A998525A-ECFD-4AAF-9B26-874D68BE1E1A}"/>
    <cellStyle name="Note 2 2 2 2 2" xfId="28397" xr:uid="{AF773C9A-0972-43E3-B714-4FB4FFDC39BE}"/>
    <cellStyle name="Note 2 2 2 2 2 2" xfId="28398" xr:uid="{DB0C03C3-E471-4473-8807-50C9BE9BD0F0}"/>
    <cellStyle name="Note 2 2 2 2 2 2 2" xfId="28399" xr:uid="{801F65EA-16FA-437A-BF01-7E9180E050D5}"/>
    <cellStyle name="Note 2 2 2 2 2 3" xfId="28400" xr:uid="{7EC00573-B599-43E6-8DA6-ED37730EF84C}"/>
    <cellStyle name="Note 2 2 2 2 2 4" xfId="28401" xr:uid="{2D6AC88B-FD35-4665-9161-E1C80685D3A3}"/>
    <cellStyle name="Note 2 2 2 2 3" xfId="28402" xr:uid="{0DED8CA9-1630-4693-97FB-A7CA8E5EB507}"/>
    <cellStyle name="Note 2 2 2 2 3 2" xfId="28403" xr:uid="{883BC339-DE63-4A11-82BA-227B439174F3}"/>
    <cellStyle name="Note 2 2 2 2 4" xfId="28404" xr:uid="{5B3871A5-D146-451A-B4DD-8341F3E7582D}"/>
    <cellStyle name="Note 2 2 2 2 4 2" xfId="28405" xr:uid="{2DAAC5CF-DEE6-4C9A-8486-E02B7FD5F456}"/>
    <cellStyle name="Note 2 2 2 2 5" xfId="28406" xr:uid="{35F51B89-4CAB-4772-9004-2C16BEC64D3B}"/>
    <cellStyle name="Note 2 2 2 2 6" xfId="28407" xr:uid="{56D331FE-0C65-4F5E-9D52-B95F198FB17B}"/>
    <cellStyle name="Note 2 2 2 2 7" xfId="28408" xr:uid="{1A15AB38-BAD0-4CFB-A3AF-62FD34B114FF}"/>
    <cellStyle name="Note 2 2 2 2 8" xfId="28409" xr:uid="{3FEA989A-B324-4251-951C-F19EC364BD01}"/>
    <cellStyle name="Note 2 2 2 3" xfId="28410" xr:uid="{E87EEDB1-608B-44B2-A93A-CF17788B3421}"/>
    <cellStyle name="Note 2 2 2 3 2" xfId="28411" xr:uid="{05CFABAC-E741-45B6-8660-0B21DC1D2F16}"/>
    <cellStyle name="Note 2 2 2 3 2 2" xfId="28412" xr:uid="{6D0B892C-98C5-4873-A3A0-4443B2D8F141}"/>
    <cellStyle name="Note 2 2 2 3 2 2 2" xfId="28413" xr:uid="{9DD2744F-9BBC-48FC-9F55-43DD1DA77EA4}"/>
    <cellStyle name="Note 2 2 2 3 2 3" xfId="28414" xr:uid="{07C894B9-C75F-46DA-9B3F-910471BD4AF9}"/>
    <cellStyle name="Note 2 2 2 3 2 4" xfId="28415" xr:uid="{880C86F1-3711-4BB0-8B70-DC02891F3533}"/>
    <cellStyle name="Note 2 2 2 3 3" xfId="28416" xr:uid="{2924D57C-6315-43D4-8AB2-1C7300BC8211}"/>
    <cellStyle name="Note 2 2 2 3 3 2" xfId="28417" xr:uid="{E174C2E3-480A-45AC-AC25-EAE1CD6E9ACE}"/>
    <cellStyle name="Note 2 2 2 3 4" xfId="28418" xr:uid="{10D7F3BD-50FB-4F4E-B1AF-A49FD33CD2CD}"/>
    <cellStyle name="Note 2 2 2 3 4 2" xfId="28419" xr:uid="{25F8438A-7E6A-46A9-90B1-A7E49748948E}"/>
    <cellStyle name="Note 2 2 2 3 5" xfId="28420" xr:uid="{5A0379B1-05A0-4962-93C2-679EB069D68F}"/>
    <cellStyle name="Note 2 2 2 3 6" xfId="28421" xr:uid="{5020B4CF-C0D8-46CB-A3B2-44AC529CB032}"/>
    <cellStyle name="Note 2 2 2 4" xfId="28422" xr:uid="{5D6E7D8C-31D3-42DB-A6D2-FB3AB118E477}"/>
    <cellStyle name="Note 2 2 2 4 2" xfId="28423" xr:uid="{48B8BE16-72C8-4593-88B9-19A1715EDF76}"/>
    <cellStyle name="Note 2 2 2 4 2 2" xfId="28424" xr:uid="{1156F0C3-4D54-4D64-B1F8-BA07560B739F}"/>
    <cellStyle name="Note 2 2 2 4 2 3" xfId="28425" xr:uid="{6C7954A2-FA51-48D4-897B-B062DFD562F1}"/>
    <cellStyle name="Note 2 2 2 4 3" xfId="28426" xr:uid="{E63EB5B8-2FB6-429B-B655-D194F4CD5F8B}"/>
    <cellStyle name="Note 2 2 2 4 3 2" xfId="28427" xr:uid="{EE856E00-3068-412E-8EDA-FD7B045A4A54}"/>
    <cellStyle name="Note 2 2 2 4 4" xfId="28428" xr:uid="{C7D2D721-34F7-4518-9459-5430931F47FE}"/>
    <cellStyle name="Note 2 2 2 4 5" xfId="28429" xr:uid="{9D7E46E7-B41A-4E99-ABF0-AB525D9716CE}"/>
    <cellStyle name="Note 2 2 2 5" xfId="28430" xr:uid="{04D1BB3D-3A39-4597-9A67-E12414CE147A}"/>
    <cellStyle name="Note 2 2 2 5 2" xfId="28431" xr:uid="{92DA03C4-4DF6-4F27-A156-29B3045FFD70}"/>
    <cellStyle name="Note 2 2 2 5 2 2" xfId="28432" xr:uid="{B94E8E5B-AF35-4C34-BD13-571EB29D08D7}"/>
    <cellStyle name="Note 2 2 2 5 3" xfId="28433" xr:uid="{C9635C15-18BE-4E5F-B300-62CB9958B5D8}"/>
    <cellStyle name="Note 2 2 2 5 4" xfId="28434" xr:uid="{A4E4EA88-05B1-4230-BF77-1712249CF202}"/>
    <cellStyle name="Note 2 2 2 5 5" xfId="28435" xr:uid="{8F5131B9-CC9F-41CA-B91D-4C51456FF85A}"/>
    <cellStyle name="Note 2 2 2 6" xfId="28436" xr:uid="{E702D7A1-87EE-4984-9DB4-09522706EC18}"/>
    <cellStyle name="Note 2 2 2 6 2" xfId="28437" xr:uid="{EEDD8590-5A41-45A4-B093-398D2F3CD1C1}"/>
    <cellStyle name="Note 2 2 2 6 3" xfId="28438" xr:uid="{7767DA97-4F70-48F9-BD8C-0D56F114D844}"/>
    <cellStyle name="Note 2 2 2 7" xfId="28439" xr:uid="{FBF58885-F00B-44F0-A5A1-42E90FC1C1A3}"/>
    <cellStyle name="Note 2 2 2 7 2" xfId="28440" xr:uid="{459ECB7B-B845-47FA-9041-AA052A700159}"/>
    <cellStyle name="Note 2 2 2 8" xfId="28441" xr:uid="{85C038ED-189C-4C04-BEA9-51292A5D3A35}"/>
    <cellStyle name="Note 2 2 2 8 2" xfId="28442" xr:uid="{B1265CD8-7DC7-41E9-A19B-F5180A18706A}"/>
    <cellStyle name="Note 2 2 2 9" xfId="28443" xr:uid="{AA50CA8B-9347-4622-9CA9-852525AC9D17}"/>
    <cellStyle name="Note 2 2 2 9 2" xfId="28444" xr:uid="{1A8A1671-2F93-41B2-9B1B-C0873922E557}"/>
    <cellStyle name="Note 2 2 3" xfId="28445" xr:uid="{8BD4C509-716D-4413-87E1-85D9CA4C9216}"/>
    <cellStyle name="Note 2 2 3 10" xfId="28446" xr:uid="{7ABD1BBA-F287-4DAB-B247-84524C167480}"/>
    <cellStyle name="Note 2 2 3 11" xfId="28447" xr:uid="{4B5E3DE2-34A0-4059-9688-39BE03FA1F73}"/>
    <cellStyle name="Note 2 2 3 2" xfId="28448" xr:uid="{6638DCDE-EB18-4506-B8A4-EEF9E85474A9}"/>
    <cellStyle name="Note 2 2 3 2 2" xfId="28449" xr:uid="{F2671CD5-85F5-4871-AA81-0970578C4E90}"/>
    <cellStyle name="Note 2 2 3 2 2 2" xfId="28450" xr:uid="{DE1DEED6-88C1-4DB5-B92D-1908C4578B10}"/>
    <cellStyle name="Note 2 2 3 2 2 3" xfId="28451" xr:uid="{BA07CF2E-73E3-4EF4-9B7E-9FEAFBE198EC}"/>
    <cellStyle name="Note 2 2 3 2 2 4" xfId="28452" xr:uid="{893623A5-39B9-48D4-A475-512DF305151B}"/>
    <cellStyle name="Note 2 2 3 2 3" xfId="28453" xr:uid="{31F8D1E5-EF37-4B42-ABF1-96B43EA7A9E2}"/>
    <cellStyle name="Note 2 2 3 2 4" xfId="28454" xr:uid="{DBD33C2D-C806-4A46-8E13-336678D695BD}"/>
    <cellStyle name="Note 2 2 3 2 5" xfId="28455" xr:uid="{45F75E54-6F7E-473E-A257-35C4CE8C18D4}"/>
    <cellStyle name="Note 2 2 3 2 6" xfId="28456" xr:uid="{C54BD63F-4FDC-4164-B8F8-94B47B5C6FC0}"/>
    <cellStyle name="Note 2 2 3 2 7" xfId="28457" xr:uid="{01163743-AC98-4E94-9C2A-63F1DC387D37}"/>
    <cellStyle name="Note 2 2 3 2 8" xfId="28458" xr:uid="{8AF32F6C-F390-4319-854A-098540FECA3A}"/>
    <cellStyle name="Note 2 2 3 3" xfId="28459" xr:uid="{6101AB57-7394-4DB2-870F-3B4311192672}"/>
    <cellStyle name="Note 2 2 3 3 2" xfId="28460" xr:uid="{1581C006-35E0-4656-A60E-09BC68F2ABE9}"/>
    <cellStyle name="Note 2 2 3 3 2 2" xfId="28461" xr:uid="{802425CA-5CEE-4E34-96C2-DBCCF50CE9CE}"/>
    <cellStyle name="Note 2 2 3 3 2 3" xfId="28462" xr:uid="{C54A4CA6-DB4A-4E7D-A463-82BEAB164425}"/>
    <cellStyle name="Note 2 2 3 3 3" xfId="28463" xr:uid="{ABC7E56D-80D6-4A7C-87C6-4C2223D51203}"/>
    <cellStyle name="Note 2 2 3 3 4" xfId="28464" xr:uid="{60F6E786-7691-4D8C-9651-D4760871B1B5}"/>
    <cellStyle name="Note 2 2 3 3 5" xfId="28465" xr:uid="{B771B51D-8F56-48AA-A9B5-E557D9FC48CC}"/>
    <cellStyle name="Note 2 2 3 3 6" xfId="28466" xr:uid="{BE561D0A-3A96-4884-8BD9-25AD84F853B0}"/>
    <cellStyle name="Note 2 2 3 4" xfId="28467" xr:uid="{058B3907-1BE9-42B5-873D-B16FA732B96B}"/>
    <cellStyle name="Note 2 2 3 4 2" xfId="28468" xr:uid="{E2ADE156-19BE-4588-8F0D-6CA9705F76DE}"/>
    <cellStyle name="Note 2 2 3 4 3" xfId="28469" xr:uid="{93863313-D174-4CEA-9352-2E42C928B288}"/>
    <cellStyle name="Note 2 2 3 4 4" xfId="28470" xr:uid="{95648BF9-CAC2-4D1F-8EB9-2783408BCB7E}"/>
    <cellStyle name="Note 2 2 3 5" xfId="28471" xr:uid="{3F3BB009-9593-4FF9-BD61-30962DB197A9}"/>
    <cellStyle name="Note 2 2 3 6" xfId="28472" xr:uid="{D7CE109D-92B0-48C5-80B1-A41FF9F0E296}"/>
    <cellStyle name="Note 2 2 3 7" xfId="28473" xr:uid="{75254C78-C5D6-4A79-BBE4-4247BA5B1365}"/>
    <cellStyle name="Note 2 2 3 8" xfId="28474" xr:uid="{63FD484C-AAB4-4DF9-8F0C-FD71D030C388}"/>
    <cellStyle name="Note 2 2 3 9" xfId="28475" xr:uid="{BF7A8C73-AB67-48A4-9E1A-7CA2C1585CB1}"/>
    <cellStyle name="Note 2 2 4" xfId="28476" xr:uid="{64DD06BA-A723-4D3B-8700-3DEE55394D7D}"/>
    <cellStyle name="Note 2 2 4 2" xfId="28477" xr:uid="{134DDB5F-ECB7-4193-8772-B2E6C210F0C1}"/>
    <cellStyle name="Note 2 2 4 2 2" xfId="28478" xr:uid="{5E153182-63BA-4F7E-BAEF-DAACD4D5EF6E}"/>
    <cellStyle name="Note 2 2 4 2 2 2" xfId="28479" xr:uid="{64025DBF-B06B-41E6-B600-26A7A7307A61}"/>
    <cellStyle name="Note 2 2 4 2 3" xfId="28480" xr:uid="{4B788C66-2A87-487D-B14F-4B79CDB3D0F9}"/>
    <cellStyle name="Note 2 2 4 2 4" xfId="28481" xr:uid="{23A9D42B-78C3-4B1F-A81C-57C9F658B757}"/>
    <cellStyle name="Note 2 2 4 3" xfId="28482" xr:uid="{7498B11F-E13D-498D-BECA-2D4137C3FCA7}"/>
    <cellStyle name="Note 2 2 4 3 2" xfId="28483" xr:uid="{EF9D884D-7CFD-4FC7-9DF0-B684B719598A}"/>
    <cellStyle name="Note 2 2 4 4" xfId="28484" xr:uid="{50589523-2FC0-418C-A740-F37BAD7D54E5}"/>
    <cellStyle name="Note 2 2 4 4 2" xfId="28485" xr:uid="{EDFDBFC1-C677-40C9-8C63-8268CA639921}"/>
    <cellStyle name="Note 2 2 4 5" xfId="28486" xr:uid="{34D75940-CE32-4A5C-8F8B-3AE49B311366}"/>
    <cellStyle name="Note 2 2 4 6" xfId="28487" xr:uid="{660613B8-35EF-48EF-87F9-4342A6B4A45E}"/>
    <cellStyle name="Note 2 2 4 7" xfId="28488" xr:uid="{3945F10A-8E50-4F91-AEFB-9A92941B3B3D}"/>
    <cellStyle name="Note 2 2 4 8" xfId="28489" xr:uid="{7083652A-6DFC-46F0-A467-1AD0E726350E}"/>
    <cellStyle name="Note 2 2 4 9" xfId="28490" xr:uid="{12369F85-312B-4E24-86CD-1D33E2390853}"/>
    <cellStyle name="Note 2 2 5" xfId="28491" xr:uid="{27B1B145-0ADC-4466-BC2C-18B14A5BC3C4}"/>
    <cellStyle name="Note 2 2 5 2" xfId="28492" xr:uid="{F9BE407C-A2DA-4FE0-A41D-39150FC94AFD}"/>
    <cellStyle name="Note 2 2 5 2 2" xfId="28493" xr:uid="{39C757AA-5B4A-4BBE-9D95-A9063D30B9AE}"/>
    <cellStyle name="Note 2 2 5 2 2 2" xfId="28494" xr:uid="{055D535D-609D-4898-921E-E8B9ABFF7696}"/>
    <cellStyle name="Note 2 2 5 2 3" xfId="28495" xr:uid="{3BD621C1-BBEC-4157-B995-2563ED22F802}"/>
    <cellStyle name="Note 2 2 5 2 4" xfId="28496" xr:uid="{8953A8D1-D863-41EA-937D-65D941118735}"/>
    <cellStyle name="Note 2 2 5 3" xfId="28497" xr:uid="{099DA7E2-D4C7-4C49-AB9E-A2EEFDE3E327}"/>
    <cellStyle name="Note 2 2 5 3 2" xfId="28498" xr:uid="{B91BFFBA-5E1A-4E7B-B13B-754A0BD3D263}"/>
    <cellStyle name="Note 2 2 5 4" xfId="28499" xr:uid="{54877832-2209-4AA4-AE9A-C83F9460E935}"/>
    <cellStyle name="Note 2 2 5 4 2" xfId="28500" xr:uid="{C8686513-8426-4DFD-9422-D668CB8C3ECA}"/>
    <cellStyle name="Note 2 2 5 5" xfId="28501" xr:uid="{F5392BAD-C11E-49E5-A8CE-99FA7F400A67}"/>
    <cellStyle name="Note 2 2 5 6" xfId="28502" xr:uid="{7BD6FCA2-BC61-41A2-B25E-5571E629A2A7}"/>
    <cellStyle name="Note 2 2 6" xfId="28503" xr:uid="{DCB744CE-623C-4C98-B0B2-A9865178461D}"/>
    <cellStyle name="Note 2 2 6 2" xfId="28504" xr:uid="{F262D0A8-4115-4202-A5AF-699DA4F5E61E}"/>
    <cellStyle name="Note 2 2 6 2 2" xfId="28505" xr:uid="{5C523D2A-0AF8-45D7-97CE-F9E2ABEB7C5B}"/>
    <cellStyle name="Note 2 2 6 2 3" xfId="28506" xr:uid="{FEA1E750-AC4B-4852-85D8-B6418B1C0E55}"/>
    <cellStyle name="Note 2 2 6 3" xfId="28507" xr:uid="{26DF0632-79DF-46C3-AC9F-07412A40F6C1}"/>
    <cellStyle name="Note 2 2 6 3 2" xfId="28508" xr:uid="{147F1430-0497-4AE0-BC7D-FA27825429AC}"/>
    <cellStyle name="Note 2 2 6 4" xfId="28509" xr:uid="{11DB18CB-1749-48BA-B65B-3580CAD3C213}"/>
    <cellStyle name="Note 2 2 6 5" xfId="28510" xr:uid="{471649D2-1463-4D93-A440-112AFB0B1DD5}"/>
    <cellStyle name="Note 2 2 7" xfId="28511" xr:uid="{8CCCCD58-2DB5-4BD8-869C-86B15297396F}"/>
    <cellStyle name="Note 2 2 7 2" xfId="28512" xr:uid="{56C2BB8F-F6EE-4E0B-A085-4EE6BDB8EF22}"/>
    <cellStyle name="Note 2 2 7 3" xfId="28513" xr:uid="{4C877D46-98E8-4703-8F66-7E31E4E91367}"/>
    <cellStyle name="Note 2 2 8" xfId="28514" xr:uid="{0BE42640-C63D-4480-9C85-63E597DB4A8E}"/>
    <cellStyle name="Note 2 2 8 2" xfId="28515" xr:uid="{1532ED13-F4BE-4520-8016-A84A45236195}"/>
    <cellStyle name="Note 2 2 9" xfId="28516" xr:uid="{BB624626-D124-4374-9132-2FCF473D9A76}"/>
    <cellStyle name="Note 2 2 9 2" xfId="28517" xr:uid="{4B17834B-563F-4854-A61F-6C894B9A8AEB}"/>
    <cellStyle name="Note 2 20" xfId="28518" xr:uid="{10B3AD56-0008-4E47-A037-1DDEA587FAC3}"/>
    <cellStyle name="Note 2 20 2" xfId="28519" xr:uid="{08D24968-11E6-4A98-82A1-4A58C96347D4}"/>
    <cellStyle name="Note 2 21" xfId="28520" xr:uid="{236A6FDC-A118-4CC7-B0D4-5D9F159A7830}"/>
    <cellStyle name="Note 2 21 2" xfId="28521" xr:uid="{5C63C952-8347-4732-BAF8-2FA9F46A5EA0}"/>
    <cellStyle name="Note 2 22" xfId="28522" xr:uid="{952AC2CE-0E66-455D-AD48-23FB0E41C679}"/>
    <cellStyle name="Note 2 22 2" xfId="28523" xr:uid="{DFF88AC3-88B3-46F8-A7FF-44A65EAD08AA}"/>
    <cellStyle name="Note 2 23" xfId="28524" xr:uid="{5052439B-49AB-49AA-932B-362516439DA0}"/>
    <cellStyle name="Note 2 24" xfId="28525" xr:uid="{448FE771-D3EA-4F1B-A32F-AD69210A6FB5}"/>
    <cellStyle name="Note 2 25" xfId="28526" xr:uid="{3934EBD9-5CDD-4453-90F4-0B28DFE85C56}"/>
    <cellStyle name="Note 2 26" xfId="28527" xr:uid="{16924DA5-116D-462F-A633-D616D7A2E7EF}"/>
    <cellStyle name="Note 2 27" xfId="28528" xr:uid="{8E3C23B8-4C6D-4097-BD2F-27A76D70EA8C}"/>
    <cellStyle name="Note 2 3" xfId="28529" xr:uid="{1CD4F487-C263-4260-ABF9-54BC451B5C04}"/>
    <cellStyle name="Note 2 3 10" xfId="28530" xr:uid="{378FE4F5-D18E-4FF2-BF36-5DBBDCAA7E7B}"/>
    <cellStyle name="Note 2 3 11" xfId="28531" xr:uid="{D1846CDE-5AD0-4D8B-9F92-9A8E98D688E4}"/>
    <cellStyle name="Note 2 3 12" xfId="28532" xr:uid="{062184BD-2EBD-4E21-B01C-7FF48D61BE13}"/>
    <cellStyle name="Note 2 3 2" xfId="28533" xr:uid="{60B53F7B-0FBD-4AEA-95AE-B41C589DFFFC}"/>
    <cellStyle name="Note 2 3 2 2" xfId="28534" xr:uid="{342C816A-2B0D-4A67-9ADE-DCB047E7EB50}"/>
    <cellStyle name="Note 2 3 2 2 2" xfId="28535" xr:uid="{A81D44E4-959E-499A-A95E-C7D9730DCE5C}"/>
    <cellStyle name="Note 2 3 2 2 2 2" xfId="28536" xr:uid="{9D2B86E6-A048-4632-89BC-134F12AA3CF2}"/>
    <cellStyle name="Note 2 3 2 2 2 2 2" xfId="28537" xr:uid="{2A96E926-AA4F-4CA6-AE80-81D281822AE8}"/>
    <cellStyle name="Note 2 3 2 2 2 3" xfId="28538" xr:uid="{B16E9227-547F-451B-B8C8-C44A88676CC0}"/>
    <cellStyle name="Note 2 3 2 2 2 4" xfId="28539" xr:uid="{4AB521B8-F011-4126-BE2A-21E5A30211F5}"/>
    <cellStyle name="Note 2 3 2 2 3" xfId="28540" xr:uid="{61F2EE7A-342A-4554-9EFD-ADD306D846B5}"/>
    <cellStyle name="Note 2 3 2 2 3 2" xfId="28541" xr:uid="{FE43CAA0-BE7A-4481-BAC1-30ECAF468981}"/>
    <cellStyle name="Note 2 3 2 2 3 3" xfId="28542" xr:uid="{B310B995-22FE-49FD-8D89-7A2A5E268902}"/>
    <cellStyle name="Note 2 3 2 2 4" xfId="28543" xr:uid="{AF30352C-25FE-4975-9521-105B18E97096}"/>
    <cellStyle name="Note 2 3 2 2 5" xfId="28544" xr:uid="{4B9A1A44-5E75-43E9-A414-35173EAD68DB}"/>
    <cellStyle name="Note 2 3 2 2 6" xfId="28545" xr:uid="{A7145A81-447A-45F3-9E2F-1177E3DD352F}"/>
    <cellStyle name="Note 2 3 2 3" xfId="28546" xr:uid="{ACD5C418-9A27-4F9C-937B-776A88E05729}"/>
    <cellStyle name="Note 2 3 2 3 2" xfId="28547" xr:uid="{B8C478B8-8739-412A-B179-27B3678F5AF3}"/>
    <cellStyle name="Note 2 3 2 3 2 2" xfId="28548" xr:uid="{6E040008-36DA-48EF-8ECA-54C9C3A4852A}"/>
    <cellStyle name="Note 2 3 2 3 3" xfId="28549" xr:uid="{734A2C0F-6380-4EE2-B1C4-9153916F22AB}"/>
    <cellStyle name="Note 2 3 2 3 4" xfId="28550" xr:uid="{BA91C026-5178-431B-AA6F-A58B249CB4AB}"/>
    <cellStyle name="Note 2 3 2 4" xfId="28551" xr:uid="{778E5594-EAAF-40F6-ADD2-ECEAD9341604}"/>
    <cellStyle name="Note 2 3 2 4 2" xfId="28552" xr:uid="{FBEDCF22-3453-4A4C-AB82-1F921707F721}"/>
    <cellStyle name="Note 2 3 2 4 3" xfId="28553" xr:uid="{ADFE495E-DE4A-44AC-A8A9-2E186836C390}"/>
    <cellStyle name="Note 2 3 2 5" xfId="28554" xr:uid="{0F3BD63F-C169-4BD1-ADFD-6D64B16E31A7}"/>
    <cellStyle name="Note 2 3 2 5 2" xfId="28555" xr:uid="{D285F999-04F7-4049-9CF4-650E4172F412}"/>
    <cellStyle name="Note 2 3 2 5 3" xfId="28556" xr:uid="{7F2DDF23-42BF-4F93-BEF6-FCA8D10F3554}"/>
    <cellStyle name="Note 2 3 2 6" xfId="28557" xr:uid="{A7C63C8C-8A5D-4D90-A2AD-ED225A05078D}"/>
    <cellStyle name="Note 2 3 2 7" xfId="28558" xr:uid="{612DCF32-B8BD-4A9D-A9B2-E8D241961807}"/>
    <cellStyle name="Note 2 3 2 8" xfId="28559" xr:uid="{313204DD-E34D-48A3-AACA-D806E4FDB279}"/>
    <cellStyle name="Note 2 3 3" xfId="28560" xr:uid="{53F95A65-40DA-48E6-AFB4-884A4E7C5338}"/>
    <cellStyle name="Note 2 3 3 2" xfId="28561" xr:uid="{491E6998-6AB6-437E-A28C-52B65C422447}"/>
    <cellStyle name="Note 2 3 3 2 2" xfId="28562" xr:uid="{5E13A266-EB17-4D2B-B08D-6A8FBC16BA42}"/>
    <cellStyle name="Note 2 3 3 2 2 2" xfId="28563" xr:uid="{C6753ABA-E376-4FE3-A6CE-9871CA8E1749}"/>
    <cellStyle name="Note 2 3 3 2 2 3" xfId="28564" xr:uid="{D9AFA911-1522-4081-A756-0913674FDB12}"/>
    <cellStyle name="Note 2 3 3 2 3" xfId="28565" xr:uid="{A72EB771-1531-4A08-9083-89AE4D6CCCFF}"/>
    <cellStyle name="Note 2 3 3 2 3 2" xfId="28566" xr:uid="{F561FC0E-C753-4C7B-BC96-0C7502EF1FE7}"/>
    <cellStyle name="Note 2 3 3 2 4" xfId="28567" xr:uid="{652587F4-DE3E-48AB-8BF6-290419959F49}"/>
    <cellStyle name="Note 2 3 3 2 5" xfId="28568" xr:uid="{929608D9-EA4C-4EDD-B2DC-F3D8E3B0E8AB}"/>
    <cellStyle name="Note 2 3 3 2 6" xfId="28569" xr:uid="{236E5D74-9F53-4818-9617-4CE8A4146B08}"/>
    <cellStyle name="Note 2 3 3 3" xfId="28570" xr:uid="{FF7F5838-8A61-4881-ABD7-4CE2A4021A64}"/>
    <cellStyle name="Note 2 3 3 3 2" xfId="28571" xr:uid="{27754A36-A7E5-4F9A-865A-1A388E9364E5}"/>
    <cellStyle name="Note 2 3 3 3 3" xfId="28572" xr:uid="{BF222834-4FA8-4BE7-A932-03EE0E3CDA04}"/>
    <cellStyle name="Note 2 3 3 4" xfId="28573" xr:uid="{B6BD6C82-C9A1-46B8-9342-59002F3152B1}"/>
    <cellStyle name="Note 2 3 3 4 2" xfId="28574" xr:uid="{19E99A4E-955B-44BE-9D84-CEC2F34D531B}"/>
    <cellStyle name="Note 2 3 3 4 3" xfId="28575" xr:uid="{BE4AC05B-7A1E-4FD5-B97A-820C2421605E}"/>
    <cellStyle name="Note 2 3 3 5" xfId="28576" xr:uid="{C39DF956-E8C0-484D-A4AA-72AA77DA8557}"/>
    <cellStyle name="Note 2 3 3 5 2" xfId="28577" xr:uid="{82452D69-FA6A-4D0B-8987-2E03C47B7E4D}"/>
    <cellStyle name="Note 2 3 3 6" xfId="28578" xr:uid="{2A33A38C-5F6B-43ED-87D6-3CA665F848F5}"/>
    <cellStyle name="Note 2 3 3 7" xfId="28579" xr:uid="{16117336-1D03-4E73-BE27-A0202F8FEDF5}"/>
    <cellStyle name="Note 2 3 3 8" xfId="28580" xr:uid="{05D6D639-D8BE-4B27-B2D9-AAEDF4EA03BF}"/>
    <cellStyle name="Note 2 3 4" xfId="28581" xr:uid="{F504A120-1778-468D-9AC1-AED18CC07C2D}"/>
    <cellStyle name="Note 2 3 4 2" xfId="28582" xr:uid="{A83B88A1-3D06-4A3C-9AEC-E942DC94F937}"/>
    <cellStyle name="Note 2 3 4 2 2" xfId="28583" xr:uid="{9BFCAD6B-BB33-4610-8AD5-7FF3905514ED}"/>
    <cellStyle name="Note 2 3 4 2 2 2" xfId="28584" xr:uid="{84E8CA23-EF0B-4F14-905D-58E2CF287B98}"/>
    <cellStyle name="Note 2 3 4 2 3" xfId="28585" xr:uid="{FCEF3ECB-EA4A-4CF9-9AD1-3AFCBBDFF94D}"/>
    <cellStyle name="Note 2 3 4 2 4" xfId="28586" xr:uid="{0364D9FA-52DE-4EC3-A63E-B1352D9C6E06}"/>
    <cellStyle name="Note 2 3 4 3" xfId="28587" xr:uid="{6AFBA546-CB43-415E-987D-D9732BE38E1B}"/>
    <cellStyle name="Note 2 3 4 3 2" xfId="28588" xr:uid="{282139A4-3F15-4405-B4B6-206395EAF3B1}"/>
    <cellStyle name="Note 2 3 4 3 3" xfId="28589" xr:uid="{CA99F452-C89A-4C9A-94AE-EA3E8CDC7C69}"/>
    <cellStyle name="Note 2 3 4 4" xfId="28590" xr:uid="{16A21FB2-6B62-4185-9FB3-56BA49442947}"/>
    <cellStyle name="Note 2 3 4 4 2" xfId="28591" xr:uid="{A08D1776-1359-40F2-B7C0-E1D3E2C91424}"/>
    <cellStyle name="Note 2 3 4 5" xfId="28592" xr:uid="{5911A393-A862-4D31-8D10-48BFFD10BA93}"/>
    <cellStyle name="Note 2 3 4 6" xfId="28593" xr:uid="{36A2183F-386E-4AF2-ACE4-9C3900043936}"/>
    <cellStyle name="Note 2 3 5" xfId="28594" xr:uid="{0FFCCF77-44EC-42FD-9E5D-1BC7BBF80B9B}"/>
    <cellStyle name="Note 2 3 5 2" xfId="28595" xr:uid="{32AE038F-46C0-4B61-99D6-E8B36CD55AE8}"/>
    <cellStyle name="Note 2 3 5 2 2" xfId="28596" xr:uid="{25AEEC61-3DDF-4AD2-AAE0-23074952C977}"/>
    <cellStyle name="Note 2 3 5 3" xfId="28597" xr:uid="{AFC91325-4ACF-4AA1-B06A-38CD81AD8B70}"/>
    <cellStyle name="Note 2 3 5 4" xfId="28598" xr:uid="{3994EA8F-2685-4323-BC13-42669C8AA951}"/>
    <cellStyle name="Note 2 3 5 5" xfId="28599" xr:uid="{BEACB14C-B8F5-46A1-A0ED-8E8354688CFC}"/>
    <cellStyle name="Note 2 3 5 6" xfId="28600" xr:uid="{C9CF28D4-2F7B-4A8B-ABC5-7846D809A321}"/>
    <cellStyle name="Note 2 3 6" xfId="28601" xr:uid="{BE6B2AE1-F740-4267-9CCC-38C5CB9E0E61}"/>
    <cellStyle name="Note 2 3 6 2" xfId="28602" xr:uid="{B40B184D-7D25-4B10-907E-D4F400491F02}"/>
    <cellStyle name="Note 2 3 6 3" xfId="28603" xr:uid="{977137BD-ABEC-4089-B13F-33C613C7C767}"/>
    <cellStyle name="Note 2 3 6 4" xfId="28604" xr:uid="{F862A4AB-668A-4AAF-9C18-8FAE548EF3A3}"/>
    <cellStyle name="Note 2 3 7" xfId="28605" xr:uid="{8E02B4C5-927F-4869-9EA6-8CD6731991F0}"/>
    <cellStyle name="Note 2 3 7 2" xfId="28606" xr:uid="{45834D9B-7EAB-433C-A049-C16E725FE970}"/>
    <cellStyle name="Note 2 3 7 3" xfId="28607" xr:uid="{54CEC162-71D0-4C23-8540-044F04778CC1}"/>
    <cellStyle name="Note 2 3 8" xfId="28608" xr:uid="{7DA5FFD3-1153-4AB1-8EFA-1963D6315B80}"/>
    <cellStyle name="Note 2 3 8 2" xfId="28609" xr:uid="{04D637CA-F261-43F6-B381-37515C2388F1}"/>
    <cellStyle name="Note 2 3 9" xfId="28610" xr:uid="{1B568A91-F199-4ADD-9F01-456EA052928E}"/>
    <cellStyle name="Note 2 3 9 2" xfId="28611" xr:uid="{EBBCC5DA-3959-4373-934F-CCF83C367328}"/>
    <cellStyle name="Note 2 4" xfId="28612" xr:uid="{A0A7A74E-F5CC-484F-861A-8E2BAB2EA5BA}"/>
    <cellStyle name="Note 2 4 10" xfId="28613" xr:uid="{1706F4A9-4106-4832-A45C-AD6E38074F3A}"/>
    <cellStyle name="Note 2 4 11" xfId="28614" xr:uid="{5F393466-5004-4D15-8A47-6EC654DCE460}"/>
    <cellStyle name="Note 2 4 2" xfId="28615" xr:uid="{9969C303-29E5-4203-9A18-514E7FA1AE5E}"/>
    <cellStyle name="Note 2 4 2 2" xfId="28616" xr:uid="{BC4AA284-2F4E-4441-BEB5-2B5A90D39892}"/>
    <cellStyle name="Note 2 4 2 2 2" xfId="28617" xr:uid="{15EA984D-8CEB-406A-83E0-EE208D0DC53A}"/>
    <cellStyle name="Note 2 4 2 2 2 2" xfId="28618" xr:uid="{26125607-FFED-44AA-92F2-40C93487C8CA}"/>
    <cellStyle name="Note 2 4 2 2 2 3" xfId="28619" xr:uid="{BFD3637B-E41A-45F9-89E7-DABBCB084E41}"/>
    <cellStyle name="Note 2 4 2 2 3" xfId="28620" xr:uid="{7EC5CF92-C37E-41D8-AC8C-5BD6C244E9C8}"/>
    <cellStyle name="Note 2 4 2 2 3 2" xfId="28621" xr:uid="{32690BF5-D861-4C67-9202-C68AC320BD11}"/>
    <cellStyle name="Note 2 4 2 2 4" xfId="28622" xr:uid="{4DDB0098-D02F-4C1D-B022-A464002ACA24}"/>
    <cellStyle name="Note 2 4 2 2 5" xfId="28623" xr:uid="{A48CA0BF-1F4D-41D8-B8ED-68565A52A4D8}"/>
    <cellStyle name="Note 2 4 2 2 6" xfId="28624" xr:uid="{5F3D64F6-7C20-4A23-896A-0F74751D2CE5}"/>
    <cellStyle name="Note 2 4 2 3" xfId="28625" xr:uid="{95CB70F5-831E-470B-8082-012B904A2C3D}"/>
    <cellStyle name="Note 2 4 2 3 2" xfId="28626" xr:uid="{287A83A3-69E8-4C54-93F7-483F07B7BC43}"/>
    <cellStyle name="Note 2 4 2 3 3" xfId="28627" xr:uid="{8D17C7DB-BC6F-41EC-AEB8-04431C5785F2}"/>
    <cellStyle name="Note 2 4 2 4" xfId="28628" xr:uid="{91C79365-F46D-4A3A-8194-F377C27EAAE9}"/>
    <cellStyle name="Note 2 4 2 4 2" xfId="28629" xr:uid="{C70458A9-CF6E-4BA3-A9CF-24B31D501093}"/>
    <cellStyle name="Note 2 4 2 4 3" xfId="28630" xr:uid="{C544EEA9-7C7B-4BDC-9B15-56A0E2B21DDB}"/>
    <cellStyle name="Note 2 4 2 5" xfId="28631" xr:uid="{10303D4C-684C-4DC4-93B5-85CE7B2B56B1}"/>
    <cellStyle name="Note 2 4 2 6" xfId="28632" xr:uid="{189B2716-C62A-4B52-92CA-C8E86C6CB31E}"/>
    <cellStyle name="Note 2 4 2 7" xfId="28633" xr:uid="{962AB96A-1899-4D46-9A44-8CA271645BFC}"/>
    <cellStyle name="Note 2 4 2 8" xfId="28634" xr:uid="{F90A56EB-F682-417C-B393-4AC4CEB4AA22}"/>
    <cellStyle name="Note 2 4 3" xfId="28635" xr:uid="{BEF506FE-2596-4492-B050-F21A406D52FE}"/>
    <cellStyle name="Note 2 4 3 2" xfId="28636" xr:uid="{A7CAAC27-381E-49F8-BB0B-AC9C13C3B698}"/>
    <cellStyle name="Note 2 4 3 2 2" xfId="28637" xr:uid="{C463C60D-72C8-442B-A2D2-0ABDB3D9071F}"/>
    <cellStyle name="Note 2 4 3 2 2 2" xfId="28638" xr:uid="{E5E48AB8-0B13-42B2-9461-0023861CCC34}"/>
    <cellStyle name="Note 2 4 3 2 2 3" xfId="28639" xr:uid="{54421A0E-BBA1-4CFD-AFAB-A534427D9F1D}"/>
    <cellStyle name="Note 2 4 3 2 3" xfId="28640" xr:uid="{D0152E9B-B268-4D94-BFE6-68070BF969B8}"/>
    <cellStyle name="Note 2 4 3 2 4" xfId="28641" xr:uid="{924B5504-61E6-441F-97C5-CD83BA6AFEE4}"/>
    <cellStyle name="Note 2 4 3 2 5" xfId="28642" xr:uid="{5D803F34-5CF2-4160-B6FB-B46E920707B1}"/>
    <cellStyle name="Note 2 4 3 2 6" xfId="28643" xr:uid="{4CD778D1-DA18-4C54-B745-61366AE965D1}"/>
    <cellStyle name="Note 2 4 3 3" xfId="28644" xr:uid="{3E4F993E-18A7-49C4-A57D-8F7BCFC68EA7}"/>
    <cellStyle name="Note 2 4 3 3 2" xfId="28645" xr:uid="{A438C3CA-2A46-4C99-A56D-F2310A14BDD1}"/>
    <cellStyle name="Note 2 4 3 3 3" xfId="28646" xr:uid="{427B9CD3-9C29-4F33-AB56-2DEAADB059DE}"/>
    <cellStyle name="Note 2 4 3 4" xfId="28647" xr:uid="{F4203E1C-EDC7-4CFC-939A-4712271DF5B1}"/>
    <cellStyle name="Note 2 4 3 4 2" xfId="28648" xr:uid="{85F0E726-8303-4318-A28C-E3E57ECA845A}"/>
    <cellStyle name="Note 2 4 3 5" xfId="28649" xr:uid="{09CDF427-9088-4971-9834-C3042790FBDD}"/>
    <cellStyle name="Note 2 4 3 6" xfId="28650" xr:uid="{B7942185-5F23-4088-96D0-AD3DD83A7142}"/>
    <cellStyle name="Note 2 4 3 7" xfId="28651" xr:uid="{9E4258CA-16DD-41C5-A589-F35A547720FD}"/>
    <cellStyle name="Note 2 4 3 8" xfId="28652" xr:uid="{6296B37D-7AF0-4662-B6DB-FAF938865BBF}"/>
    <cellStyle name="Note 2 4 4" xfId="28653" xr:uid="{E9AF9475-C28D-4951-8340-28F291A90CE7}"/>
    <cellStyle name="Note 2 4 4 2" xfId="28654" xr:uid="{0CF9F83F-AF46-4CC0-AE49-A3204DE2B6AF}"/>
    <cellStyle name="Note 2 4 4 2 2" xfId="28655" xr:uid="{5EB8C3DE-BBC4-4B92-93A8-4A1CFA319008}"/>
    <cellStyle name="Note 2 4 4 2 3" xfId="28656" xr:uid="{7C30EBB3-FFDC-4E49-9C65-60D434A37DBC}"/>
    <cellStyle name="Note 2 4 4 2 4" xfId="28657" xr:uid="{DB9971A4-FB15-4DDC-AD20-C1DC52B1CEA4}"/>
    <cellStyle name="Note 2 4 4 3" xfId="28658" xr:uid="{378EBE73-AFD4-4F26-8A1B-E3A8E5C983E7}"/>
    <cellStyle name="Note 2 4 4 3 2" xfId="28659" xr:uid="{2E69CF30-6177-478C-B30A-A55D6AFF0336}"/>
    <cellStyle name="Note 2 4 4 4" xfId="28660" xr:uid="{049F65D8-B161-492E-A4F9-18A3BBC87B4B}"/>
    <cellStyle name="Note 2 4 4 4 2" xfId="28661" xr:uid="{98473DF6-C75B-426D-B085-DB3F22A1B188}"/>
    <cellStyle name="Note 2 4 4 5" xfId="28662" xr:uid="{0D3490AB-7F1C-4BC0-A8A6-7A2C98A253FB}"/>
    <cellStyle name="Note 2 4 4 6" xfId="28663" xr:uid="{29412086-A7D5-48F2-B75C-495964FCEC05}"/>
    <cellStyle name="Note 2 4 5" xfId="28664" xr:uid="{DF8092B4-7BAD-45CB-B28F-0A82ED959C9D}"/>
    <cellStyle name="Note 2 4 5 2" xfId="28665" xr:uid="{0DE59A5E-7252-42DE-95F5-F8FE0F96D4D4}"/>
    <cellStyle name="Note 2 4 5 2 2" xfId="28666" xr:uid="{A9DB103E-34F1-44E2-A47B-0AE9932145AC}"/>
    <cellStyle name="Note 2 4 5 3" xfId="28667" xr:uid="{A4303A80-C9C5-4BD4-AFB3-BCC8DE355834}"/>
    <cellStyle name="Note 2 4 5 4" xfId="28668" xr:uid="{C13F7E06-9E22-4906-9BAE-5307E061E0C2}"/>
    <cellStyle name="Note 2 4 5 5" xfId="28669" xr:uid="{8D3823A1-4ED9-4690-B093-26EEF3F6973B}"/>
    <cellStyle name="Note 2 4 5 6" xfId="28670" xr:uid="{E7EEC719-766C-4F52-9D33-1CB2FA19A07F}"/>
    <cellStyle name="Note 2 4 6" xfId="28671" xr:uid="{29E36AEC-F2C1-4168-A766-874D4412F5F1}"/>
    <cellStyle name="Note 2 4 6 2" xfId="28672" xr:uid="{CBC302B9-CC92-443B-83DF-96BC8F46E263}"/>
    <cellStyle name="Note 2 4 6 3" xfId="28673" xr:uid="{76E4406A-9FAA-416C-AF51-744044454F1F}"/>
    <cellStyle name="Note 2 4 6 4" xfId="28674" xr:uid="{359006AA-BCFA-47FD-B0A9-BC9F0078722A}"/>
    <cellStyle name="Note 2 4 7" xfId="28675" xr:uid="{ABE1BF77-7F07-47D7-A50D-672FFCA61B6F}"/>
    <cellStyle name="Note 2 4 7 2" xfId="28676" xr:uid="{8343C5DA-0989-4663-BB5E-6488482D29A9}"/>
    <cellStyle name="Note 2 4 7 3" xfId="28677" xr:uid="{FA5C9050-9A53-4668-AFC3-EA5B1F7EC10A}"/>
    <cellStyle name="Note 2 4 8" xfId="28678" xr:uid="{3D1B5966-3B9E-455A-BFD1-2133BAC02CFF}"/>
    <cellStyle name="Note 2 4 8 2" xfId="28679" xr:uid="{90232F09-934F-45A4-A479-1339C5BD4F8E}"/>
    <cellStyle name="Note 2 4 9" xfId="28680" xr:uid="{2A309CF5-C72D-419F-8EC3-D3DD7712777D}"/>
    <cellStyle name="Note 2 4 9 2" xfId="28681" xr:uid="{32A19296-10A2-4AC2-AACC-0DDCB71AA5A2}"/>
    <cellStyle name="Note 2 5" xfId="28682" xr:uid="{698885F0-D3A4-4861-8035-F308C9E56CB3}"/>
    <cellStyle name="Note 2 5 10" xfId="28683" xr:uid="{DC30B6F7-1D6F-4BFA-AD2B-46D052BBA802}"/>
    <cellStyle name="Note 2 5 11" xfId="28684" xr:uid="{CEC3AD89-B634-405D-BFF4-BECA2D037B13}"/>
    <cellStyle name="Note 2 5 2" xfId="28685" xr:uid="{10F8A815-5964-4C2A-B9E6-B2329BC97FDA}"/>
    <cellStyle name="Note 2 5 2 2" xfId="28686" xr:uid="{39C8FE40-F38E-4519-BCCC-DBE25973E51D}"/>
    <cellStyle name="Note 2 5 2 2 2" xfId="28687" xr:uid="{13A6CC50-D4E7-48EA-B643-16F216DED46A}"/>
    <cellStyle name="Note 2 5 2 2 2 2" xfId="28688" xr:uid="{DAEA42BF-65E9-4679-A5A5-926CE4F8F0D2}"/>
    <cellStyle name="Note 2 5 2 2 2 3" xfId="28689" xr:uid="{D00443E7-762B-447A-AE61-1214176294D9}"/>
    <cellStyle name="Note 2 5 2 2 3" xfId="28690" xr:uid="{C69ACAA9-D25D-4FC9-A7B2-B76A516BA844}"/>
    <cellStyle name="Note 2 5 2 2 3 2" xfId="28691" xr:uid="{AD0092DD-33D7-4C30-9DF2-B08D821F3948}"/>
    <cellStyle name="Note 2 5 2 2 4" xfId="28692" xr:uid="{5176A856-00FA-4B87-9A11-457947F83162}"/>
    <cellStyle name="Note 2 5 2 2 5" xfId="28693" xr:uid="{A9C327D4-91E7-47C1-92F2-0A4E7857DA14}"/>
    <cellStyle name="Note 2 5 2 3" xfId="28694" xr:uid="{2A22D6B4-D591-4C54-977D-AD03A38FCBE3}"/>
    <cellStyle name="Note 2 5 2 3 2" xfId="28695" xr:uid="{2D866979-458A-402A-B3C5-E94B67BD6AF3}"/>
    <cellStyle name="Note 2 5 2 3 3" xfId="28696" xr:uid="{855593E5-F969-4D0A-B51C-56F5702259EE}"/>
    <cellStyle name="Note 2 5 2 4" xfId="28697" xr:uid="{63401FAD-D184-443C-84F9-24833906F089}"/>
    <cellStyle name="Note 2 5 2 4 2" xfId="28698" xr:uid="{4BEBC83F-F701-4E39-A6B4-67E7E1074A47}"/>
    <cellStyle name="Note 2 5 2 5" xfId="28699" xr:uid="{01F2D1BD-1F4F-49AB-99DF-AC3D7CAAC30C}"/>
    <cellStyle name="Note 2 5 2 6" xfId="28700" xr:uid="{AE3945B0-D2FC-46B6-A18A-D2BD9669704D}"/>
    <cellStyle name="Note 2 5 2 7" xfId="28701" xr:uid="{3701A2AB-7F64-4876-95E6-E3ECA996757E}"/>
    <cellStyle name="Note 2 5 2 8" xfId="28702" xr:uid="{0875B56E-31C8-4F99-ABAE-25C019D925CA}"/>
    <cellStyle name="Note 2 5 3" xfId="28703" xr:uid="{2B7C5EB1-BE66-4567-8B51-0D4EA18E35F1}"/>
    <cellStyle name="Note 2 5 3 2" xfId="28704" xr:uid="{43F73491-23D7-4008-9B9B-8FA7CE811ACA}"/>
    <cellStyle name="Note 2 5 3 2 2" xfId="28705" xr:uid="{89F14F0D-693F-45AD-8D53-D2E9B2629F05}"/>
    <cellStyle name="Note 2 5 3 2 2 2" xfId="28706" xr:uid="{F8E7321D-42C4-47BE-B7FB-83D9677FA0F6}"/>
    <cellStyle name="Note 2 5 3 2 3" xfId="28707" xr:uid="{65C23B11-0FA5-400A-B3F8-76499CBC0426}"/>
    <cellStyle name="Note 2 5 3 2 4" xfId="28708" xr:uid="{7999AFC0-CEB9-4CD5-B89E-31A806AFD155}"/>
    <cellStyle name="Note 2 5 3 2 5" xfId="28709" xr:uid="{F3DB02D6-82BC-4040-AC65-97C237BFEACA}"/>
    <cellStyle name="Note 2 5 3 3" xfId="28710" xr:uid="{A7CCF63A-19E1-492A-A328-9D75BC67D3D4}"/>
    <cellStyle name="Note 2 5 3 3 2" xfId="28711" xr:uid="{067742DA-48C4-48B1-A370-83E84B972916}"/>
    <cellStyle name="Note 2 5 3 4" xfId="28712" xr:uid="{B61888BF-1926-4913-B012-B052DE684150}"/>
    <cellStyle name="Note 2 5 3 5" xfId="28713" xr:uid="{C97240C4-C333-4B74-828C-EE8A6F81B3A1}"/>
    <cellStyle name="Note 2 5 3 6" xfId="28714" xr:uid="{435AD979-D74D-4292-8D26-67AE3772043E}"/>
    <cellStyle name="Note 2 5 3 7" xfId="28715" xr:uid="{22D02583-5CE2-4597-A462-C1F45028AD28}"/>
    <cellStyle name="Note 2 5 4" xfId="28716" xr:uid="{E89E6418-E7CB-445A-874C-5CB739C51B63}"/>
    <cellStyle name="Note 2 5 4 2" xfId="28717" xr:uid="{B960E997-9147-4C82-9194-0E03520E7306}"/>
    <cellStyle name="Note 2 5 4 2 2" xfId="28718" xr:uid="{B8651BBA-CE3F-4C12-B7C5-65682083B9F9}"/>
    <cellStyle name="Note 2 5 4 3" xfId="28719" xr:uid="{6D023518-5C47-4DC7-B5C6-D6C6177AB84B}"/>
    <cellStyle name="Note 2 5 4 4" xfId="28720" xr:uid="{62115161-4D94-480C-8710-39A7B80E13B7}"/>
    <cellStyle name="Note 2 5 4 5" xfId="28721" xr:uid="{B6562719-4195-4AA1-A650-C8D2054CA87D}"/>
    <cellStyle name="Note 2 5 5" xfId="28722" xr:uid="{99808967-275D-4A53-B4E5-6773D81ADD80}"/>
    <cellStyle name="Note 2 5 5 2" xfId="28723" xr:uid="{1A6B6C67-01E1-4ACA-AF18-E81704A946B6}"/>
    <cellStyle name="Note 2 5 6" xfId="28724" xr:uid="{79ACEEA5-9CA4-45BD-9407-DF4C13B3C5F2}"/>
    <cellStyle name="Note 2 5 7" xfId="28725" xr:uid="{549718AC-3EA0-4808-B80C-A00CFA4E6409}"/>
    <cellStyle name="Note 2 5 8" xfId="28726" xr:uid="{09A4356D-2135-4254-91F1-FD1CA751A414}"/>
    <cellStyle name="Note 2 5 9" xfId="28727" xr:uid="{6F6E3E9B-1DA4-43EA-8E03-9362ADDA129A}"/>
    <cellStyle name="Note 2 6" xfId="28728" xr:uid="{0DA8E07D-EB75-4315-9085-DEC042ED2A64}"/>
    <cellStyle name="Note 2 6 2" xfId="28729" xr:uid="{3F17C3BC-395B-4385-BA59-1279F1AE57E0}"/>
    <cellStyle name="Note 2 6 2 2" xfId="28730" xr:uid="{6CDD2439-1BDC-4D1B-982F-1AFEF2FBBBB1}"/>
    <cellStyle name="Note 2 6 2 2 2" xfId="28731" xr:uid="{F611FF20-F7B2-4F83-8C6E-A692A0BEC9B1}"/>
    <cellStyle name="Note 2 6 2 2 3" xfId="28732" xr:uid="{F3D0A7EE-6901-40A8-B4A2-9BB5A139794D}"/>
    <cellStyle name="Note 2 6 2 2 4" xfId="28733" xr:uid="{76BB0726-8CDA-4C23-BFDB-84C547849602}"/>
    <cellStyle name="Note 2 6 2 3" xfId="28734" xr:uid="{DD73E770-4DEF-42AB-BB4B-68F710DCA966}"/>
    <cellStyle name="Note 2 6 2 3 2" xfId="28735" xr:uid="{427F1B9B-43B5-4CBC-AB29-3885AAF777DE}"/>
    <cellStyle name="Note 2 6 2 4" xfId="28736" xr:uid="{2CA3BF34-2540-4658-B64E-192D287B5A23}"/>
    <cellStyle name="Note 2 6 2 5" xfId="28737" xr:uid="{C0B098A0-B8B4-4190-BB05-D2B86DCC244D}"/>
    <cellStyle name="Note 2 6 2 6" xfId="28738" xr:uid="{E19D3E87-B240-49EA-92D0-D5B8D88BF183}"/>
    <cellStyle name="Note 2 6 3" xfId="28739" xr:uid="{15D56716-92FF-4D9C-A3D3-42917C8603F8}"/>
    <cellStyle name="Note 2 6 3 2" xfId="28740" xr:uid="{177F22AD-7586-4D9B-95C6-C69F0D86AD9D}"/>
    <cellStyle name="Note 2 6 3 2 2" xfId="28741" xr:uid="{84F6CB2E-5429-4163-AF70-53E31D97075C}"/>
    <cellStyle name="Note 2 6 3 3" xfId="28742" xr:uid="{B9EFB949-A107-4197-B444-CD40065BAFF4}"/>
    <cellStyle name="Note 2 6 3 4" xfId="28743" xr:uid="{A4FE1FE2-B776-48D3-A196-E89CB145C8CF}"/>
    <cellStyle name="Note 2 6 3 5" xfId="28744" xr:uid="{5F9B0EFD-43A1-4D15-9A88-6EA4A11C7C1D}"/>
    <cellStyle name="Note 2 6 4" xfId="28745" xr:uid="{1D3E6B73-9DCA-43FD-8EAE-BCD241BFEF13}"/>
    <cellStyle name="Note 2 6 4 2" xfId="28746" xr:uid="{9CD1BC6D-4073-40DF-B87F-9F4035ECF9C6}"/>
    <cellStyle name="Note 2 6 4 3" xfId="28747" xr:uid="{9A0F65B7-F963-4F0E-94C5-56428C16C2A2}"/>
    <cellStyle name="Note 2 6 4 4" xfId="28748" xr:uid="{0DAED208-0752-465B-8A73-49F6E772D0BD}"/>
    <cellStyle name="Note 2 6 5" xfId="28749" xr:uid="{C89C2494-F673-4973-941F-7535D70377D2}"/>
    <cellStyle name="Note 2 6 5 2" xfId="28750" xr:uid="{8412B545-2129-4C3C-9490-10CEEC326A19}"/>
    <cellStyle name="Note 2 6 6" xfId="28751" xr:uid="{ACD0270B-15EE-4C8E-A993-BB328E5E68D1}"/>
    <cellStyle name="Note 2 6 7" xfId="28752" xr:uid="{47F592CB-BD89-48ED-8B9F-E1F2CC4F2EFA}"/>
    <cellStyle name="Note 2 6 8" xfId="28753" xr:uid="{981A7AF6-00BF-4437-A922-C8B7B23C6244}"/>
    <cellStyle name="Note 2 6 9" xfId="28754" xr:uid="{8719048B-DD53-4B08-8FBB-D1D8B3504850}"/>
    <cellStyle name="Note 2 7" xfId="28755" xr:uid="{CF182E41-F76D-4B26-8ED2-F10A23BCDC3D}"/>
    <cellStyle name="Note 2 7 2" xfId="28756" xr:uid="{B6921CAE-1224-48F9-9A8B-0BEE68E67EFD}"/>
    <cellStyle name="Note 2 7 2 2" xfId="28757" xr:uid="{1D1DE164-8596-4348-81F5-49A40A7C6395}"/>
    <cellStyle name="Note 2 7 2 2 2" xfId="28758" xr:uid="{6477EF32-0D5B-4036-97F8-856B2468EFD9}"/>
    <cellStyle name="Note 2 7 2 2 3" xfId="28759" xr:uid="{5445251B-8DE0-445D-A13A-CE6FAFC7DE38}"/>
    <cellStyle name="Note 2 7 2 2 4" xfId="28760" xr:uid="{41327C7B-7760-4E41-AF63-D836B26645F3}"/>
    <cellStyle name="Note 2 7 2 3" xfId="28761" xr:uid="{2F90D563-E476-4D88-8B95-8B9E6A8F309C}"/>
    <cellStyle name="Note 2 7 2 3 2" xfId="28762" xr:uid="{E78DBA08-DBE8-42F2-8F20-AC21E9F5940A}"/>
    <cellStyle name="Note 2 7 2 4" xfId="28763" xr:uid="{ABA35B53-8DC2-4A46-BAA6-5EDAC448C93C}"/>
    <cellStyle name="Note 2 7 2 5" xfId="28764" xr:uid="{20B12285-0A57-41A6-B0D8-89FA3F4A9B44}"/>
    <cellStyle name="Note 2 7 2 6" xfId="28765" xr:uid="{4B1505E0-6F21-4D3F-85CA-C86A38A75C2D}"/>
    <cellStyle name="Note 2 7 3" xfId="28766" xr:uid="{4261FAF8-D828-4E48-A33C-B583C5262454}"/>
    <cellStyle name="Note 2 7 3 2" xfId="28767" xr:uid="{7F434DA8-B129-4FB5-BC01-735A42A7049D}"/>
    <cellStyle name="Note 2 7 3 2 2" xfId="28768" xr:uid="{9BAD5FA1-A69C-4404-B941-FF45F761C1DB}"/>
    <cellStyle name="Note 2 7 3 3" xfId="28769" xr:uid="{6979C188-A2D4-41FC-A7D6-617F9685A263}"/>
    <cellStyle name="Note 2 7 3 4" xfId="28770" xr:uid="{0CB5A287-DE73-456C-B65B-3323F1C75A43}"/>
    <cellStyle name="Note 2 7 3 5" xfId="28771" xr:uid="{52950BAB-70FE-40B0-9CFD-3E9CBAFDE425}"/>
    <cellStyle name="Note 2 7 4" xfId="28772" xr:uid="{5083121D-C68D-443A-B886-E9347C706469}"/>
    <cellStyle name="Note 2 7 4 2" xfId="28773" xr:uid="{BB3C1F61-4489-4577-8B05-B4B8921464A2}"/>
    <cellStyle name="Note 2 7 4 3" xfId="28774" xr:uid="{E03183C2-6BC3-49DD-9B52-0DBDAADEBDA4}"/>
    <cellStyle name="Note 2 7 4 4" xfId="28775" xr:uid="{258392DC-AF01-4860-B510-FB82667D830A}"/>
    <cellStyle name="Note 2 7 5" xfId="28776" xr:uid="{43DAF1DC-1EE2-4205-932D-A264380D176B}"/>
    <cellStyle name="Note 2 7 6" xfId="28777" xr:uid="{C9091508-0088-4B6A-BA11-C29902B01948}"/>
    <cellStyle name="Note 2 7 7" xfId="28778" xr:uid="{FA510D71-2ADD-44B5-8FD4-C1EBC1C93B0D}"/>
    <cellStyle name="Note 2 7 8" xfId="28779" xr:uid="{451335B4-687C-4AD6-950A-5EEFD6D4EB3B}"/>
    <cellStyle name="Note 2 8" xfId="28780" xr:uid="{679FEBC7-9F46-4D91-AAE8-FF488983387F}"/>
    <cellStyle name="Note 2 8 2" xfId="28781" xr:uid="{4FD353D2-239E-47EC-973A-7A4647B2E54D}"/>
    <cellStyle name="Note 2 8 2 2" xfId="28782" xr:uid="{EFCC8BD8-793A-4393-8695-0C3929C9F5FA}"/>
    <cellStyle name="Note 2 8 2 2 2" xfId="28783" xr:uid="{1E47D1E5-79C4-4C4B-AEF5-484D5A413E97}"/>
    <cellStyle name="Note 2 8 2 2 3" xfId="28784" xr:uid="{AC557827-8D5F-4867-A227-AD2DE926A886}"/>
    <cellStyle name="Note 2 8 2 3" xfId="28785" xr:uid="{73C6A5D0-B837-4A2A-AEA5-824A63410F4D}"/>
    <cellStyle name="Note 2 8 2 4" xfId="28786" xr:uid="{6864599A-3E74-488E-BA3C-D4C729EDEE04}"/>
    <cellStyle name="Note 2 8 2 5" xfId="28787" xr:uid="{422BFE74-B8EF-4231-A203-4718BDC08F51}"/>
    <cellStyle name="Note 2 8 3" xfId="28788" xr:uid="{D95B03EB-7C2B-4844-ABE1-312AF3248670}"/>
    <cellStyle name="Note 2 8 3 2" xfId="28789" xr:uid="{D46D4C11-D7ED-40C5-BA28-9E841081E602}"/>
    <cellStyle name="Note 2 8 3 2 2" xfId="28790" xr:uid="{509CD8E7-094F-4462-B427-B63BB04802CD}"/>
    <cellStyle name="Note 2 8 3 3" xfId="28791" xr:uid="{6FEED4B0-C537-4173-819D-48972CDFB6F8}"/>
    <cellStyle name="Note 2 8 3 4" xfId="28792" xr:uid="{07D40559-698F-49E0-9BAE-8DC2B30466AA}"/>
    <cellStyle name="Note 2 8 3 5" xfId="28793" xr:uid="{91F8908F-95D6-43FF-90E5-D0151AF59463}"/>
    <cellStyle name="Note 2 8 4" xfId="28794" xr:uid="{A78E0A36-6BCA-4F84-9590-E7D38D15BE40}"/>
    <cellStyle name="Note 2 8 4 2" xfId="28795" xr:uid="{BB19EA96-5C1D-4342-A9F4-01E07E99EBA6}"/>
    <cellStyle name="Note 2 8 4 3" xfId="28796" xr:uid="{29FC0379-56F4-4001-9CF4-96E45060125C}"/>
    <cellStyle name="Note 2 8 4 4" xfId="28797" xr:uid="{BAE75B7A-91A5-45D7-9D1D-4C443AD64B8B}"/>
    <cellStyle name="Note 2 8 5" xfId="28798" xr:uid="{BFEEDAE1-9244-4F2A-BFB6-6BBBD5F6DB0E}"/>
    <cellStyle name="Note 2 8 6" xfId="28799" xr:uid="{D7E938EE-58E9-454B-8052-24F07D2E63A4}"/>
    <cellStyle name="Note 2 8 7" xfId="28800" xr:uid="{C45E79BB-1606-481F-A56D-AC8A358E8E5D}"/>
    <cellStyle name="Note 2 9" xfId="28801" xr:uid="{C62F9B97-CA86-4514-A420-883538DA5FC8}"/>
    <cellStyle name="Note 2 9 2" xfId="28802" xr:uid="{2DB9A28D-F993-4E40-9EAE-E423E2F2F477}"/>
    <cellStyle name="Note 2 9 2 2" xfId="28803" xr:uid="{4265D76E-41A1-48C4-B94A-7493A6D22DF6}"/>
    <cellStyle name="Note 2 9 2 2 2" xfId="28804" xr:uid="{CF385584-191E-4636-B23D-357669D5FB47}"/>
    <cellStyle name="Note 2 9 2 2 3" xfId="28805" xr:uid="{7C3F36D1-C1C2-4CA2-BA1D-09DCF76BCD95}"/>
    <cellStyle name="Note 2 9 2 3" xfId="28806" xr:uid="{D66A90F8-9475-4041-9BAC-87C43232E8A3}"/>
    <cellStyle name="Note 2 9 2 4" xfId="28807" xr:uid="{286BFDBD-FD19-4202-97DB-D0D260240D3D}"/>
    <cellStyle name="Note 2 9 3" xfId="28808" xr:uid="{5EB35355-9A4F-41F8-9809-81F55920AC35}"/>
    <cellStyle name="Note 2 9 3 2" xfId="28809" xr:uid="{169A8652-41EA-498D-9A29-5F6C047FA853}"/>
    <cellStyle name="Note 2 9 3 2 2" xfId="28810" xr:uid="{B2BE4D1F-8336-430C-B652-16E5F7517ACC}"/>
    <cellStyle name="Note 2 9 3 3" xfId="28811" xr:uid="{80B27F65-BEFE-4E4A-B510-894FF12EE2F9}"/>
    <cellStyle name="Note 2 9 3 4" xfId="28812" xr:uid="{594FF84B-C793-46AF-ACD2-6F307E2A2FFC}"/>
    <cellStyle name="Note 2 9 4" xfId="28813" xr:uid="{A3C51B63-13A7-4C18-B4EB-3B8B898FEA4D}"/>
    <cellStyle name="Note 2 9 4 2" xfId="28814" xr:uid="{4FF47C52-D6F4-4454-9330-9E03E2DBAF64}"/>
    <cellStyle name="Note 2 9 4 3" xfId="28815" xr:uid="{4F0D2E10-391E-4DD6-AD02-3D1806CD34CA}"/>
    <cellStyle name="Note 2 9 5" xfId="28816" xr:uid="{5E33076D-89CA-4139-8441-571E37917F93}"/>
    <cellStyle name="Note 2 9 6" xfId="28817" xr:uid="{7C6A74F6-A8EB-462A-8EEB-B67202E3E8A1}"/>
    <cellStyle name="Note 2 9 7" xfId="28818" xr:uid="{6C35E537-0F1A-4FD5-B036-255903B62745}"/>
    <cellStyle name="Note 20" xfId="28819" xr:uid="{E83B1D58-C64E-40FA-AEDF-9BA41B325814}"/>
    <cellStyle name="Note 21" xfId="28820" xr:uid="{C4BCA580-2C99-4DA0-A3B1-CD8A0A42F6F3}"/>
    <cellStyle name="Note 22" xfId="28821" xr:uid="{2E4ABEDB-A491-4CE3-8505-BBAEB9281808}"/>
    <cellStyle name="Note 23" xfId="28822" xr:uid="{0EF3A852-163B-4DA6-BB73-548CA56C110B}"/>
    <cellStyle name="Note 24" xfId="28823" xr:uid="{F2F81A28-2564-4495-87F0-2F5E501A29F0}"/>
    <cellStyle name="Note 25" xfId="28824" xr:uid="{4DC0FCB4-8300-43D7-8702-A125EEC5D748}"/>
    <cellStyle name="Note 26" xfId="28825" xr:uid="{F8A71B4C-7946-4193-8BFF-53C0E369FBAD}"/>
    <cellStyle name="Note 27" xfId="28826" xr:uid="{2FA5B7D6-C0F5-43EA-B8BF-6ABE79BD28D4}"/>
    <cellStyle name="Note 28" xfId="28827" xr:uid="{E3B8F5B8-7593-40A5-8B65-0A1EA02E8867}"/>
    <cellStyle name="Note 29" xfId="28828" xr:uid="{8BCCDD27-5221-433E-8DF6-9E32B1FD0B71}"/>
    <cellStyle name="Note 3" xfId="28829" xr:uid="{DFF51CEA-2F78-467B-88FE-05597C5A1DAF}"/>
    <cellStyle name="Note 3 10" xfId="28830" xr:uid="{E6758846-7293-46A2-BA26-2DEBFAB8103E}"/>
    <cellStyle name="Note 3 11" xfId="28831" xr:uid="{BEB5969C-40C9-4ADD-91AD-6E708FAE52D0}"/>
    <cellStyle name="Note 3 12" xfId="28832" xr:uid="{F40214FF-046F-45D1-9873-F746518C54A3}"/>
    <cellStyle name="Note 3 13" xfId="28833" xr:uid="{D48F06D5-D2DB-42E2-BF39-A328E4CE2070}"/>
    <cellStyle name="Note 3 14" xfId="28834" xr:uid="{128EC5D1-138C-487F-9A26-5C088AF0DBDC}"/>
    <cellStyle name="Note 3 15" xfId="28835" xr:uid="{A9F4DCEF-D147-4666-A4CC-85C0BFB9AFA4}"/>
    <cellStyle name="Note 3 16" xfId="28836" xr:uid="{41E81935-7AC7-4081-A910-F44FA5B692B6}"/>
    <cellStyle name="Note 3 17" xfId="28837" xr:uid="{3488ED74-F370-468A-9933-52C4C91BADDB}"/>
    <cellStyle name="Note 3 2" xfId="28838" xr:uid="{0AB914AB-BDFA-40C9-9B1A-E1770B8AD10E}"/>
    <cellStyle name="Note 3 2 10" xfId="28839" xr:uid="{80A0EED1-2737-4D28-841F-FD7609FA7090}"/>
    <cellStyle name="Note 3 2 11" xfId="28840" xr:uid="{6C4F824E-5B6B-4FB6-B55B-B40A55C18929}"/>
    <cellStyle name="Note 3 2 12" xfId="28841" xr:uid="{A7668F4C-39D4-4CE4-9B31-1B8AE2C29681}"/>
    <cellStyle name="Note 3 2 13" xfId="28842" xr:uid="{E7FDAFC2-6C31-422D-B869-B6EA5753B3A8}"/>
    <cellStyle name="Note 3 2 14" xfId="28843" xr:uid="{D4264795-32FF-439A-86C3-211921DA1C6C}"/>
    <cellStyle name="Note 3 2 2" xfId="28844" xr:uid="{23E50D2E-F32F-4F81-A3B6-6D839001F7C2}"/>
    <cellStyle name="Note 3 2 2 10" xfId="28845" xr:uid="{DD44C8E5-AE1A-477D-AC2E-CCA124A0ED81}"/>
    <cellStyle name="Note 3 2 2 2" xfId="28846" xr:uid="{4B1A2156-F51A-4320-A07F-37265713AE17}"/>
    <cellStyle name="Note 3 2 2 2 2" xfId="28847" xr:uid="{B7B59248-F2D1-47D7-954F-E6CBCAA519CB}"/>
    <cellStyle name="Note 3 2 2 2 2 2" xfId="28848" xr:uid="{8024719B-A3B5-46AD-9462-6D7AB439D3B9}"/>
    <cellStyle name="Note 3 2 2 2 2 2 2" xfId="28849" xr:uid="{7FB2F034-688A-4980-969C-7ABEBF281CFA}"/>
    <cellStyle name="Note 3 2 2 2 2 3" xfId="28850" xr:uid="{5A9DFE18-BACC-47FC-A9C1-0366E9118526}"/>
    <cellStyle name="Note 3 2 2 2 2 4" xfId="28851" xr:uid="{C3F7F68D-26A3-46AF-82DB-75961464F626}"/>
    <cellStyle name="Note 3 2 2 2 2 5" xfId="28852" xr:uid="{5DA93AB1-5A5D-4ABD-B686-C1120A60254A}"/>
    <cellStyle name="Note 3 2 2 2 3" xfId="28853" xr:uid="{E4B6B641-BE22-45E6-A3BD-316A8F84471D}"/>
    <cellStyle name="Note 3 2 2 2 3 2" xfId="28854" xr:uid="{1C7196BF-A922-4F2D-9AA0-48B5CE7AE319}"/>
    <cellStyle name="Note 3 2 2 2 4" xfId="28855" xr:uid="{AB2CDCB4-A578-4C06-BB6C-7DFC21667207}"/>
    <cellStyle name="Note 3 2 2 2 5" xfId="28856" xr:uid="{D01C9630-4133-4FD6-BB96-A53E9EFFBD70}"/>
    <cellStyle name="Note 3 2 2 2 6" xfId="28857" xr:uid="{524488E5-C69E-4BA8-B868-DBDE83BAD91A}"/>
    <cellStyle name="Note 3 2 2 2 7" xfId="28858" xr:uid="{E9A70254-262A-44F4-9A50-6D33582D0E5C}"/>
    <cellStyle name="Note 3 2 2 3" xfId="28859" xr:uid="{85023426-E834-43FC-8AE2-D1D52FD6152C}"/>
    <cellStyle name="Note 3 2 2 3 2" xfId="28860" xr:uid="{373917B6-37A2-4271-912D-412F1376B893}"/>
    <cellStyle name="Note 3 2 2 3 2 2" xfId="28861" xr:uid="{B9A1A2B9-673B-4F7E-B785-466119E43009}"/>
    <cellStyle name="Note 3 2 2 3 2 3" xfId="28862" xr:uid="{EB8CD673-4C4F-4EFC-9802-4A51C0DFF426}"/>
    <cellStyle name="Note 3 2 2 3 2 4" xfId="28863" xr:uid="{5B4748CE-47A9-4CC0-99D4-592FC8F9278B}"/>
    <cellStyle name="Note 3 2 2 3 3" xfId="28864" xr:uid="{17276056-9772-4927-A5B1-3276BF65503D}"/>
    <cellStyle name="Note 3 2 2 3 4" xfId="28865" xr:uid="{5A3C891B-DA35-4D91-AB3F-F3727E58A364}"/>
    <cellStyle name="Note 3 2 2 3 5" xfId="28866" xr:uid="{A7564A0F-CD45-49C4-8807-150B49D4104F}"/>
    <cellStyle name="Note 3 2 2 3 6" xfId="28867" xr:uid="{4CA3A0B0-60F4-4C1D-9ABB-55DE682FFC3A}"/>
    <cellStyle name="Note 3 2 2 3 7" xfId="28868" xr:uid="{B16C5EF3-05BB-494A-8F3B-8EBB01710EB8}"/>
    <cellStyle name="Note 3 2 2 4" xfId="28869" xr:uid="{4933A6AA-107A-4314-96F1-788A5C922443}"/>
    <cellStyle name="Note 3 2 2 4 2" xfId="28870" xr:uid="{CB173615-423E-4DA5-805C-C43D2C67A795}"/>
    <cellStyle name="Note 3 2 2 4 3" xfId="28871" xr:uid="{D29AB094-6F39-4494-B2B4-415A8D525F24}"/>
    <cellStyle name="Note 3 2 2 4 4" xfId="28872" xr:uid="{2A2F73AA-B581-413A-A0A8-97853B4901EF}"/>
    <cellStyle name="Note 3 2 2 5" xfId="28873" xr:uid="{5E3EDD63-9ED7-42E8-986C-79489793967D}"/>
    <cellStyle name="Note 3 2 2 6" xfId="28874" xr:uid="{325B5E3D-39E0-40BF-A41F-F1853B075D02}"/>
    <cellStyle name="Note 3 2 2 7" xfId="28875" xr:uid="{582D75D3-A241-443B-873F-8AC36D2930BC}"/>
    <cellStyle name="Note 3 2 2 8" xfId="28876" xr:uid="{4D67A147-6E10-454D-B044-01A6B2E6BDAA}"/>
    <cellStyle name="Note 3 2 2 9" xfId="28877" xr:uid="{566284C2-D473-4E2A-ABCB-E124558BAA9B}"/>
    <cellStyle name="Note 3 2 3" xfId="28878" xr:uid="{C360CB24-C54B-4797-B58C-6C9EF29E11D6}"/>
    <cellStyle name="Note 3 2 3 2" xfId="28879" xr:uid="{08D5E4F7-8B79-4381-8D5C-C5B28EBA9944}"/>
    <cellStyle name="Note 3 2 3 2 2" xfId="28880" xr:uid="{070ADE5C-5B06-468B-9C57-2DEF1D214555}"/>
    <cellStyle name="Note 3 2 3 2 2 2" xfId="28881" xr:uid="{F6596EC0-7F30-40CB-AA64-D67E2875A091}"/>
    <cellStyle name="Note 3 2 3 2 2 3" xfId="28882" xr:uid="{1B9F755A-E8CA-4016-8DD3-1A724659D04A}"/>
    <cellStyle name="Note 3 2 3 2 2 4" xfId="28883" xr:uid="{3E92A6DA-E0E5-4454-99DC-2292D3A10A81}"/>
    <cellStyle name="Note 3 2 3 2 3" xfId="28884" xr:uid="{33F19F15-A647-4311-9FFE-C7DF6276484A}"/>
    <cellStyle name="Note 3 2 3 2 4" xfId="28885" xr:uid="{A66E4D55-16E5-4FAC-B4EE-9CA7934AC4A1}"/>
    <cellStyle name="Note 3 2 3 2 5" xfId="28886" xr:uid="{C7B194A9-9D58-4D86-B908-E4E5FF76B078}"/>
    <cellStyle name="Note 3 2 3 2 6" xfId="28887" xr:uid="{205AE6E9-C6F0-4A57-9292-99E7333BFBE4}"/>
    <cellStyle name="Note 3 2 3 2 7" xfId="28888" xr:uid="{D2665FD3-90E9-43C4-ACB8-1AE386CAAF1C}"/>
    <cellStyle name="Note 3 2 3 3" xfId="28889" xr:uid="{DC8CF885-F0D0-4A96-A245-2DD721113952}"/>
    <cellStyle name="Note 3 2 3 3 2" xfId="28890" xr:uid="{3816C49A-8564-4755-9A40-BDA680920F91}"/>
    <cellStyle name="Note 3 2 3 3 2 2" xfId="28891" xr:uid="{48CAC305-E340-4F4E-AD61-F602E8B34572}"/>
    <cellStyle name="Note 3 2 3 3 2 3" xfId="28892" xr:uid="{F18DA1E3-A509-4177-9761-A97F23EEAC5D}"/>
    <cellStyle name="Note 3 2 3 3 3" xfId="28893" xr:uid="{36750BA7-A1F1-44AD-9954-5A8E1B691299}"/>
    <cellStyle name="Note 3 2 3 3 4" xfId="28894" xr:uid="{B27B3434-6561-461F-A547-90FFBDC64FCC}"/>
    <cellStyle name="Note 3 2 3 3 5" xfId="28895" xr:uid="{A3D59518-967E-4230-9422-121335C01BBA}"/>
    <cellStyle name="Note 3 2 3 3 6" xfId="28896" xr:uid="{2FE54285-F3AF-45F5-A4F1-768686F92195}"/>
    <cellStyle name="Note 3 2 3 4" xfId="28897" xr:uid="{35886B95-5FFA-4C4E-BC9F-2F770B0E2162}"/>
    <cellStyle name="Note 3 2 3 4 2" xfId="28898" xr:uid="{03E28A87-FC3D-48AB-BB82-BF5F39C9A151}"/>
    <cellStyle name="Note 3 2 3 4 3" xfId="28899" xr:uid="{D7D65B6C-1FF4-43DA-BAED-03B92A14B507}"/>
    <cellStyle name="Note 3 2 3 5" xfId="28900" xr:uid="{D82FD105-A58A-4D97-AFC1-6B840E227304}"/>
    <cellStyle name="Note 3 2 3 6" xfId="28901" xr:uid="{AC0659EC-57BB-4E5B-BADF-974B493BC6DB}"/>
    <cellStyle name="Note 3 2 3 7" xfId="28902" xr:uid="{8B984AD5-4A3B-4BB6-BED1-CB0B2D35966B}"/>
    <cellStyle name="Note 3 2 3 8" xfId="28903" xr:uid="{585A7B99-77C2-4822-896E-F13BCDA002DE}"/>
    <cellStyle name="Note 3 2 3 9" xfId="28904" xr:uid="{638B52A6-D469-4565-967C-7E54682D0DE9}"/>
    <cellStyle name="Note 3 2 4" xfId="28905" xr:uid="{2FA86CDB-8EEB-4AE6-9ED5-6ECB76366DC5}"/>
    <cellStyle name="Note 3 2 4 2" xfId="28906" xr:uid="{88D4017C-FD99-4E53-91BB-8514507B86AA}"/>
    <cellStyle name="Note 3 2 4 2 2" xfId="28907" xr:uid="{550418C9-F854-4D9E-A4D4-DC88E14800CA}"/>
    <cellStyle name="Note 3 2 4 2 3" xfId="28908" xr:uid="{5B9CAA06-92DD-44E9-ADE9-C9726AAFA569}"/>
    <cellStyle name="Note 3 2 4 2 4" xfId="28909" xr:uid="{FDB133DD-CAB9-4D32-A03C-F69BCECAA577}"/>
    <cellStyle name="Note 3 2 4 3" xfId="28910" xr:uid="{BF709AFC-9517-415E-A90B-AAE908585215}"/>
    <cellStyle name="Note 3 2 4 4" xfId="28911" xr:uid="{F06C20D6-2D0E-439A-AFE1-171B1A167A16}"/>
    <cellStyle name="Note 3 2 4 5" xfId="28912" xr:uid="{771557D2-B4E4-4619-8FB1-1B453A2F9315}"/>
    <cellStyle name="Note 3 2 4 6" xfId="28913" xr:uid="{8139AA38-DDFB-4015-8E03-0B9C8952E0EC}"/>
    <cellStyle name="Note 3 2 4 7" xfId="28914" xr:uid="{CEBB20A6-3605-4558-BD3D-FFD2A71DB3E0}"/>
    <cellStyle name="Note 3 2 5" xfId="28915" xr:uid="{D7E89692-D9B6-450F-B448-9562FFC5359D}"/>
    <cellStyle name="Note 3 2 5 2" xfId="28916" xr:uid="{C2AE55EB-0FC3-4B7C-998E-9F3420299A41}"/>
    <cellStyle name="Note 3 2 5 2 2" xfId="28917" xr:uid="{2D5F6321-22F8-4094-B2E4-EFCBEE7CA53C}"/>
    <cellStyle name="Note 3 2 5 2 3" xfId="28918" xr:uid="{82839056-9F5A-4793-83A2-40F18F48CFDF}"/>
    <cellStyle name="Note 3 2 5 3" xfId="28919" xr:uid="{7315500C-B2F8-4C80-8B07-BEE8D1E57941}"/>
    <cellStyle name="Note 3 2 5 4" xfId="28920" xr:uid="{71CB8F56-FA06-449A-B689-44BA79EA7F19}"/>
    <cellStyle name="Note 3 2 5 5" xfId="28921" xr:uid="{339B9259-F675-48E1-B947-C48F5B1917E5}"/>
    <cellStyle name="Note 3 2 5 6" xfId="28922" xr:uid="{43C28D8C-7C24-433C-9787-268E848CEF17}"/>
    <cellStyle name="Note 3 2 5 7" xfId="28923" xr:uid="{29492983-C0CD-4125-AEF4-AB17DBA9D835}"/>
    <cellStyle name="Note 3 2 6" xfId="28924" xr:uid="{032F92C2-A94C-4787-B9A7-11CFC8C2C56B}"/>
    <cellStyle name="Note 3 2 6 2" xfId="28925" xr:uid="{E22681F4-92A6-4835-BA02-13919EB3A6A5}"/>
    <cellStyle name="Note 3 2 6 3" xfId="28926" xr:uid="{4289BD27-B76D-47BB-A53F-E19E8CA3BF58}"/>
    <cellStyle name="Note 3 2 7" xfId="28927" xr:uid="{E690E934-7A0C-46CA-A5B5-8F52BF70644E}"/>
    <cellStyle name="Note 3 2 8" xfId="28928" xr:uid="{AF33A348-E440-4044-A037-CEF947B55D15}"/>
    <cellStyle name="Note 3 2 9" xfId="28929" xr:uid="{F80D28FC-EDF1-48F2-B200-BD226317DBD5}"/>
    <cellStyle name="Note 3 3" xfId="28930" xr:uid="{4453DD79-E316-4705-87AA-A57589DE906E}"/>
    <cellStyle name="Note 3 3 10" xfId="28931" xr:uid="{683EE743-4027-4C1D-980B-4B361F5B327B}"/>
    <cellStyle name="Note 3 3 2" xfId="28932" xr:uid="{4304BB8F-38BC-4888-8F7D-1537D539297E}"/>
    <cellStyle name="Note 3 3 2 2" xfId="28933" xr:uid="{AB9932F5-0AD3-4D18-B369-F80050E8DAE5}"/>
    <cellStyle name="Note 3 3 2 2 2" xfId="28934" xr:uid="{CA69514F-C2CB-471C-8C60-596588CDF0B8}"/>
    <cellStyle name="Note 3 3 2 2 2 2" xfId="28935" xr:uid="{768CE9AC-CC73-4E08-A535-E0A234F3A0E7}"/>
    <cellStyle name="Note 3 3 2 2 3" xfId="28936" xr:uid="{520E3BE6-A7EF-4B86-835A-89027DC38305}"/>
    <cellStyle name="Note 3 3 2 2 4" xfId="28937" xr:uid="{9F38C267-7748-4001-9DD9-CC61D4337653}"/>
    <cellStyle name="Note 3 3 2 2 5" xfId="28938" xr:uid="{DB18C50C-7800-40D5-A41B-E2B5FFD045A8}"/>
    <cellStyle name="Note 3 3 2 3" xfId="28939" xr:uid="{3C38578C-D3E6-45EA-AB2A-98D1B4801929}"/>
    <cellStyle name="Note 3 3 2 3 2" xfId="28940" xr:uid="{DC003D8F-707E-4569-A6F8-18321DF45425}"/>
    <cellStyle name="Note 3 3 2 4" xfId="28941" xr:uid="{DB3E29AB-6A20-4F7A-96DD-6B1C52E46A79}"/>
    <cellStyle name="Note 3 3 2 5" xfId="28942" xr:uid="{1C1F526D-567D-40C0-965B-7A8F01B2F6AD}"/>
    <cellStyle name="Note 3 3 2 6" xfId="28943" xr:uid="{84ECAA76-74FF-43D7-A8C4-89A75F309FF8}"/>
    <cellStyle name="Note 3 3 2 7" xfId="28944" xr:uid="{9DA99CBE-DFAA-42B4-AA26-9EE026E279B7}"/>
    <cellStyle name="Note 3 3 2 8" xfId="28945" xr:uid="{8AF2713B-66D3-4859-90CE-7C1F56710D9C}"/>
    <cellStyle name="Note 3 3 3" xfId="28946" xr:uid="{F09C33FC-72CD-46B5-A203-89EA62D9EDAD}"/>
    <cellStyle name="Note 3 3 3 2" xfId="28947" xr:uid="{C7DB955A-6C94-4E85-81A6-F594BDE31056}"/>
    <cellStyle name="Note 3 3 3 2 2" xfId="28948" xr:uid="{7E43363F-9E0B-4AD8-A200-60729DDA16B3}"/>
    <cellStyle name="Note 3 3 3 2 3" xfId="28949" xr:uid="{CBBB898D-F240-4D6E-87B5-35DACE0EF3D8}"/>
    <cellStyle name="Note 3 3 3 2 4" xfId="28950" xr:uid="{61D2A712-13D7-4C84-9A99-EF93D55577CA}"/>
    <cellStyle name="Note 3 3 3 3" xfId="28951" xr:uid="{84FBBE12-EB71-4AD7-A84C-F90307D0DAAA}"/>
    <cellStyle name="Note 3 3 3 4" xfId="28952" xr:uid="{F7BBD760-A2DD-4BA8-BD27-1EAD301584E5}"/>
    <cellStyle name="Note 3 3 3 5" xfId="28953" xr:uid="{8C7A7241-4544-469F-BD8B-97082AF8553A}"/>
    <cellStyle name="Note 3 3 3 6" xfId="28954" xr:uid="{E0D0C167-BABB-4F81-8E09-1BD60340354C}"/>
    <cellStyle name="Note 3 3 3 7" xfId="28955" xr:uid="{51D1A0AA-329A-4E41-9279-D91DDF485EEB}"/>
    <cellStyle name="Note 3 3 4" xfId="28956" xr:uid="{AEDD5882-53F9-4277-AB8A-9F9E6D30D587}"/>
    <cellStyle name="Note 3 3 4 2" xfId="28957" xr:uid="{B2DEA3D0-3583-4E8D-8269-0E9745DDC930}"/>
    <cellStyle name="Note 3 3 4 3" xfId="28958" xr:uid="{B4FCE915-5F8D-4BBE-BEBB-FC8E93DC1020}"/>
    <cellStyle name="Note 3 3 4 4" xfId="28959" xr:uid="{467D15CC-DF85-46A3-93C5-AD61A4199321}"/>
    <cellStyle name="Note 3 3 5" xfId="28960" xr:uid="{AF1DB8EC-8D14-43B7-A787-341E0E255095}"/>
    <cellStyle name="Note 3 3 6" xfId="28961" xr:uid="{35D12E40-FAD5-4264-81FA-37CB54BFA172}"/>
    <cellStyle name="Note 3 3 7" xfId="28962" xr:uid="{CC59668E-F498-4D90-9B5C-C0620623874A}"/>
    <cellStyle name="Note 3 3 8" xfId="28963" xr:uid="{31964F97-BC64-448B-A27B-8214558C562A}"/>
    <cellStyle name="Note 3 3 9" xfId="28964" xr:uid="{B31EDA4C-B892-4FD6-A2CB-9897681E000B}"/>
    <cellStyle name="Note 3 4" xfId="28965" xr:uid="{4EF42F11-5835-486C-818A-41B51E9C8DD7}"/>
    <cellStyle name="Note 3 4 10" xfId="28966" xr:uid="{A37C56FC-0674-4FEB-B808-A4CA20610418}"/>
    <cellStyle name="Note 3 4 2" xfId="28967" xr:uid="{7EC8DB06-1475-4685-8323-300B28A24B35}"/>
    <cellStyle name="Note 3 4 2 2" xfId="28968" xr:uid="{50FD860B-4D1B-4819-969C-A84FD31F997B}"/>
    <cellStyle name="Note 3 4 2 2 2" xfId="28969" xr:uid="{70E91786-0281-42FA-B322-EEBE95351CDD}"/>
    <cellStyle name="Note 3 4 2 2 2 2" xfId="28970" xr:uid="{65635B22-FAAD-4427-9DFA-2D2521555E32}"/>
    <cellStyle name="Note 3 4 2 2 3" xfId="28971" xr:uid="{E4A7E474-ECA5-4021-B46B-D98DCAFBFC9A}"/>
    <cellStyle name="Note 3 4 2 2 4" xfId="28972" xr:uid="{E97A50C1-E00A-47E6-A93C-07315F24BB3A}"/>
    <cellStyle name="Note 3 4 2 2 5" xfId="28973" xr:uid="{99471C2D-3A43-48C2-A8D8-9301165A300D}"/>
    <cellStyle name="Note 3 4 2 3" xfId="28974" xr:uid="{31BBCACA-9A0B-4A89-87C9-2D6144A91B3E}"/>
    <cellStyle name="Note 3 4 2 3 2" xfId="28975" xr:uid="{B2AC3218-1304-4DEB-88F0-E87000BFBA67}"/>
    <cellStyle name="Note 3 4 2 4" xfId="28976" xr:uid="{F1BB492A-9FA7-4B07-966F-8E4BB55A0D17}"/>
    <cellStyle name="Note 3 4 2 5" xfId="28977" xr:uid="{ED526A14-9F50-44D7-B664-CC7DC82E57E4}"/>
    <cellStyle name="Note 3 4 2 6" xfId="28978" xr:uid="{75CD048F-17E6-4274-B332-7CD4293FF717}"/>
    <cellStyle name="Note 3 4 2 7" xfId="28979" xr:uid="{0C6BC2E8-6C44-42B5-A777-F39B9A2B9CEE}"/>
    <cellStyle name="Note 3 4 3" xfId="28980" xr:uid="{C4314D6A-37F7-43B3-B54E-C711D408AC97}"/>
    <cellStyle name="Note 3 4 3 2" xfId="28981" xr:uid="{B0A4AB2F-53E1-4938-AB3C-022A12065111}"/>
    <cellStyle name="Note 3 4 3 2 2" xfId="28982" xr:uid="{D9C88D06-73E5-4E05-81C1-6492C3FF04C0}"/>
    <cellStyle name="Note 3 4 3 2 3" xfId="28983" xr:uid="{05D40C39-AA54-425D-9ED4-667FA1E97864}"/>
    <cellStyle name="Note 3 4 3 2 4" xfId="28984" xr:uid="{8DFBD359-8F1A-40D2-8F33-C5BB513B3356}"/>
    <cellStyle name="Note 3 4 3 3" xfId="28985" xr:uid="{E1647ADB-2EFD-4FA6-BFD6-4D7CC09AE2B2}"/>
    <cellStyle name="Note 3 4 3 4" xfId="28986" xr:uid="{D20B8F6E-6AD9-4B69-A180-21DBB680F722}"/>
    <cellStyle name="Note 3 4 3 5" xfId="28987" xr:uid="{7543074F-62D2-4BB1-9122-8CDAC36E6E61}"/>
    <cellStyle name="Note 3 4 3 6" xfId="28988" xr:uid="{67E1E759-E22E-425A-BFBB-47034F32952F}"/>
    <cellStyle name="Note 3 4 3 7" xfId="28989" xr:uid="{4E961DE9-F8E9-48F7-8F95-B744CBF22BB2}"/>
    <cellStyle name="Note 3 4 4" xfId="28990" xr:uid="{CE84BFC1-B4EF-4571-AF4A-DD0BB4D31E98}"/>
    <cellStyle name="Note 3 4 4 2" xfId="28991" xr:uid="{84CF7620-65F4-42CD-B69A-9E150EB010B4}"/>
    <cellStyle name="Note 3 4 4 3" xfId="28992" xr:uid="{16C425DF-4C04-4EF6-8D57-17065C6E1067}"/>
    <cellStyle name="Note 3 4 4 4" xfId="28993" xr:uid="{04B6AFF3-63DB-410D-9FA3-F6C3AD6AC151}"/>
    <cellStyle name="Note 3 4 5" xfId="28994" xr:uid="{AC39A4E8-7548-456B-8B7B-8DA489EB2262}"/>
    <cellStyle name="Note 3 4 6" xfId="28995" xr:uid="{750C7459-99AA-4CD0-B875-052154B3351F}"/>
    <cellStyle name="Note 3 4 7" xfId="28996" xr:uid="{B7E8D9EC-1A5A-4608-B3F1-FA55EA4FE5AE}"/>
    <cellStyle name="Note 3 4 8" xfId="28997" xr:uid="{937DBAF3-2539-4756-8B45-E4C6F26C10F9}"/>
    <cellStyle name="Note 3 4 9" xfId="28998" xr:uid="{97BEFFF9-FC23-4889-B665-03980B8687B4}"/>
    <cellStyle name="Note 3 5" xfId="28999" xr:uid="{38EAE0A0-A915-410E-B527-A6F83373D297}"/>
    <cellStyle name="Note 3 5 2" xfId="29000" xr:uid="{822C53FA-DE1F-4281-88FD-75D8FADCA438}"/>
    <cellStyle name="Note 3 5 2 2" xfId="29001" xr:uid="{98B7FF8B-B172-416D-9545-E1F869D1F027}"/>
    <cellStyle name="Note 3 5 2 2 2" xfId="29002" xr:uid="{96F54BF4-89E9-4936-882A-79C4931A7112}"/>
    <cellStyle name="Note 3 5 2 2 3" xfId="29003" xr:uid="{87F6CE3A-6D11-4087-883F-576DB8265769}"/>
    <cellStyle name="Note 3 5 2 2 4" xfId="29004" xr:uid="{BBD8FFDB-13DE-4A04-9FAE-1FB38062CA1B}"/>
    <cellStyle name="Note 3 5 2 2 5" xfId="29005" xr:uid="{197F3E2B-A00B-485D-95C4-5CBCD4DAE6D0}"/>
    <cellStyle name="Note 3 5 2 3" xfId="29006" xr:uid="{99BB7EC4-7610-449D-BCE1-1A0EC90CA672}"/>
    <cellStyle name="Note 3 5 2 4" xfId="29007" xr:uid="{5CFA67AD-C28F-4B9C-898F-864281A8E9EE}"/>
    <cellStyle name="Note 3 5 2 5" xfId="29008" xr:uid="{5090D26D-BB05-4CDA-9633-20FAAC7F1BF1}"/>
    <cellStyle name="Note 3 5 2 6" xfId="29009" xr:uid="{A05FA6F2-4BCA-466C-962A-242FF3A88550}"/>
    <cellStyle name="Note 3 5 2 7" xfId="29010" xr:uid="{3EB0CDFB-16B1-4C27-86A1-CB2D0BBE663F}"/>
    <cellStyle name="Note 3 5 3" xfId="29011" xr:uid="{FC15126F-36AE-44DD-B7F2-326033D32180}"/>
    <cellStyle name="Note 3 5 3 2" xfId="29012" xr:uid="{B13EFF2C-1AA9-4113-871C-C2A9A77CBB17}"/>
    <cellStyle name="Note 3 5 3 2 2" xfId="29013" xr:uid="{0A1B6D22-DBB3-4877-8456-7ED0DA2C89ED}"/>
    <cellStyle name="Note 3 5 3 2 3" xfId="29014" xr:uid="{874746CB-14A5-4388-B3DE-40CBC6533C01}"/>
    <cellStyle name="Note 3 5 3 3" xfId="29015" xr:uid="{F4531F30-3342-487D-8C28-FCCE66D08355}"/>
    <cellStyle name="Note 3 5 3 4" xfId="29016" xr:uid="{B1018466-8635-4850-AE9C-224801CB6DE0}"/>
    <cellStyle name="Note 3 5 3 5" xfId="29017" xr:uid="{91F3421A-0B7E-4288-A59A-655954B86D16}"/>
    <cellStyle name="Note 3 5 3 6" xfId="29018" xr:uid="{622B2906-4BA8-4670-94BF-4B90326E7D89}"/>
    <cellStyle name="Note 3 5 3 7" xfId="29019" xr:uid="{E32A0AB7-97FD-410B-BFDA-28158EEC7CFD}"/>
    <cellStyle name="Note 3 5 4" xfId="29020" xr:uid="{210CFE5F-7762-43E0-A2EF-504D4DA2DA2C}"/>
    <cellStyle name="Note 3 5 4 2" xfId="29021" xr:uid="{B7253466-1ED5-438F-BAD5-0DDBAC30FB2B}"/>
    <cellStyle name="Note 3 5 4 3" xfId="29022" xr:uid="{6997F5EC-903B-449C-A278-E0CF898EC1ED}"/>
    <cellStyle name="Note 3 5 5" xfId="29023" xr:uid="{B1616717-0632-49EE-AB14-227DF49DB92E}"/>
    <cellStyle name="Note 3 5 6" xfId="29024" xr:uid="{352FF651-1781-4F24-8177-671972697996}"/>
    <cellStyle name="Note 3 5 7" xfId="29025" xr:uid="{F4B13440-D6AC-4425-B8F3-0FAC25FB953A}"/>
    <cellStyle name="Note 3 5 8" xfId="29026" xr:uid="{80607D49-197A-4C28-95E1-D73667ED3FDC}"/>
    <cellStyle name="Note 3 5 9" xfId="29027" xr:uid="{CC4FDBE6-0207-437E-8D23-D0A61E666B3A}"/>
    <cellStyle name="Note 3 6" xfId="29028" xr:uid="{39E034AF-F654-4752-B6F4-8C947B7043F1}"/>
    <cellStyle name="Note 3 6 2" xfId="29029" xr:uid="{EAB2E39C-1B0E-465A-B15E-113928EF77E6}"/>
    <cellStyle name="Note 3 6 2 2" xfId="29030" xr:uid="{C779F1A2-16A9-4E83-986B-4EAEA9AE1A52}"/>
    <cellStyle name="Note 3 6 2 3" xfId="29031" xr:uid="{26DCFC59-FD8A-4E5E-80AC-750E315BEB55}"/>
    <cellStyle name="Note 3 6 2 4" xfId="29032" xr:uid="{2C5E3895-BD97-4069-A2E9-00BD26CBEF20}"/>
    <cellStyle name="Note 3 6 2 5" xfId="29033" xr:uid="{7CEF244C-0CDC-48CB-A6FE-AFB43BB85E32}"/>
    <cellStyle name="Note 3 6 3" xfId="29034" xr:uid="{61CF4757-1E31-41FF-AAF6-1DBFD554CB92}"/>
    <cellStyle name="Note 3 6 4" xfId="29035" xr:uid="{2D283B8D-240E-4BB2-8411-56820D953A07}"/>
    <cellStyle name="Note 3 6 5" xfId="29036" xr:uid="{9F721BD7-5BD0-4895-B4DB-3959D48965B7}"/>
    <cellStyle name="Note 3 6 6" xfId="29037" xr:uid="{7043AF60-A1CD-40A0-8DE4-A18C70747188}"/>
    <cellStyle name="Note 3 6 7" xfId="29038" xr:uid="{EF9B8700-CF96-45BE-A3E7-9A4778EBC4B8}"/>
    <cellStyle name="Note 3 7" xfId="29039" xr:uid="{489DB435-3B59-475D-BC54-23E0513F2863}"/>
    <cellStyle name="Note 3 7 2" xfId="29040" xr:uid="{84BFB478-90F0-4EDA-AB62-3B7CD5156E46}"/>
    <cellStyle name="Note 3 7 2 2" xfId="29041" xr:uid="{EE3A6CCE-C45E-4BA9-B61B-31DD0C4152CE}"/>
    <cellStyle name="Note 3 7 2 3" xfId="29042" xr:uid="{4B5F7351-69E3-41B7-91F0-E972217F1039}"/>
    <cellStyle name="Note 3 7 3" xfId="29043" xr:uid="{21E8585D-B795-43EA-BEE0-20C9920963E0}"/>
    <cellStyle name="Note 3 7 4" xfId="29044" xr:uid="{D8C950B0-F33F-4A4D-8A65-8EE99E054A96}"/>
    <cellStyle name="Note 3 7 5" xfId="29045" xr:uid="{9DA8BA88-A7D7-4415-BD2A-65E1612E7FB7}"/>
    <cellStyle name="Note 3 7 6" xfId="29046" xr:uid="{A4496C1F-20F0-4632-9690-B3DAECB43CFB}"/>
    <cellStyle name="Note 3 7 7" xfId="29047" xr:uid="{9D8FE2E2-E5A2-4073-8745-5D7951DD6EC0}"/>
    <cellStyle name="Note 3 8" xfId="29048" xr:uid="{E134AD0D-D96E-4400-9B5F-33EB055795FC}"/>
    <cellStyle name="Note 3 8 2" xfId="29049" xr:uid="{416E7DAC-7A1D-44A1-B55B-0EAAA894D701}"/>
    <cellStyle name="Note 3 8 3" xfId="29050" xr:uid="{581F30D7-8BF5-48D3-99BB-687B23BB38B4}"/>
    <cellStyle name="Note 3 8 4" xfId="29051" xr:uid="{5B85E841-A98E-460F-B5CD-50B08582D4E3}"/>
    <cellStyle name="Note 3 9" xfId="29052" xr:uid="{CD11E4D1-827B-42DB-A1A3-F0310F4C8D1F}"/>
    <cellStyle name="Note 30" xfId="29053" xr:uid="{D354704E-E908-4E28-89FF-361DA749C51D}"/>
    <cellStyle name="Note 31" xfId="29054" xr:uid="{6DE4C93B-F33F-456B-9A7F-07FDD1FA0DD5}"/>
    <cellStyle name="Note 32" xfId="29055" xr:uid="{E0951F20-D5FC-4FC6-A2A7-73525C657A22}"/>
    <cellStyle name="Note 33" xfId="29056" xr:uid="{79213AA8-7B74-44C8-86E9-0C60F5CD5815}"/>
    <cellStyle name="Note 4" xfId="29057" xr:uid="{15A86AC8-69A8-408F-9C24-BC02ED9342CC}"/>
    <cellStyle name="Note 4 10" xfId="29058" xr:uid="{F56BDD04-7E56-41A5-BF7C-DF5A2E025821}"/>
    <cellStyle name="Note 4 11" xfId="29059" xr:uid="{8CC5708B-7653-4393-BC4B-318AA1F84695}"/>
    <cellStyle name="Note 4 12" xfId="29060" xr:uid="{1753140D-DDD4-4F0C-9C32-3073597FFBA2}"/>
    <cellStyle name="Note 4 13" xfId="29061" xr:uid="{5A08BC75-B30C-44FF-91F3-2A8723DADF0C}"/>
    <cellStyle name="Note 4 14" xfId="29062" xr:uid="{103D6EC7-DBED-424A-A6CA-0E27C7793A39}"/>
    <cellStyle name="Note 4 15" xfId="29063" xr:uid="{7E99C711-7CD0-427C-8266-77EB5C8A0649}"/>
    <cellStyle name="Note 4 16" xfId="29064" xr:uid="{FCCF4BDD-0C3F-4C30-98CF-EBE832B29F0B}"/>
    <cellStyle name="Note 4 2" xfId="29065" xr:uid="{ADEBAE65-BFE4-4B29-A5BB-CEE7733BB1DE}"/>
    <cellStyle name="Note 4 2 10" xfId="29066" xr:uid="{96377F1E-11D6-4A43-B62D-890AA85BD5A1}"/>
    <cellStyle name="Note 4 2 11" xfId="29067" xr:uid="{20252023-8897-4C3D-96C2-71BA167E899F}"/>
    <cellStyle name="Note 4 2 12" xfId="29068" xr:uid="{1CD09D22-E1B6-49FA-9C0A-9FE30B8F0613}"/>
    <cellStyle name="Note 4 2 13" xfId="29069" xr:uid="{8A2BF455-4510-48B9-8D84-EEBA67889174}"/>
    <cellStyle name="Note 4 2 2" xfId="29070" xr:uid="{2184FD68-97E3-4F52-839B-9134A43769B7}"/>
    <cellStyle name="Note 4 2 2 2" xfId="29071" xr:uid="{E8A51AF2-1051-4076-B319-BE7ACDCF691A}"/>
    <cellStyle name="Note 4 2 2 2 2" xfId="29072" xr:uid="{4FE0534A-114B-4385-808D-250868AB9A80}"/>
    <cellStyle name="Note 4 2 2 2 2 2" xfId="29073" xr:uid="{A6FB0442-0E6E-4B40-BF5C-37D78DCE4036}"/>
    <cellStyle name="Note 4 2 2 2 2 3" xfId="29074" xr:uid="{130F5EE0-50BF-4735-8F56-5F8D16BED6CC}"/>
    <cellStyle name="Note 4 2 2 2 3" xfId="29075" xr:uid="{EF64BE71-646C-4C55-9307-AC155EE7484A}"/>
    <cellStyle name="Note 4 2 2 2 4" xfId="29076" xr:uid="{6DC92637-1129-4E5B-89D7-3637D216E4FD}"/>
    <cellStyle name="Note 4 2 2 2 5" xfId="29077" xr:uid="{2B059828-42D8-4A70-B63D-C22ECCC37492}"/>
    <cellStyle name="Note 4 2 2 2 6" xfId="29078" xr:uid="{D0344CAE-B1D6-4EE0-8496-0D326B9700D4}"/>
    <cellStyle name="Note 4 2 2 3" xfId="29079" xr:uid="{6DDAF03E-8474-4153-A704-E7E5658169B8}"/>
    <cellStyle name="Note 4 2 2 3 2" xfId="29080" xr:uid="{8DEF5F8C-CD85-4678-BBAD-D5A3B31ED373}"/>
    <cellStyle name="Note 4 2 2 3 2 2" xfId="29081" xr:uid="{F3E88D62-86F7-4EE1-AF26-B5124BF8F23C}"/>
    <cellStyle name="Note 4 2 2 3 2 3" xfId="29082" xr:uid="{A701B6AF-58E6-44F3-AE77-284B5D8DAE33}"/>
    <cellStyle name="Note 4 2 2 3 3" xfId="29083" xr:uid="{4F49C2FF-70E2-4794-87A8-3B3ED589CE14}"/>
    <cellStyle name="Note 4 2 2 3 4" xfId="29084" xr:uid="{7745DED6-AAF1-4A05-AEF9-9E7EDCA53926}"/>
    <cellStyle name="Note 4 2 2 3 5" xfId="29085" xr:uid="{27ACBEAE-2256-4F48-A9D3-27DF3F11B7E0}"/>
    <cellStyle name="Note 4 2 2 4" xfId="29086" xr:uid="{7152378F-D852-449A-9E03-ECA28F44C747}"/>
    <cellStyle name="Note 4 2 2 4 2" xfId="29087" xr:uid="{0C2BD464-B437-401E-958B-53F6CFCBAA71}"/>
    <cellStyle name="Note 4 2 2 4 3" xfId="29088" xr:uid="{03D768A1-C847-4C8D-8597-554290A1E427}"/>
    <cellStyle name="Note 4 2 2 5" xfId="29089" xr:uid="{A204FF30-AD9C-46B0-B153-435AF456BA47}"/>
    <cellStyle name="Note 4 2 2 6" xfId="29090" xr:uid="{757CFD6E-A077-4A28-B0D2-E0F87D2FCFFA}"/>
    <cellStyle name="Note 4 2 2 7" xfId="29091" xr:uid="{F2C08BBD-EC5B-4E28-875D-7469CA8183E9}"/>
    <cellStyle name="Note 4 2 2 8" xfId="29092" xr:uid="{C577B342-0001-4E57-9EC8-B9F8E9D6D3F5}"/>
    <cellStyle name="Note 4 2 3" xfId="29093" xr:uid="{24720EFB-1F5F-4EBC-B838-9F6652B08320}"/>
    <cellStyle name="Note 4 2 3 2" xfId="29094" xr:uid="{02BDC2AF-77B3-49F0-8164-F2A39E78EE4C}"/>
    <cellStyle name="Note 4 2 3 2 2" xfId="29095" xr:uid="{8E3A4481-A24F-42FC-A90A-6BD8AA1CA6AB}"/>
    <cellStyle name="Note 4 2 3 2 2 2" xfId="29096" xr:uid="{09341B7D-854C-4D54-A333-A899324E10CA}"/>
    <cellStyle name="Note 4 2 3 2 2 3" xfId="29097" xr:uid="{12BA212F-831B-4BC0-941D-183C3EF20447}"/>
    <cellStyle name="Note 4 2 3 2 3" xfId="29098" xr:uid="{D49DD9DF-ED5B-4F99-B42E-B55CD2758475}"/>
    <cellStyle name="Note 4 2 3 2 4" xfId="29099" xr:uid="{6331644F-CA77-4FA8-9F37-1FD1EF4C57E6}"/>
    <cellStyle name="Note 4 2 3 2 5" xfId="29100" xr:uid="{55CB5D84-E6BD-4671-A40C-3C9259789CC2}"/>
    <cellStyle name="Note 4 2 3 3" xfId="29101" xr:uid="{9D8FC46B-B088-4795-B6B8-91E12D0786E8}"/>
    <cellStyle name="Note 4 2 3 3 2" xfId="29102" xr:uid="{3BADF704-30FE-41C5-BAA4-2F9BB9B9AC5E}"/>
    <cellStyle name="Note 4 2 3 3 2 2" xfId="29103" xr:uid="{2641512B-7C78-4A34-BDA6-CE93DE26A607}"/>
    <cellStyle name="Note 4 2 3 3 2 3" xfId="29104" xr:uid="{4C6626A3-1C28-4675-9F9E-36F87F370FCA}"/>
    <cellStyle name="Note 4 2 3 3 3" xfId="29105" xr:uid="{5D3C27D5-4F04-41C6-984A-F9FF1595FA09}"/>
    <cellStyle name="Note 4 2 3 3 4" xfId="29106" xr:uid="{138F72C8-E781-46E2-86BA-6D6ABDCE82AA}"/>
    <cellStyle name="Note 4 2 3 3 5" xfId="29107" xr:uid="{B8186F29-AC7E-43E0-81AB-B94B00C99192}"/>
    <cellStyle name="Note 4 2 3 4" xfId="29108" xr:uid="{236867B0-BD54-4366-BCE2-B09894E32606}"/>
    <cellStyle name="Note 4 2 3 4 2" xfId="29109" xr:uid="{85D03260-7C14-4CEE-BCF3-015F3264A003}"/>
    <cellStyle name="Note 4 2 3 4 3" xfId="29110" xr:uid="{05C0A878-B6FE-48F6-9607-95959EBDFA62}"/>
    <cellStyle name="Note 4 2 3 5" xfId="29111" xr:uid="{09ED1DA3-41E1-4793-A7B0-BD46B63C47D1}"/>
    <cellStyle name="Note 4 2 3 6" xfId="29112" xr:uid="{EDB9E458-4D96-4BF6-BD0F-156CD3DB6739}"/>
    <cellStyle name="Note 4 2 3 7" xfId="29113" xr:uid="{ED0FD541-53DA-4EBC-B6BE-289A5F4F0AA8}"/>
    <cellStyle name="Note 4 2 3 8" xfId="29114" xr:uid="{B81086F6-C0D3-4A42-9D9E-FBA6AE7D1225}"/>
    <cellStyle name="Note 4 2 4" xfId="29115" xr:uid="{A2499227-7B78-49B2-8ADC-AC7E2FF8C0FD}"/>
    <cellStyle name="Note 4 2 4 2" xfId="29116" xr:uid="{BF84C442-8656-4181-990F-FA7D714A6391}"/>
    <cellStyle name="Note 4 2 4 2 2" xfId="29117" xr:uid="{EE85EF4E-FFF3-405F-94F7-DCB483EA3420}"/>
    <cellStyle name="Note 4 2 4 2 3" xfId="29118" xr:uid="{4053451C-DD38-4DD1-A7A5-D2412745FFD2}"/>
    <cellStyle name="Note 4 2 4 3" xfId="29119" xr:uid="{8B4DD37D-E01E-4C8D-B4EF-8E1ABE7DA313}"/>
    <cellStyle name="Note 4 2 4 4" xfId="29120" xr:uid="{B46E9B0C-C68F-4B2E-8F6E-54A97E1A32F0}"/>
    <cellStyle name="Note 4 2 4 5" xfId="29121" xr:uid="{69F1E74A-1E9C-4904-BADD-6388AB653F0D}"/>
    <cellStyle name="Note 4 2 4 6" xfId="29122" xr:uid="{C01BD052-4D33-460C-998D-42F017B52867}"/>
    <cellStyle name="Note 4 2 5" xfId="29123" xr:uid="{3F7BC775-C01B-47DF-8B6D-E1ED58C0F3F5}"/>
    <cellStyle name="Note 4 2 5 2" xfId="29124" xr:uid="{FDAFE847-0DF8-4C37-BC09-F087BD3CCDD9}"/>
    <cellStyle name="Note 4 2 5 2 2" xfId="29125" xr:uid="{874E85D8-3633-402C-B475-5FADF40DF762}"/>
    <cellStyle name="Note 4 2 5 2 3" xfId="29126" xr:uid="{FED3FD71-79AF-4257-A886-323D03429663}"/>
    <cellStyle name="Note 4 2 5 3" xfId="29127" xr:uid="{105A5027-3116-4949-B371-2E2199A97C10}"/>
    <cellStyle name="Note 4 2 5 4" xfId="29128" xr:uid="{771D325F-59B7-455B-AD94-865A82CFEB3D}"/>
    <cellStyle name="Note 4 2 5 5" xfId="29129" xr:uid="{56934B14-6EC3-4AF7-B67C-B7DF7BB6580A}"/>
    <cellStyle name="Note 4 2 6" xfId="29130" xr:uid="{67A49482-28AF-4A40-95A8-576333369F7A}"/>
    <cellStyle name="Note 4 2 6 2" xfId="29131" xr:uid="{0FC29D99-45F8-4C16-A40C-048E0609F230}"/>
    <cellStyle name="Note 4 2 6 3" xfId="29132" xr:uid="{8CD68F4E-3C0A-4566-B055-F72F9DA1B41B}"/>
    <cellStyle name="Note 4 2 7" xfId="29133" xr:uid="{8646FB30-C115-48E5-954E-1E716C5596E7}"/>
    <cellStyle name="Note 4 2 8" xfId="29134" xr:uid="{5C1A2C54-8AB2-4218-B136-CAB9067DA2A8}"/>
    <cellStyle name="Note 4 2 9" xfId="29135" xr:uid="{63DD3D02-E012-4B39-B3DD-62CCAA09A061}"/>
    <cellStyle name="Note 4 3" xfId="29136" xr:uid="{88C77E6C-82D3-447A-A58E-9C0D46232FD2}"/>
    <cellStyle name="Note 4 3 2" xfId="29137" xr:uid="{55C149FA-B15C-4680-B210-87F2F29B207A}"/>
    <cellStyle name="Note 4 3 2 2" xfId="29138" xr:uid="{1F39C27E-1CE1-42F0-9444-09FF8CF95119}"/>
    <cellStyle name="Note 4 3 2 2 2" xfId="29139" xr:uid="{BA8B0A7F-54CD-4C00-9244-7A6500CB5E90}"/>
    <cellStyle name="Note 4 3 2 2 3" xfId="29140" xr:uid="{9D5E52CB-C867-43F0-9FA2-AF98228F1A65}"/>
    <cellStyle name="Note 4 3 2 2 4" xfId="29141" xr:uid="{82A4E89D-01FC-42D0-8373-41559ECE1ABE}"/>
    <cellStyle name="Note 4 3 2 3" xfId="29142" xr:uid="{8FEE9A2D-25A5-495D-95A9-6F11FE2E6EC0}"/>
    <cellStyle name="Note 4 3 2 4" xfId="29143" xr:uid="{0AD735FC-E088-41FC-B310-6FB38859531C}"/>
    <cellStyle name="Note 4 3 2 5" xfId="29144" xr:uid="{016375FC-990D-4544-9F7D-A96772178469}"/>
    <cellStyle name="Note 4 3 2 6" xfId="29145" xr:uid="{FD7ECF76-6810-4820-BE8D-EA1EF2490A26}"/>
    <cellStyle name="Note 4 3 3" xfId="29146" xr:uid="{413A8AF4-1CBA-4E78-A97E-D7435B95B101}"/>
    <cellStyle name="Note 4 3 3 2" xfId="29147" xr:uid="{27670DED-AD51-4FA9-82FF-01A0DEA3FF70}"/>
    <cellStyle name="Note 4 3 3 2 2" xfId="29148" xr:uid="{44FCFFA2-53A5-4F89-AAF1-7666911339E9}"/>
    <cellStyle name="Note 4 3 3 2 3" xfId="29149" xr:uid="{A5E47C49-9B9A-447B-9035-4CAEE017BE0E}"/>
    <cellStyle name="Note 4 3 3 3" xfId="29150" xr:uid="{CA99B868-F2C6-4F4A-9ED5-4F27E1BE140C}"/>
    <cellStyle name="Note 4 3 3 4" xfId="29151" xr:uid="{DFF812C7-92A4-4FD8-AAC2-CDAE4138C13F}"/>
    <cellStyle name="Note 4 3 3 5" xfId="29152" xr:uid="{C46FCA1C-F79D-457E-96C6-3B19BDE04713}"/>
    <cellStyle name="Note 4 3 3 6" xfId="29153" xr:uid="{11634783-F135-406B-ACE9-7106E0B43D11}"/>
    <cellStyle name="Note 4 3 4" xfId="29154" xr:uid="{72CD5C6A-8C89-494D-8C89-8FC9719CBB7F}"/>
    <cellStyle name="Note 4 3 4 2" xfId="29155" xr:uid="{44C8377E-F290-480D-971E-AAE5F13363B8}"/>
    <cellStyle name="Note 4 3 4 3" xfId="29156" xr:uid="{D0996373-222D-41E3-91CF-12EAF2BBA386}"/>
    <cellStyle name="Note 4 3 4 4" xfId="29157" xr:uid="{EA1F81A2-03BB-4A56-B6C5-08229DC65A11}"/>
    <cellStyle name="Note 4 3 5" xfId="29158" xr:uid="{ABDE0D83-2389-476E-B78F-73F18AAFB682}"/>
    <cellStyle name="Note 4 3 6" xfId="29159" xr:uid="{0E287C85-D8BB-4986-B46D-9011E0D6954B}"/>
    <cellStyle name="Note 4 3 7" xfId="29160" xr:uid="{CDA02877-6975-49CE-B45A-DC5FBDB06F12}"/>
    <cellStyle name="Note 4 3 8" xfId="29161" xr:uid="{467DC416-04AD-45B8-A80E-DA356204F755}"/>
    <cellStyle name="Note 4 4" xfId="29162" xr:uid="{0EBE71A9-A810-49AF-BB06-A76317067862}"/>
    <cellStyle name="Note 4 4 2" xfId="29163" xr:uid="{A6616C2A-05E6-4B43-8D5D-7A00DAB659B4}"/>
    <cellStyle name="Note 4 4 2 2" xfId="29164" xr:uid="{4F3BB631-E790-4D15-A999-368566986FC7}"/>
    <cellStyle name="Note 4 4 2 2 2" xfId="29165" xr:uid="{D583785D-7DC1-4D45-998C-0A81AD8BEBEC}"/>
    <cellStyle name="Note 4 4 2 2 3" xfId="29166" xr:uid="{725A504F-BF50-4F60-B330-C82E37690B5C}"/>
    <cellStyle name="Note 4 4 2 2 4" xfId="29167" xr:uid="{7A75B633-1237-4DC6-B462-2D3BC0A55E0B}"/>
    <cellStyle name="Note 4 4 2 3" xfId="29168" xr:uid="{CE4AC5F8-E909-4830-A23A-BF4CF4709D10}"/>
    <cellStyle name="Note 4 4 2 4" xfId="29169" xr:uid="{CEC7B794-9E2D-4F66-B562-3B7B2A7B2C8C}"/>
    <cellStyle name="Note 4 4 2 5" xfId="29170" xr:uid="{74FF3017-1161-4021-AC75-290DA5B8FFD9}"/>
    <cellStyle name="Note 4 4 2 6" xfId="29171" xr:uid="{62347B18-1937-42AB-8AB3-E96D1DB541EE}"/>
    <cellStyle name="Note 4 4 3" xfId="29172" xr:uid="{5D48DCCA-6912-47D1-B708-59384D7C52D1}"/>
    <cellStyle name="Note 4 4 3 2" xfId="29173" xr:uid="{1565EE8C-577E-46F0-8395-90923D44F756}"/>
    <cellStyle name="Note 4 4 3 2 2" xfId="29174" xr:uid="{C653CEE2-8FEE-48F7-9282-B12112B44B19}"/>
    <cellStyle name="Note 4 4 3 2 3" xfId="29175" xr:uid="{1F8D34C2-AF63-4557-9605-DDC7420D69C5}"/>
    <cellStyle name="Note 4 4 3 3" xfId="29176" xr:uid="{2FFBC86C-BE2C-4DA1-930D-AAC97BAF4A74}"/>
    <cellStyle name="Note 4 4 3 4" xfId="29177" xr:uid="{FE209246-26D5-4A5E-A5FF-EB0779EFBABA}"/>
    <cellStyle name="Note 4 4 3 5" xfId="29178" xr:uid="{9DAA780B-FEA0-4B9D-AEE9-3B26A1FFE2EC}"/>
    <cellStyle name="Note 4 4 3 6" xfId="29179" xr:uid="{E2B4D71B-5C17-410C-8794-DE33E6122132}"/>
    <cellStyle name="Note 4 4 4" xfId="29180" xr:uid="{8695C90E-2022-4249-BA1A-2C6C184992B0}"/>
    <cellStyle name="Note 4 4 4 2" xfId="29181" xr:uid="{74FFB65E-5A54-4E47-A4FE-53297346436B}"/>
    <cellStyle name="Note 4 4 4 3" xfId="29182" xr:uid="{B418D681-7957-455F-B7D3-F384F4AE9205}"/>
    <cellStyle name="Note 4 4 4 4" xfId="29183" xr:uid="{665CDFB1-93A7-40CD-B439-A3B6E67AE98E}"/>
    <cellStyle name="Note 4 4 5" xfId="29184" xr:uid="{27A14897-89F7-4FDB-8FE0-3E6BF455B5AD}"/>
    <cellStyle name="Note 4 4 6" xfId="29185" xr:uid="{436E24C9-BC35-4D00-ACC5-E586C1347B65}"/>
    <cellStyle name="Note 4 4 7" xfId="29186" xr:uid="{7720ADB3-61A6-483C-B74B-A11AF8797485}"/>
    <cellStyle name="Note 4 4 8" xfId="29187" xr:uid="{83F8411C-D2AC-41F8-BE4B-E8D12511DB0E}"/>
    <cellStyle name="Note 4 5" xfId="29188" xr:uid="{A3616CA9-879D-4EB3-86EB-0AD0E86CDD31}"/>
    <cellStyle name="Note 4 5 2" xfId="29189" xr:uid="{B43E978E-4199-4D4E-809B-38A0FA97E425}"/>
    <cellStyle name="Note 4 5 2 2" xfId="29190" xr:uid="{59F03E1A-B2F3-4D48-9B08-954EC05F9A9F}"/>
    <cellStyle name="Note 4 5 2 2 2" xfId="29191" xr:uid="{88C9A0E1-71A0-4B05-83AB-B01E1E4591DE}"/>
    <cellStyle name="Note 4 5 2 2 3" xfId="29192" xr:uid="{F1A93C23-5BA3-426A-81B4-810A5236DCFA}"/>
    <cellStyle name="Note 4 5 2 2 4" xfId="29193" xr:uid="{72DA8453-CFFA-4B68-8951-645AB7AAD241}"/>
    <cellStyle name="Note 4 5 2 3" xfId="29194" xr:uid="{1199FFC3-BFBB-4627-B2C8-B9BE4EFED5C8}"/>
    <cellStyle name="Note 4 5 2 4" xfId="29195" xr:uid="{0C364D4C-84CF-4CD9-94A5-49300132586C}"/>
    <cellStyle name="Note 4 5 2 5" xfId="29196" xr:uid="{6EDCE954-1166-44A0-9DC2-3EFDEEC7F3CE}"/>
    <cellStyle name="Note 4 5 2 6" xfId="29197" xr:uid="{8DECDFFE-ED43-49D7-9652-EB87505ACC58}"/>
    <cellStyle name="Note 4 5 3" xfId="29198" xr:uid="{8A55254F-397E-4582-80C7-E6E312DFD4C6}"/>
    <cellStyle name="Note 4 5 3 2" xfId="29199" xr:uid="{E52FB50D-EAE6-484D-9D79-67F9F6019C99}"/>
    <cellStyle name="Note 4 5 3 2 2" xfId="29200" xr:uid="{5B2D1D53-C92E-4380-97A8-C0A99CF71A07}"/>
    <cellStyle name="Note 4 5 3 2 3" xfId="29201" xr:uid="{626A4D42-C1CE-48BF-8495-A775FA346449}"/>
    <cellStyle name="Note 4 5 3 3" xfId="29202" xr:uid="{063B6822-CC08-48CD-B408-675D1648D0C2}"/>
    <cellStyle name="Note 4 5 3 4" xfId="29203" xr:uid="{2E79FE47-6927-4E0D-B92D-7F7E76E2B62C}"/>
    <cellStyle name="Note 4 5 3 5" xfId="29204" xr:uid="{98CF2F96-E963-4F0A-9820-8A4258651631}"/>
    <cellStyle name="Note 4 5 3 6" xfId="29205" xr:uid="{DC637095-7646-4781-B493-6C1CFE8B7898}"/>
    <cellStyle name="Note 4 5 4" xfId="29206" xr:uid="{C70A30B0-9CDB-4A63-9828-DFC35C50D2D5}"/>
    <cellStyle name="Note 4 5 4 2" xfId="29207" xr:uid="{119D5848-7A20-491A-9719-4EFF048C5DE7}"/>
    <cellStyle name="Note 4 5 4 3" xfId="29208" xr:uid="{89909A29-8E26-45A6-91BE-D6EFF1717B4D}"/>
    <cellStyle name="Note 4 5 4 4" xfId="29209" xr:uid="{F49D266A-04DD-4DBC-98AF-95D786EF9D0E}"/>
    <cellStyle name="Note 4 5 5" xfId="29210" xr:uid="{CB45CB46-26F7-4F29-94F7-37253F26F1DF}"/>
    <cellStyle name="Note 4 5 6" xfId="29211" xr:uid="{3175DE40-3BF0-4F34-A053-53D863D9148B}"/>
    <cellStyle name="Note 4 5 7" xfId="29212" xr:uid="{0E1696F2-4992-4984-8225-81819877CD27}"/>
    <cellStyle name="Note 4 5 8" xfId="29213" xr:uid="{C2440028-AFD9-4A1B-89B6-9F05D5B8E445}"/>
    <cellStyle name="Note 4 6" xfId="29214" xr:uid="{C003E9E6-5E2B-4FA8-A6C3-97E205D8AFB4}"/>
    <cellStyle name="Note 4 6 2" xfId="29215" xr:uid="{C26B83BD-6497-4C5C-BA29-84984CF3D5F6}"/>
    <cellStyle name="Note 4 6 2 2" xfId="29216" xr:uid="{C44DC17B-0A78-4726-879E-BE3257DD4E76}"/>
    <cellStyle name="Note 4 6 2 3" xfId="29217" xr:uid="{39E77052-A5B2-46A6-89BC-62F1A3D8548B}"/>
    <cellStyle name="Note 4 6 2 4" xfId="29218" xr:uid="{6889A9FF-EA35-49C8-BBC2-F2E20ABF09A4}"/>
    <cellStyle name="Note 4 6 3" xfId="29219" xr:uid="{9AAB31CC-B63F-47FF-8681-2DD50FED78F7}"/>
    <cellStyle name="Note 4 6 4" xfId="29220" xr:uid="{2EB3C197-13A1-4ED4-AE3A-C66D38E2F3FF}"/>
    <cellStyle name="Note 4 6 5" xfId="29221" xr:uid="{8A0E2A0B-5AE0-415C-987D-3D6F317373A6}"/>
    <cellStyle name="Note 4 6 6" xfId="29222" xr:uid="{7E4CC45F-18B2-46A5-A961-175D384F5D4C}"/>
    <cellStyle name="Note 4 7" xfId="29223" xr:uid="{DAA3149C-1071-491D-8293-1A06464F7840}"/>
    <cellStyle name="Note 4 7 2" xfId="29224" xr:uid="{05250F25-B924-4E16-9A14-60EAFFDE9593}"/>
    <cellStyle name="Note 4 7 2 2" xfId="29225" xr:uid="{A069018D-D7F1-44EE-A9DD-899D6356D2C4}"/>
    <cellStyle name="Note 4 7 2 3" xfId="29226" xr:uid="{7783E393-8170-47A5-8448-63845B57D028}"/>
    <cellStyle name="Note 4 7 3" xfId="29227" xr:uid="{299A0512-51FF-47F6-848C-505880F0D09B}"/>
    <cellStyle name="Note 4 7 4" xfId="29228" xr:uid="{34BF66C6-7B3A-478F-B6A0-5A9434D25B49}"/>
    <cellStyle name="Note 4 7 5" xfId="29229" xr:uid="{88F49F07-3FA9-4F85-BD32-FE10F2D142A4}"/>
    <cellStyle name="Note 4 7 6" xfId="29230" xr:uid="{A82E12EA-35CE-4044-BB89-9CCC28CB30A1}"/>
    <cellStyle name="Note 4 8" xfId="29231" xr:uid="{DF133340-2193-4400-9550-F104B82C20D2}"/>
    <cellStyle name="Note 4 8 2" xfId="29232" xr:uid="{FC003552-44E8-444A-BAD7-9873A7FB20B8}"/>
    <cellStyle name="Note 4 8 3" xfId="29233" xr:uid="{B5ADB4FD-AC3E-4ACF-A5B4-F3D8C9C76F8A}"/>
    <cellStyle name="Note 4 8 4" xfId="29234" xr:uid="{E921C5D8-57A8-4F62-BE0E-3A29E7FC03C2}"/>
    <cellStyle name="Note 4 9" xfId="29235" xr:uid="{AC710B29-C5CA-4D8D-9D8D-672893532B4D}"/>
    <cellStyle name="Note 5" xfId="29236" xr:uid="{5D6006E1-E7D0-49CA-95B3-5D34D80EFC73}"/>
    <cellStyle name="Note 5 10" xfId="29237" xr:uid="{B1B54E5F-B8BA-497F-951A-9CF468CFD837}"/>
    <cellStyle name="Note 5 11" xfId="29238" xr:uid="{6B950D07-6252-4D02-BE2C-F1EED2933638}"/>
    <cellStyle name="Note 5 12" xfId="29239" xr:uid="{FC1DF866-93F3-4F1E-929F-FD962A498FE0}"/>
    <cellStyle name="Note 5 13" xfId="29240" xr:uid="{EE39C1F5-B6BB-4D42-847C-0784869269DC}"/>
    <cellStyle name="Note 5 2" xfId="29241" xr:uid="{0B5BD17D-080B-441C-9FEE-BFBF1357A4DA}"/>
    <cellStyle name="Note 5 2 10" xfId="29242" xr:uid="{FF42C3E7-409A-47A5-8CC6-32B703ECBADA}"/>
    <cellStyle name="Note 5 2 11" xfId="29243" xr:uid="{B7184A4B-B621-4CB3-AC26-FF87BAC6C59D}"/>
    <cellStyle name="Note 5 2 2" xfId="29244" xr:uid="{A1BD4CA4-C4F0-4DEC-8294-C07269EC7F79}"/>
    <cellStyle name="Note 5 2 2 2" xfId="29245" xr:uid="{3CDD35BE-065B-41A8-80F3-26932593DA9D}"/>
    <cellStyle name="Note 5 2 2 2 2" xfId="29246" xr:uid="{CF31877F-8DF5-4936-835D-59A76645799E}"/>
    <cellStyle name="Note 5 2 2 2 2 2" xfId="29247" xr:uid="{D61D8C81-AF63-4595-AD8E-D14250161C22}"/>
    <cellStyle name="Note 5 2 2 2 2 3" xfId="29248" xr:uid="{A15AC856-B778-49F8-9398-60DBDAA7D1CD}"/>
    <cellStyle name="Note 5 2 2 2 3" xfId="29249" xr:uid="{0F443386-5314-4F75-9DC3-75344C3DBEB8}"/>
    <cellStyle name="Note 5 2 2 2 4" xfId="29250" xr:uid="{F3D64056-6449-4A12-9ECD-48F7956FCD44}"/>
    <cellStyle name="Note 5 2 2 2 5" xfId="29251" xr:uid="{04C05A60-8975-43AF-A338-89297B747345}"/>
    <cellStyle name="Note 5 2 2 3" xfId="29252" xr:uid="{A733AAAD-3B80-4E37-82DB-5BA21A176043}"/>
    <cellStyle name="Note 5 2 2 3 2" xfId="29253" xr:uid="{C908DBF2-2396-4748-A3F1-94A325E5D8DE}"/>
    <cellStyle name="Note 5 2 2 3 2 2" xfId="29254" xr:uid="{B57093DE-5EAC-432E-9BBF-F1DAE30C5A8F}"/>
    <cellStyle name="Note 5 2 2 3 2 3" xfId="29255" xr:uid="{7E46271F-89E8-4179-90DD-A6FEEB212E3E}"/>
    <cellStyle name="Note 5 2 2 3 3" xfId="29256" xr:uid="{51808278-B9FD-40F9-9F9A-5AC71DD0550F}"/>
    <cellStyle name="Note 5 2 2 3 4" xfId="29257" xr:uid="{7B3B9723-D50B-40CF-83E8-BD764586C18B}"/>
    <cellStyle name="Note 5 2 2 3 5" xfId="29258" xr:uid="{54E05DE2-A47A-4109-9377-70C73B0178A0}"/>
    <cellStyle name="Note 5 2 2 4" xfId="29259" xr:uid="{DAE2CD7A-03C0-4D6D-9C0E-7F4794503320}"/>
    <cellStyle name="Note 5 2 2 4 2" xfId="29260" xr:uid="{297672C9-AD79-453E-9BFF-176F8D02585D}"/>
    <cellStyle name="Note 5 2 2 4 3" xfId="29261" xr:uid="{03A5B491-12C8-4063-93B4-FA8950F7D5EB}"/>
    <cellStyle name="Note 5 2 2 5" xfId="29262" xr:uid="{4DCF9939-F61B-451B-BBB0-7E7D1AF962EA}"/>
    <cellStyle name="Note 5 2 2 6" xfId="29263" xr:uid="{10886D05-D8B7-496B-8211-F5D8BD1B72F8}"/>
    <cellStyle name="Note 5 2 2 7" xfId="29264" xr:uid="{D85083AF-A66A-49CE-B444-0C58D9885FD6}"/>
    <cellStyle name="Note 5 2 3" xfId="29265" xr:uid="{B3ECECBE-D5B7-48F4-9848-9E3E87257B7F}"/>
    <cellStyle name="Note 5 2 3 2" xfId="29266" xr:uid="{58042045-DEB4-4D2A-A045-1220791F3C0A}"/>
    <cellStyle name="Note 5 2 3 2 2" xfId="29267" xr:uid="{5E5930AD-C899-481B-9CA5-87C2F6E94EF7}"/>
    <cellStyle name="Note 5 2 3 2 2 2" xfId="29268" xr:uid="{17CB78B2-FE1D-49B3-B39E-174249C96604}"/>
    <cellStyle name="Note 5 2 3 2 2 3" xfId="29269" xr:uid="{1C3C77E9-8901-4D98-B4DA-D4E7B672E162}"/>
    <cellStyle name="Note 5 2 3 2 3" xfId="29270" xr:uid="{2FE2A4E4-F5C7-43ED-B3F1-C376695D61F7}"/>
    <cellStyle name="Note 5 2 3 2 4" xfId="29271" xr:uid="{E33D3BC9-05B6-4614-B193-FB8CAF1D6A7E}"/>
    <cellStyle name="Note 5 2 3 2 5" xfId="29272" xr:uid="{15B5E3D4-5279-4DA3-BAF9-DB637A176533}"/>
    <cellStyle name="Note 5 2 3 3" xfId="29273" xr:uid="{3FFCF18D-B233-4ADD-BCED-3B8081E8120E}"/>
    <cellStyle name="Note 5 2 3 3 2" xfId="29274" xr:uid="{4866E428-FBE8-4172-9C96-68E8DB2A67E5}"/>
    <cellStyle name="Note 5 2 3 3 2 2" xfId="29275" xr:uid="{02C2CAAC-1BFE-4C7A-86A0-569FCF6BE017}"/>
    <cellStyle name="Note 5 2 3 3 2 3" xfId="29276" xr:uid="{D7CD17AF-D658-44D4-9564-7C9FC9453693}"/>
    <cellStyle name="Note 5 2 3 3 3" xfId="29277" xr:uid="{16E623EC-A8E8-489D-8A38-F126FBC50DA4}"/>
    <cellStyle name="Note 5 2 3 3 4" xfId="29278" xr:uid="{EE3E3ECC-B047-4F81-92E7-92A85F4A5A68}"/>
    <cellStyle name="Note 5 2 3 3 5" xfId="29279" xr:uid="{2CE3E0ED-E19E-4089-8BB9-D7DC8C20C393}"/>
    <cellStyle name="Note 5 2 3 4" xfId="29280" xr:uid="{0F90A847-E243-41FC-8310-81F08D365E8B}"/>
    <cellStyle name="Note 5 2 3 4 2" xfId="29281" xr:uid="{EB478E91-9149-4266-8FFF-4AB16739E865}"/>
    <cellStyle name="Note 5 2 3 4 3" xfId="29282" xr:uid="{3D53E7F5-98AE-4865-B3D7-8D9DA7020B6B}"/>
    <cellStyle name="Note 5 2 3 5" xfId="29283" xr:uid="{03BB030E-EC6C-4A5D-946D-4949CA7C7CC7}"/>
    <cellStyle name="Note 5 2 3 6" xfId="29284" xr:uid="{13132C12-9C38-4D4C-810D-04E989BBEB50}"/>
    <cellStyle name="Note 5 2 3 7" xfId="29285" xr:uid="{B62D7B28-AC7B-48FD-9282-4F27A8520EF9}"/>
    <cellStyle name="Note 5 2 4" xfId="29286" xr:uid="{6C035911-6AA8-433E-B051-A496824EC760}"/>
    <cellStyle name="Note 5 2 4 2" xfId="29287" xr:uid="{55D5EBAE-EBC2-4A1E-B776-616017F5F143}"/>
    <cellStyle name="Note 5 2 4 2 2" xfId="29288" xr:uid="{5A425013-7906-4565-844E-59D7DF941EB9}"/>
    <cellStyle name="Note 5 2 4 2 3" xfId="29289" xr:uid="{91582CD6-80A0-4F7C-8644-117B84BCC975}"/>
    <cellStyle name="Note 5 2 4 3" xfId="29290" xr:uid="{A7DE9E9C-3D6E-4DCC-BC4E-F261BD3B16DE}"/>
    <cellStyle name="Note 5 2 4 4" xfId="29291" xr:uid="{1EFC0750-C34D-498E-ADFD-22C13C661326}"/>
    <cellStyle name="Note 5 2 4 5" xfId="29292" xr:uid="{11852963-3FFF-42EC-91C3-484B989D2118}"/>
    <cellStyle name="Note 5 2 5" xfId="29293" xr:uid="{89100410-2A2E-40FB-97D6-2E573DB46BDE}"/>
    <cellStyle name="Note 5 2 5 2" xfId="29294" xr:uid="{9DC31403-E487-40BF-BC94-0847B4D9952E}"/>
    <cellStyle name="Note 5 2 5 2 2" xfId="29295" xr:uid="{2DCC1A80-7598-4EC8-8FD9-F162C2CAEEBE}"/>
    <cellStyle name="Note 5 2 5 2 3" xfId="29296" xr:uid="{DD39A1A5-CCE2-42FB-ACE4-72727CE83F4E}"/>
    <cellStyle name="Note 5 2 5 3" xfId="29297" xr:uid="{1DA321AE-EA21-4963-9D92-293E752F47B9}"/>
    <cellStyle name="Note 5 2 5 4" xfId="29298" xr:uid="{935BD890-7A7D-4953-9F40-485E4ABB6E10}"/>
    <cellStyle name="Note 5 2 5 5" xfId="29299" xr:uid="{BF81CF9B-49DA-45E7-8106-4B571C77FCC9}"/>
    <cellStyle name="Note 5 2 6" xfId="29300" xr:uid="{9ED34CCB-1B01-4BEE-A9FC-7C66E253A2E5}"/>
    <cellStyle name="Note 5 2 6 2" xfId="29301" xr:uid="{5E023BA7-6EB0-4239-91C7-35CBDD41A26C}"/>
    <cellStyle name="Note 5 2 6 3" xfId="29302" xr:uid="{A28A19EA-D828-47D9-9134-7AC43CB50EBE}"/>
    <cellStyle name="Note 5 2 7" xfId="29303" xr:uid="{529FF7AF-7989-4594-BDCE-D0638C3C183D}"/>
    <cellStyle name="Note 5 2 8" xfId="29304" xr:uid="{14F32A39-0C45-49DF-A4D6-FC7F70288B12}"/>
    <cellStyle name="Note 5 2 9" xfId="29305" xr:uid="{1D00EB68-0BF0-426B-A036-312E58084D67}"/>
    <cellStyle name="Note 5 3" xfId="29306" xr:uid="{0A3F607C-B295-4E16-880B-0DBAD7003D14}"/>
    <cellStyle name="Note 5 3 2" xfId="29307" xr:uid="{A5E43883-237B-4542-9E1B-073567506BD1}"/>
    <cellStyle name="Note 5 3 2 2" xfId="29308" xr:uid="{2645037A-BDD8-4D35-962A-734839C8B699}"/>
    <cellStyle name="Note 5 3 2 2 2" xfId="29309" xr:uid="{71BA28CF-5418-4C2E-84E2-DA360AE9FADB}"/>
    <cellStyle name="Note 5 3 2 2 3" xfId="29310" xr:uid="{D56C7D85-5778-434C-B79B-7C65DF5906B1}"/>
    <cellStyle name="Note 5 3 2 3" xfId="29311" xr:uid="{1A581DF7-BEED-4045-9EE2-3AEF5F57137D}"/>
    <cellStyle name="Note 5 3 2 4" xfId="29312" xr:uid="{0B6F31EB-A74A-4BD9-839F-198B009F0ED9}"/>
    <cellStyle name="Note 5 3 2 5" xfId="29313" xr:uid="{8B91F58C-FFAF-4E5F-AC3F-2D674ED3A26F}"/>
    <cellStyle name="Note 5 3 3" xfId="29314" xr:uid="{EA202392-AE73-4CA7-BE27-8DC2E7B2AE88}"/>
    <cellStyle name="Note 5 3 3 2" xfId="29315" xr:uid="{BA681C18-7CD1-4960-9D37-7C812CB8E814}"/>
    <cellStyle name="Note 5 3 3 2 2" xfId="29316" xr:uid="{4E98F33E-5A57-4D00-AC25-5358D1B0069B}"/>
    <cellStyle name="Note 5 3 3 2 3" xfId="29317" xr:uid="{5DA17284-4BBF-45CA-898A-F00B61BA2FB4}"/>
    <cellStyle name="Note 5 3 3 3" xfId="29318" xr:uid="{410EAA61-F727-4B31-B25F-7DBF4E7DC275}"/>
    <cellStyle name="Note 5 3 3 4" xfId="29319" xr:uid="{390CA5FF-355A-4AE8-A192-3C5A546507F1}"/>
    <cellStyle name="Note 5 3 3 5" xfId="29320" xr:uid="{3CDAB152-E321-44D0-A29A-872BB2FF4413}"/>
    <cellStyle name="Note 5 3 4" xfId="29321" xr:uid="{9EF00DFC-4FDA-4212-A8FC-B1267B7AF9C6}"/>
    <cellStyle name="Note 5 3 4 2" xfId="29322" xr:uid="{4F344837-BF44-4F8D-BCE1-831F7E447D6C}"/>
    <cellStyle name="Note 5 3 4 3" xfId="29323" xr:uid="{527DAC3D-5AE4-4ED9-966B-681C8B5A3A7A}"/>
    <cellStyle name="Note 5 3 5" xfId="29324" xr:uid="{B0532E2B-024C-48E8-83C0-0154ABD15E7E}"/>
    <cellStyle name="Note 5 3 6" xfId="29325" xr:uid="{7241D4B0-A085-41E1-9B08-0CBBFF90714D}"/>
    <cellStyle name="Note 5 3 7" xfId="29326" xr:uid="{F594FEC8-BCC1-41B9-B474-636FB968B312}"/>
    <cellStyle name="Note 5 4" xfId="29327" xr:uid="{0E7F0EED-109E-4B17-9A47-3F9171077B29}"/>
    <cellStyle name="Note 5 4 2" xfId="29328" xr:uid="{47A089A4-C6CE-41E8-B928-BB4C70C5CBC0}"/>
    <cellStyle name="Note 5 4 2 2" xfId="29329" xr:uid="{37FE7D42-80F4-4148-9679-4AF841AB3D11}"/>
    <cellStyle name="Note 5 4 2 2 2" xfId="29330" xr:uid="{258E27F0-F806-48B9-8123-D689B1390FC9}"/>
    <cellStyle name="Note 5 4 2 2 3" xfId="29331" xr:uid="{0744E000-AF80-4352-A5BC-EF9A148AA8BF}"/>
    <cellStyle name="Note 5 4 2 3" xfId="29332" xr:uid="{50C091EE-B02C-4495-9D2C-2FB5158711FA}"/>
    <cellStyle name="Note 5 4 2 4" xfId="29333" xr:uid="{0D89471C-5DA7-430C-8E7C-60D483D389F8}"/>
    <cellStyle name="Note 5 4 2 5" xfId="29334" xr:uid="{284ABFB0-73DC-47C0-891F-8398DC0C7AB9}"/>
    <cellStyle name="Note 5 4 3" xfId="29335" xr:uid="{BD688C0E-74BA-4FE3-B54B-A3CD7CD1C1BF}"/>
    <cellStyle name="Note 5 4 3 2" xfId="29336" xr:uid="{D93034C0-4829-444B-ABC1-A8300ABF6FD8}"/>
    <cellStyle name="Note 5 4 3 2 2" xfId="29337" xr:uid="{9E19C745-9F66-49FC-8AE0-EF04E494E11F}"/>
    <cellStyle name="Note 5 4 3 2 3" xfId="29338" xr:uid="{290E124F-9C38-4220-9AF7-4102D07D1331}"/>
    <cellStyle name="Note 5 4 3 3" xfId="29339" xr:uid="{74576C9C-929C-4E30-ABBB-4D0931D4FDD5}"/>
    <cellStyle name="Note 5 4 3 4" xfId="29340" xr:uid="{CE396D3D-20AF-4364-B35A-E880950085D1}"/>
    <cellStyle name="Note 5 4 3 5" xfId="29341" xr:uid="{69ADF6ED-4B8F-4AF8-9D9D-5838E93B3877}"/>
    <cellStyle name="Note 5 4 4" xfId="29342" xr:uid="{45DDA1FE-C3DC-44D6-98DC-7745177F4045}"/>
    <cellStyle name="Note 5 4 4 2" xfId="29343" xr:uid="{E6C7F9BB-0C73-404A-88F7-503E77B45274}"/>
    <cellStyle name="Note 5 4 4 3" xfId="29344" xr:uid="{DD7B17EE-B7FB-4E4F-B522-B8EA595503BA}"/>
    <cellStyle name="Note 5 4 5" xfId="29345" xr:uid="{3DEB8BFE-F45F-43F9-9B4B-2C41A05466B9}"/>
    <cellStyle name="Note 5 4 6" xfId="29346" xr:uid="{940A6625-AD35-445C-9982-532A308D2EDE}"/>
    <cellStyle name="Note 5 4 7" xfId="29347" xr:uid="{6ECC11B5-A2D7-4B8E-A47D-CACD4ECFE41C}"/>
    <cellStyle name="Note 5 5" xfId="29348" xr:uid="{7448E771-511B-49A6-B733-BC47F5460D7F}"/>
    <cellStyle name="Note 5 5 2" xfId="29349" xr:uid="{478FE302-B9A2-40C7-9A96-150017BD9E01}"/>
    <cellStyle name="Note 5 5 2 2" xfId="29350" xr:uid="{B647EDF3-D50C-4678-97A2-EEACAAEBBDD7}"/>
    <cellStyle name="Note 5 5 2 2 2" xfId="29351" xr:uid="{156CFE4F-6048-4F4E-AE52-18B10C6ABDAE}"/>
    <cellStyle name="Note 5 5 2 2 3" xfId="29352" xr:uid="{9FC8E984-EA8C-4798-8B59-7CBEBEFEEFC6}"/>
    <cellStyle name="Note 5 5 2 3" xfId="29353" xr:uid="{CE343A13-1443-4EA6-B78B-1D90A5E27F7F}"/>
    <cellStyle name="Note 5 5 2 4" xfId="29354" xr:uid="{E58EA69F-49F6-49CA-A61A-F9B422ADD329}"/>
    <cellStyle name="Note 5 5 2 5" xfId="29355" xr:uid="{AFA34A90-C8E3-42F0-B317-86BE75AAC74B}"/>
    <cellStyle name="Note 5 5 3" xfId="29356" xr:uid="{B3BBA27C-24D0-491F-87EA-028AEDD7C98A}"/>
    <cellStyle name="Note 5 5 3 2" xfId="29357" xr:uid="{752E25C9-A688-488A-9A94-5A755B3DC3A0}"/>
    <cellStyle name="Note 5 5 3 2 2" xfId="29358" xr:uid="{D2CE599E-FF76-47FD-A38E-964F4F1C3C74}"/>
    <cellStyle name="Note 5 5 3 2 3" xfId="29359" xr:uid="{C7CB1566-88C1-4C8B-B81D-4E179DA79F93}"/>
    <cellStyle name="Note 5 5 3 3" xfId="29360" xr:uid="{15D1FBEA-9242-45FA-8172-2682DB6F1CD0}"/>
    <cellStyle name="Note 5 5 3 4" xfId="29361" xr:uid="{5E556329-B4CF-460D-ABA1-21F4094B3230}"/>
    <cellStyle name="Note 5 5 3 5" xfId="29362" xr:uid="{25517249-3516-4A50-B78D-3B9BE3AB8034}"/>
    <cellStyle name="Note 5 5 4" xfId="29363" xr:uid="{F8D9F94A-129F-4A67-9D21-CE0472833101}"/>
    <cellStyle name="Note 5 5 4 2" xfId="29364" xr:uid="{43CD5398-ADFA-4509-ADFD-83B289991B7A}"/>
    <cellStyle name="Note 5 5 4 3" xfId="29365" xr:uid="{8B5E0012-CAF7-4196-A1FD-A7F3E43533DC}"/>
    <cellStyle name="Note 5 5 5" xfId="29366" xr:uid="{BA5D4B17-AF0C-4544-9792-88A1182AE2D6}"/>
    <cellStyle name="Note 5 5 6" xfId="29367" xr:uid="{4C611FBB-8816-4257-B40E-99BF8975E433}"/>
    <cellStyle name="Note 5 5 7" xfId="29368" xr:uid="{20E1C00A-2A51-4DF4-BA3E-DF48324C5EF8}"/>
    <cellStyle name="Note 5 6" xfId="29369" xr:uid="{5883F177-F004-4E53-B162-BE4F411D4CC1}"/>
    <cellStyle name="Note 5 6 2" xfId="29370" xr:uid="{A328465B-0495-4D0C-AC70-469807B5F2FE}"/>
    <cellStyle name="Note 5 6 2 2" xfId="29371" xr:uid="{29FD0520-6D89-45BE-8AF1-3CC28B444654}"/>
    <cellStyle name="Note 5 6 2 3" xfId="29372" xr:uid="{3D492267-619A-46E6-A33C-63A7F5EFC55A}"/>
    <cellStyle name="Note 5 6 3" xfId="29373" xr:uid="{2F411F58-437A-4669-A46C-8E24584ECDEB}"/>
    <cellStyle name="Note 5 6 4" xfId="29374" xr:uid="{D0527B58-16A8-4392-A8A0-1F7517F05178}"/>
    <cellStyle name="Note 5 6 5" xfId="29375" xr:uid="{5952E083-D731-49BD-B33F-3BB1681B8BE5}"/>
    <cellStyle name="Note 5 7" xfId="29376" xr:uid="{B50E6888-C205-4CF6-8781-2489B16FE0AB}"/>
    <cellStyle name="Note 5 7 2" xfId="29377" xr:uid="{124A468A-9E67-4D7F-8804-6B44295C42C3}"/>
    <cellStyle name="Note 5 7 2 2" xfId="29378" xr:uid="{F1AB4FEA-1889-421F-AA93-272F42E4DBC3}"/>
    <cellStyle name="Note 5 7 2 3" xfId="29379" xr:uid="{CBAD57B3-FDB8-4C34-A16A-5734CEE70A1A}"/>
    <cellStyle name="Note 5 7 3" xfId="29380" xr:uid="{4D1C3985-2AD3-446D-904B-C4AA0D821FEF}"/>
    <cellStyle name="Note 5 7 4" xfId="29381" xr:uid="{80B29135-3C67-48BC-B1FA-B5871E8C8DB5}"/>
    <cellStyle name="Note 5 7 5" xfId="29382" xr:uid="{0B5449E8-48D1-49DB-B0F3-55C62DB6B87B}"/>
    <cellStyle name="Note 5 8" xfId="29383" xr:uid="{CBF081D3-1FDF-4F82-9C23-052C0BA0E96D}"/>
    <cellStyle name="Note 5 8 2" xfId="29384" xr:uid="{9D7941AD-B2F0-4D6E-89D7-74D623F53FC8}"/>
    <cellStyle name="Note 5 8 3" xfId="29385" xr:uid="{3B5CE526-266D-43BA-A1A8-23D506364631}"/>
    <cellStyle name="Note 5 9" xfId="29386" xr:uid="{B9B6FFBC-F1D1-41A9-AE2A-512217A2A7A4}"/>
    <cellStyle name="Note 6" xfId="29387" xr:uid="{423BF7AF-C2ED-47AA-805C-98CFA222CFCB}"/>
    <cellStyle name="Note 6 10" xfId="29388" xr:uid="{B65D0999-9717-4135-B95D-2B69D2A637C6}"/>
    <cellStyle name="Note 6 11" xfId="29389" xr:uid="{5BAE43F6-CD5D-46C5-B66C-6CA9C3C06D34}"/>
    <cellStyle name="Note 6 12" xfId="29390" xr:uid="{EB942FE7-81F3-411C-8B98-7486B83BC422}"/>
    <cellStyle name="Note 6 13" xfId="29391" xr:uid="{9D3309BA-BB91-41DD-8A93-81F704CC1F1E}"/>
    <cellStyle name="Note 6 2" xfId="29392" xr:uid="{51F63555-FB96-460C-AD15-789318C5C7AC}"/>
    <cellStyle name="Note 6 2 10" xfId="29393" xr:uid="{96AF7847-FAF2-4C70-9376-2C07D16CE7BD}"/>
    <cellStyle name="Note 6 2 11" xfId="29394" xr:uid="{AB6596FD-4589-42E9-887F-BB8542F4C59F}"/>
    <cellStyle name="Note 6 2 2" xfId="29395" xr:uid="{EA1C1ACE-CCA6-49A7-AC56-A77C103671EB}"/>
    <cellStyle name="Note 6 2 2 2" xfId="29396" xr:uid="{1645E4D2-AC73-4714-9E3E-A3E84FEA0B33}"/>
    <cellStyle name="Note 6 2 2 2 2" xfId="29397" xr:uid="{2C08E143-2F46-4EDB-9DCB-609AEB626227}"/>
    <cellStyle name="Note 6 2 2 2 2 2" xfId="29398" xr:uid="{F29F917B-C6A5-4105-B855-A918067D0973}"/>
    <cellStyle name="Note 6 2 2 2 2 3" xfId="29399" xr:uid="{A165BDA9-E4B4-45EA-A1D2-589E7EE22256}"/>
    <cellStyle name="Note 6 2 2 2 3" xfId="29400" xr:uid="{B5C96D7C-74EC-4F59-829F-5BA5924804C8}"/>
    <cellStyle name="Note 6 2 2 2 4" xfId="29401" xr:uid="{A63F0615-74C4-4CA8-B4CF-21FF0AEA6C59}"/>
    <cellStyle name="Note 6 2 2 2 5" xfId="29402" xr:uid="{E57CBD10-E5E6-44C9-89AE-31AFBDE0BC2C}"/>
    <cellStyle name="Note 6 2 2 3" xfId="29403" xr:uid="{3101CA04-A80B-4711-B126-2CC70A6A9805}"/>
    <cellStyle name="Note 6 2 2 3 2" xfId="29404" xr:uid="{BF7A15C5-62CF-4EED-9CFC-30FD6D332ED3}"/>
    <cellStyle name="Note 6 2 2 3 2 2" xfId="29405" xr:uid="{7CFDB5C8-80B6-4A70-B175-AE416D342366}"/>
    <cellStyle name="Note 6 2 2 3 2 3" xfId="29406" xr:uid="{A4D23E0A-C63E-4E86-B49F-2230E1D19DBF}"/>
    <cellStyle name="Note 6 2 2 3 3" xfId="29407" xr:uid="{4FF8B20E-FB65-41B4-9CE3-E9ADEC13CDDB}"/>
    <cellStyle name="Note 6 2 2 3 4" xfId="29408" xr:uid="{281040D0-A9DF-4294-B41E-62B60F9FE1E2}"/>
    <cellStyle name="Note 6 2 2 3 5" xfId="29409" xr:uid="{2C45A8B7-E1BD-4046-99CF-9198C81E1FDE}"/>
    <cellStyle name="Note 6 2 2 4" xfId="29410" xr:uid="{C8B6CDD0-21F9-4392-AA48-3AED5FB6C238}"/>
    <cellStyle name="Note 6 2 2 4 2" xfId="29411" xr:uid="{CDAD11A9-62B0-4760-A469-B6997DB3CDB7}"/>
    <cellStyle name="Note 6 2 2 4 3" xfId="29412" xr:uid="{6BDDE504-68E5-4EA7-BF79-8CAC51D1C698}"/>
    <cellStyle name="Note 6 2 2 5" xfId="29413" xr:uid="{B1E42640-1662-4A5C-AC16-473235D40252}"/>
    <cellStyle name="Note 6 2 2 6" xfId="29414" xr:uid="{9F78C4BA-2F10-4CB0-B846-B91FC4EB0736}"/>
    <cellStyle name="Note 6 2 2 7" xfId="29415" xr:uid="{AF13D880-41E5-4BDC-A5FA-87AC71603E6F}"/>
    <cellStyle name="Note 6 2 3" xfId="29416" xr:uid="{D251F9FA-C51F-4EA8-9AB3-7C711D9249BD}"/>
    <cellStyle name="Note 6 2 3 2" xfId="29417" xr:uid="{31F6F2DA-540D-4CAB-9F92-01E45EE2AF4D}"/>
    <cellStyle name="Note 6 2 3 2 2" xfId="29418" xr:uid="{C9667934-FA4A-44B2-8777-2BD042077D03}"/>
    <cellStyle name="Note 6 2 3 2 2 2" xfId="29419" xr:uid="{10790BC0-17B8-498F-A3BA-7327D1C9B7FF}"/>
    <cellStyle name="Note 6 2 3 2 2 3" xfId="29420" xr:uid="{B363E016-B93E-4612-8A60-4D110AC56E69}"/>
    <cellStyle name="Note 6 2 3 2 3" xfId="29421" xr:uid="{FBD54B25-000B-4E86-8736-E6FC80A2FA94}"/>
    <cellStyle name="Note 6 2 3 2 4" xfId="29422" xr:uid="{29E3F051-B43D-4261-9AB0-BCC29F9CBA41}"/>
    <cellStyle name="Note 6 2 3 2 5" xfId="29423" xr:uid="{C485C44A-3689-4018-BD73-4B9B97FD813D}"/>
    <cellStyle name="Note 6 2 3 3" xfId="29424" xr:uid="{D8567680-BC51-4056-85A3-39824C6B3D3C}"/>
    <cellStyle name="Note 6 2 3 3 2" xfId="29425" xr:uid="{7765DC4D-900D-4BD1-9C38-540A68710A8B}"/>
    <cellStyle name="Note 6 2 3 3 2 2" xfId="29426" xr:uid="{18BA046D-535B-462F-A521-E726D7D8F151}"/>
    <cellStyle name="Note 6 2 3 3 2 3" xfId="29427" xr:uid="{1830FDCD-92CD-46E8-AD01-74442D833CD8}"/>
    <cellStyle name="Note 6 2 3 3 3" xfId="29428" xr:uid="{A13B771C-4932-419D-899A-FE16C35FDE48}"/>
    <cellStyle name="Note 6 2 3 3 4" xfId="29429" xr:uid="{BA992FA9-7948-4C2D-A948-F7E3B863F311}"/>
    <cellStyle name="Note 6 2 3 3 5" xfId="29430" xr:uid="{EA3D9F6F-53A9-467E-A885-AB2978D447F9}"/>
    <cellStyle name="Note 6 2 3 4" xfId="29431" xr:uid="{244A3EA6-85B0-46CA-85B2-26DF7ED8449C}"/>
    <cellStyle name="Note 6 2 3 4 2" xfId="29432" xr:uid="{83C03AFF-9FCE-400F-87FA-AB0660CCA791}"/>
    <cellStyle name="Note 6 2 3 4 3" xfId="29433" xr:uid="{0C7CB679-D9AF-49A9-81AC-279F68EB2D58}"/>
    <cellStyle name="Note 6 2 3 5" xfId="29434" xr:uid="{23F52198-B925-471B-8C90-D66E4E1FE0DD}"/>
    <cellStyle name="Note 6 2 3 6" xfId="29435" xr:uid="{4230010A-E282-46FA-90E2-36270E4EF948}"/>
    <cellStyle name="Note 6 2 3 7" xfId="29436" xr:uid="{5B0F9AFC-1F02-41E5-A8C5-4CA9779227B3}"/>
    <cellStyle name="Note 6 2 4" xfId="29437" xr:uid="{FEF31C08-57D9-407A-8279-70EAD87B7B76}"/>
    <cellStyle name="Note 6 2 4 2" xfId="29438" xr:uid="{6015D953-4E2A-4374-A4A7-CD9A2F7273E0}"/>
    <cellStyle name="Note 6 2 4 2 2" xfId="29439" xr:uid="{9BFC0A63-C36C-4F9A-97E2-A67AFF85D28C}"/>
    <cellStyle name="Note 6 2 4 2 3" xfId="29440" xr:uid="{391BC197-EAAE-4DD2-9EA2-65778A4AEA78}"/>
    <cellStyle name="Note 6 2 4 3" xfId="29441" xr:uid="{599B5377-0C64-4A94-A3D4-15443CABD97E}"/>
    <cellStyle name="Note 6 2 4 4" xfId="29442" xr:uid="{5337202F-E480-45B8-859F-6C1760917E6E}"/>
    <cellStyle name="Note 6 2 4 5" xfId="29443" xr:uid="{3454515C-E67C-4521-93EF-5AEE06202B48}"/>
    <cellStyle name="Note 6 2 5" xfId="29444" xr:uid="{956FA110-5582-470E-B843-B32791FD7B7A}"/>
    <cellStyle name="Note 6 2 5 2" xfId="29445" xr:uid="{7F059E3F-6A59-4E34-939B-AB06F08E7CA5}"/>
    <cellStyle name="Note 6 2 5 2 2" xfId="29446" xr:uid="{2FB7CAA0-1F01-470F-817F-E0B2CEF6F1CF}"/>
    <cellStyle name="Note 6 2 5 2 3" xfId="29447" xr:uid="{B73AD5B1-DA96-40BB-9EB8-3A3BF787F419}"/>
    <cellStyle name="Note 6 2 5 3" xfId="29448" xr:uid="{0B54FF42-C74C-40D1-A018-39AC7085D1C7}"/>
    <cellStyle name="Note 6 2 5 4" xfId="29449" xr:uid="{4722DFA7-4B20-46D6-8800-4EBC277F5C2A}"/>
    <cellStyle name="Note 6 2 5 5" xfId="29450" xr:uid="{4240E112-5DEB-4E63-BDAF-482E8503079A}"/>
    <cellStyle name="Note 6 2 6" xfId="29451" xr:uid="{6307D0F8-BDCB-4B4B-BE75-88FEFD48149B}"/>
    <cellStyle name="Note 6 2 6 2" xfId="29452" xr:uid="{994D3CDA-2C66-42CA-9F13-588A44981A16}"/>
    <cellStyle name="Note 6 2 6 3" xfId="29453" xr:uid="{5E991AEE-9D90-443A-8074-5F9806BA2C5F}"/>
    <cellStyle name="Note 6 2 7" xfId="29454" xr:uid="{4D879369-207D-482B-B559-1A78E51C5D44}"/>
    <cellStyle name="Note 6 2 8" xfId="29455" xr:uid="{8FD40104-C5E6-4E3F-92AA-8E1828611396}"/>
    <cellStyle name="Note 6 2 9" xfId="29456" xr:uid="{FE429500-65BC-4DA6-8D75-362EDFC4E968}"/>
    <cellStyle name="Note 6 3" xfId="29457" xr:uid="{59A05577-D50D-4617-ACD1-C374AE2CCEDA}"/>
    <cellStyle name="Note 6 3 2" xfId="29458" xr:uid="{28AD45F7-41DC-4BEE-887C-0164B0268319}"/>
    <cellStyle name="Note 6 3 2 2" xfId="29459" xr:uid="{37A74844-65E0-43C1-9A63-F2C932E6E920}"/>
    <cellStyle name="Note 6 3 2 2 2" xfId="29460" xr:uid="{C2BBC009-7101-4EA7-A81B-7C4FAD5A09CB}"/>
    <cellStyle name="Note 6 3 2 2 3" xfId="29461" xr:uid="{1C8CB91E-F81C-4BBC-95FA-75404829F234}"/>
    <cellStyle name="Note 6 3 2 3" xfId="29462" xr:uid="{3CBFEA62-DAE2-4CC9-9857-3CA3470DDD5F}"/>
    <cellStyle name="Note 6 3 2 4" xfId="29463" xr:uid="{C6042E1E-A8E3-4020-B9AC-7CD735FA9DF3}"/>
    <cellStyle name="Note 6 3 2 5" xfId="29464" xr:uid="{8E850641-182F-47ED-A1DC-0946EDBAEFD2}"/>
    <cellStyle name="Note 6 3 3" xfId="29465" xr:uid="{FD27B5C7-4EF2-43D9-AE18-FB038196DE4C}"/>
    <cellStyle name="Note 6 3 3 2" xfId="29466" xr:uid="{5FA3B2CE-AAA6-4E56-82B2-3D034CAD4690}"/>
    <cellStyle name="Note 6 3 3 2 2" xfId="29467" xr:uid="{B0FE6C72-91D7-4072-AA00-C6135C0E4400}"/>
    <cellStyle name="Note 6 3 3 2 3" xfId="29468" xr:uid="{B6699322-EC72-4C5E-8AF0-DCDB767B8472}"/>
    <cellStyle name="Note 6 3 3 3" xfId="29469" xr:uid="{72FBB750-69F5-404E-AC36-62585290CDDA}"/>
    <cellStyle name="Note 6 3 3 4" xfId="29470" xr:uid="{86644864-432D-4894-83C9-094146FA2F9B}"/>
    <cellStyle name="Note 6 3 3 5" xfId="29471" xr:uid="{649FA85D-424D-4DC8-8130-2AC06A35799B}"/>
    <cellStyle name="Note 6 3 4" xfId="29472" xr:uid="{4F2E4EF0-5FDC-402F-AF2D-D1F97422F8CD}"/>
    <cellStyle name="Note 6 3 4 2" xfId="29473" xr:uid="{622C3279-CF57-4AAF-9C96-4A2380D64E8B}"/>
    <cellStyle name="Note 6 3 4 3" xfId="29474" xr:uid="{D2B7073B-5BB1-4300-A058-3442FA69AE51}"/>
    <cellStyle name="Note 6 3 5" xfId="29475" xr:uid="{01626FCB-FB48-4D12-A3F6-E9A1CED7ABAB}"/>
    <cellStyle name="Note 6 3 6" xfId="29476" xr:uid="{0160AEFE-646F-4464-9557-C190A9990730}"/>
    <cellStyle name="Note 6 3 7" xfId="29477" xr:uid="{1270E877-5BFD-4FB1-B582-9E57AA955B5F}"/>
    <cellStyle name="Note 6 4" xfId="29478" xr:uid="{EDBEF031-16EF-4E68-BE53-A07FB36CDFD4}"/>
    <cellStyle name="Note 6 4 2" xfId="29479" xr:uid="{CF329B60-058C-4ED6-94E4-FA6329E41BAF}"/>
    <cellStyle name="Note 6 4 2 2" xfId="29480" xr:uid="{5CA2DE06-699B-41D0-A662-84C7F548BED9}"/>
    <cellStyle name="Note 6 4 2 2 2" xfId="29481" xr:uid="{8CA45591-1E79-40B4-84D0-DB6CE0CED473}"/>
    <cellStyle name="Note 6 4 2 2 3" xfId="29482" xr:uid="{BA4BB2B3-C2CA-4918-A23D-6A13A02AEB20}"/>
    <cellStyle name="Note 6 4 2 3" xfId="29483" xr:uid="{761BFFA2-E645-4B3D-8E74-CF4D7EFBC471}"/>
    <cellStyle name="Note 6 4 2 4" xfId="29484" xr:uid="{E4C026AF-7D00-4ABF-875B-0CEC6BEBA152}"/>
    <cellStyle name="Note 6 4 2 5" xfId="29485" xr:uid="{310BE2B3-0E08-4E03-83C5-C397C447B168}"/>
    <cellStyle name="Note 6 4 3" xfId="29486" xr:uid="{D3F9CE0B-EA63-4EC4-B3B5-2513A1397B8E}"/>
    <cellStyle name="Note 6 4 3 2" xfId="29487" xr:uid="{CCDC0654-6668-44F2-8725-BC07B7BA00CA}"/>
    <cellStyle name="Note 6 4 3 2 2" xfId="29488" xr:uid="{6421712C-A2F4-44EB-9DCD-4EDB39939B1C}"/>
    <cellStyle name="Note 6 4 3 2 3" xfId="29489" xr:uid="{E61A437A-F5E5-4ECB-BA4D-4D62FB7C0B93}"/>
    <cellStyle name="Note 6 4 3 3" xfId="29490" xr:uid="{CABFC3A0-AD97-4DF7-9899-3DD509F8B979}"/>
    <cellStyle name="Note 6 4 3 4" xfId="29491" xr:uid="{88408062-194F-4809-ABF7-1EBDCAD9AD29}"/>
    <cellStyle name="Note 6 4 3 5" xfId="29492" xr:uid="{3FBC4D02-203F-4DEF-9A4C-033A44E60000}"/>
    <cellStyle name="Note 6 4 4" xfId="29493" xr:uid="{3D605FCE-36C9-4680-841A-F7DAFFEBE30B}"/>
    <cellStyle name="Note 6 4 4 2" xfId="29494" xr:uid="{58148805-FDFB-4EF0-AA94-E57BB1FFC79E}"/>
    <cellStyle name="Note 6 4 4 3" xfId="29495" xr:uid="{D9D79EB9-F209-431B-9864-5809F8449F80}"/>
    <cellStyle name="Note 6 4 5" xfId="29496" xr:uid="{FF53250F-B44E-4885-862A-F942E67E3A10}"/>
    <cellStyle name="Note 6 4 6" xfId="29497" xr:uid="{531EEED5-0AD4-4559-BAB7-858FC2242118}"/>
    <cellStyle name="Note 6 4 7" xfId="29498" xr:uid="{BA13A2D9-8FE3-4266-A47D-F337D680E0E9}"/>
    <cellStyle name="Note 6 5" xfId="29499" xr:uid="{6BC12847-AFB2-4639-A21C-A49EF1649521}"/>
    <cellStyle name="Note 6 5 2" xfId="29500" xr:uid="{092CF1BC-1111-47A8-9EC4-8CCB45FCEB54}"/>
    <cellStyle name="Note 6 5 2 2" xfId="29501" xr:uid="{AF87255E-95AD-4DCA-9CD2-E64F32DD7F3D}"/>
    <cellStyle name="Note 6 5 2 2 2" xfId="29502" xr:uid="{7C4A6F2F-5431-4889-B522-7B3E9270660F}"/>
    <cellStyle name="Note 6 5 2 2 3" xfId="29503" xr:uid="{051CAC60-1527-4E64-8010-876E5E0E28A9}"/>
    <cellStyle name="Note 6 5 2 3" xfId="29504" xr:uid="{8458FCD3-79AC-498A-B070-DC170E321BF7}"/>
    <cellStyle name="Note 6 5 2 4" xfId="29505" xr:uid="{4326F801-85A5-4FA8-8D06-15EBA282A0A0}"/>
    <cellStyle name="Note 6 5 2 5" xfId="29506" xr:uid="{8236CB08-CC2F-4E31-A14E-9DF1F3676CEB}"/>
    <cellStyle name="Note 6 5 3" xfId="29507" xr:uid="{D4E8E621-87D0-4A14-A174-6A9C61D1C368}"/>
    <cellStyle name="Note 6 5 3 2" xfId="29508" xr:uid="{981A888E-F94E-4AF0-BB0D-CDE9A898C53D}"/>
    <cellStyle name="Note 6 5 3 2 2" xfId="29509" xr:uid="{1E8618F0-4308-4CE9-B28F-1A8D2732BA3D}"/>
    <cellStyle name="Note 6 5 3 2 3" xfId="29510" xr:uid="{2375306B-FE02-484C-BD72-30CB31EAAEB1}"/>
    <cellStyle name="Note 6 5 3 3" xfId="29511" xr:uid="{4E1B31CE-FF95-4F6C-B367-3752D8114F0E}"/>
    <cellStyle name="Note 6 5 3 4" xfId="29512" xr:uid="{9586543D-8A3F-4E9A-A5B4-08EDD83A55FD}"/>
    <cellStyle name="Note 6 5 3 5" xfId="29513" xr:uid="{EC099CFA-C76C-49FB-BCE7-47226DA1F4F1}"/>
    <cellStyle name="Note 6 5 4" xfId="29514" xr:uid="{A46A24C5-433F-4CEE-9CD5-61111AF342FD}"/>
    <cellStyle name="Note 6 5 4 2" xfId="29515" xr:uid="{EDA3A9D1-9A81-4157-960A-20757D56CC4A}"/>
    <cellStyle name="Note 6 5 4 3" xfId="29516" xr:uid="{821D5864-1E4F-4428-BA78-40ECF207509D}"/>
    <cellStyle name="Note 6 5 5" xfId="29517" xr:uid="{5B3E7673-EFEE-4DD0-BA78-CC271CFFB421}"/>
    <cellStyle name="Note 6 5 6" xfId="29518" xr:uid="{7C5C6F2A-9377-4A2F-BFB1-3A94DBF4D174}"/>
    <cellStyle name="Note 6 5 7" xfId="29519" xr:uid="{521A1F50-002E-416C-B69D-75B439A87CE0}"/>
    <cellStyle name="Note 6 6" xfId="29520" xr:uid="{3568D256-C6EC-4382-9EF1-48B35473553D}"/>
    <cellStyle name="Note 6 6 2" xfId="29521" xr:uid="{BB34AA79-0489-41B1-895F-DD4FC0F36141}"/>
    <cellStyle name="Note 6 6 2 2" xfId="29522" xr:uid="{69B99858-8989-4E8D-B4AD-BB6C3F05DFE5}"/>
    <cellStyle name="Note 6 6 2 3" xfId="29523" xr:uid="{3E4F008F-9E75-4F0D-8E79-C3142EB233CD}"/>
    <cellStyle name="Note 6 6 3" xfId="29524" xr:uid="{3D71342D-5F02-489F-B924-F01B07F6A2FF}"/>
    <cellStyle name="Note 6 6 4" xfId="29525" xr:uid="{D5662DCB-68E3-4373-9AC9-6591BEC4FB30}"/>
    <cellStyle name="Note 6 6 5" xfId="29526" xr:uid="{46D05897-EB05-4054-B4DA-C6B75834F940}"/>
    <cellStyle name="Note 6 7" xfId="29527" xr:uid="{8630D4AD-D4B4-44A8-8373-47A99C9165F9}"/>
    <cellStyle name="Note 6 7 2" xfId="29528" xr:uid="{96D61227-0737-49BB-8CF2-6B9D733EB718}"/>
    <cellStyle name="Note 6 7 2 2" xfId="29529" xr:uid="{9B806249-CD55-4EC1-8CC9-14116677198C}"/>
    <cellStyle name="Note 6 7 2 3" xfId="29530" xr:uid="{98019CCD-0447-4791-9451-8D075819E33D}"/>
    <cellStyle name="Note 6 7 3" xfId="29531" xr:uid="{F803CFF1-631D-496C-B9F6-CEC4510BFBCF}"/>
    <cellStyle name="Note 6 7 4" xfId="29532" xr:uid="{861C4995-3298-4CB7-8C1C-F36A5A890904}"/>
    <cellStyle name="Note 6 7 5" xfId="29533" xr:uid="{1E356021-F8FC-4F28-A658-7D6FEA22A695}"/>
    <cellStyle name="Note 6 8" xfId="29534" xr:uid="{FC58555D-ECCB-40A9-92D4-EDAF3461164D}"/>
    <cellStyle name="Note 6 8 2" xfId="29535" xr:uid="{BD0F6955-A58E-4E86-BE93-BA54DC47AD3F}"/>
    <cellStyle name="Note 6 8 3" xfId="29536" xr:uid="{97E06A49-4474-4667-A630-3D01F10A1EFE}"/>
    <cellStyle name="Note 6 9" xfId="29537" xr:uid="{C4B85D46-0B0C-4058-ACFE-8307546F5F4C}"/>
    <cellStyle name="Note 7" xfId="29538" xr:uid="{E6E38757-5D4A-438D-9ECA-0CA68153CB8D}"/>
    <cellStyle name="Note 7 10" xfId="29539" xr:uid="{8B74E835-AE76-4A39-AAEB-BE5BDB4CAADE}"/>
    <cellStyle name="Note 7 11" xfId="29540" xr:uid="{0E2EB919-F2A6-45E3-9AED-60FF9549C37A}"/>
    <cellStyle name="Note 7 12" xfId="29541" xr:uid="{600201A5-19CE-4EDA-AC11-BAAD67E6AC59}"/>
    <cellStyle name="Note 7 2" xfId="29542" xr:uid="{7C1D7923-2E95-4E9F-B224-CD130B417C7B}"/>
    <cellStyle name="Note 7 2 2" xfId="29543" xr:uid="{BE353F07-2CA8-4663-AB13-299686EBA12E}"/>
    <cellStyle name="Note 7 2 2 2" xfId="29544" xr:uid="{19E9FE79-9D19-42DC-92B6-B3240C6872B2}"/>
    <cellStyle name="Note 7 2 2 2 2" xfId="29545" xr:uid="{F31D5603-CF5A-4493-9AC4-D4DC175BA11A}"/>
    <cellStyle name="Note 7 2 2 2 3" xfId="29546" xr:uid="{9836154A-F2E5-4758-88EF-7E6BA25B657F}"/>
    <cellStyle name="Note 7 2 2 3" xfId="29547" xr:uid="{76E8D316-8038-4909-A886-980DFA15FB9F}"/>
    <cellStyle name="Note 7 2 2 4" xfId="29548" xr:uid="{32C64600-6225-46E2-A65B-042FBE0E801A}"/>
    <cellStyle name="Note 7 2 2 5" xfId="29549" xr:uid="{1868E5FE-B2EF-466C-B274-5D59CD83235F}"/>
    <cellStyle name="Note 7 2 3" xfId="29550" xr:uid="{E44A2176-DCBF-4752-9D16-23D90643D71E}"/>
    <cellStyle name="Note 7 2 3 2" xfId="29551" xr:uid="{536C9403-B4CF-4899-816D-6CC78059B2EC}"/>
    <cellStyle name="Note 7 2 3 2 2" xfId="29552" xr:uid="{799B0764-0EDC-4DA4-BFBF-A3F2A1556B62}"/>
    <cellStyle name="Note 7 2 3 2 3" xfId="29553" xr:uid="{C5A9D800-0D9C-49E6-9986-0576981FF62F}"/>
    <cellStyle name="Note 7 2 3 3" xfId="29554" xr:uid="{E540F34F-7B76-41D6-9D52-4566351AD3DF}"/>
    <cellStyle name="Note 7 2 3 4" xfId="29555" xr:uid="{23F5E678-4BB1-4163-92A3-34027E1F1BEF}"/>
    <cellStyle name="Note 7 2 3 5" xfId="29556" xr:uid="{B566F2C9-2E49-430C-B444-CB350A37E6AA}"/>
    <cellStyle name="Note 7 2 4" xfId="29557" xr:uid="{64D025D8-9093-4778-BACD-715FEEE15525}"/>
    <cellStyle name="Note 7 2 4 2" xfId="29558" xr:uid="{B5FD9814-A5D2-485F-81FF-65EBC2669FF1}"/>
    <cellStyle name="Note 7 2 4 3" xfId="29559" xr:uid="{7E02B8C6-1F78-48E5-8A62-5731FDC12567}"/>
    <cellStyle name="Note 7 2 5" xfId="29560" xr:uid="{755475D4-648A-4B4A-8186-8F9A588441AD}"/>
    <cellStyle name="Note 7 2 6" xfId="29561" xr:uid="{7E0C9369-EF27-4D61-8E1A-3756F74575CD}"/>
    <cellStyle name="Note 7 2 7" xfId="29562" xr:uid="{A6C71DFC-660F-44F3-9C82-C4686F8C4870}"/>
    <cellStyle name="Note 7 3" xfId="29563" xr:uid="{C5003004-4833-4378-8FBA-4E0772493080}"/>
    <cellStyle name="Note 7 3 2" xfId="29564" xr:uid="{4BECF1A4-D6DA-42D9-9B96-37506B456CB1}"/>
    <cellStyle name="Note 7 3 2 2" xfId="29565" xr:uid="{C1FA99BB-8DA4-4936-B5D3-2EB85D85A204}"/>
    <cellStyle name="Note 7 3 2 2 2" xfId="29566" xr:uid="{E7B7FE29-9BA8-40D9-A919-EB5B4D4B0EA5}"/>
    <cellStyle name="Note 7 3 2 2 3" xfId="29567" xr:uid="{40356BCB-F4ED-4AC3-B2A1-7DB5F1C06DA1}"/>
    <cellStyle name="Note 7 3 2 3" xfId="29568" xr:uid="{A3AE227A-650D-44BC-A47C-B2DC94F48C56}"/>
    <cellStyle name="Note 7 3 2 4" xfId="29569" xr:uid="{386C906E-7730-49B2-BF9D-DE88524F6559}"/>
    <cellStyle name="Note 7 3 2 5" xfId="29570" xr:uid="{45F0F6C3-D2C6-48C6-9909-FA796978DE08}"/>
    <cellStyle name="Note 7 3 3" xfId="29571" xr:uid="{200FE3FF-7D15-4DEB-93CE-732D8E55DDEC}"/>
    <cellStyle name="Note 7 3 3 2" xfId="29572" xr:uid="{99735672-AA77-4DEE-B170-97BEA2B9C04E}"/>
    <cellStyle name="Note 7 3 3 2 2" xfId="29573" xr:uid="{B56069DD-5A9F-4CDF-BCF9-6AEB2D8DE1AA}"/>
    <cellStyle name="Note 7 3 3 2 3" xfId="29574" xr:uid="{2B4122FF-BCF2-48C6-BEE3-59304D7F2072}"/>
    <cellStyle name="Note 7 3 3 3" xfId="29575" xr:uid="{1AC3AFA9-E06B-49D6-A638-D994EB495FB2}"/>
    <cellStyle name="Note 7 3 3 4" xfId="29576" xr:uid="{A5E94A3F-CB18-46FB-A4B1-6AAA23C0B06F}"/>
    <cellStyle name="Note 7 3 3 5" xfId="29577" xr:uid="{EFCB12D9-FB63-44FD-9F1A-921A2AEE7005}"/>
    <cellStyle name="Note 7 3 4" xfId="29578" xr:uid="{27B64753-9C58-4D12-94B7-A580DA854176}"/>
    <cellStyle name="Note 7 3 4 2" xfId="29579" xr:uid="{E213F6E5-EF32-4E5C-925A-6747B0B70002}"/>
    <cellStyle name="Note 7 3 4 3" xfId="29580" xr:uid="{0D9B277D-95D8-4859-83A4-D59D9E95706A}"/>
    <cellStyle name="Note 7 3 5" xfId="29581" xr:uid="{B88510EB-2DD4-4AE3-B4F2-C329C91AFA89}"/>
    <cellStyle name="Note 7 3 6" xfId="29582" xr:uid="{4DB2FE76-6D56-443D-91A2-4C6D11ACF80F}"/>
    <cellStyle name="Note 7 3 7" xfId="29583" xr:uid="{736CED2E-8657-4DC9-8506-EB3AA79BD280}"/>
    <cellStyle name="Note 7 4" xfId="29584" xr:uid="{C57E5C7F-C7BA-43A8-B721-12FB5F7B823C}"/>
    <cellStyle name="Note 7 4 2" xfId="29585" xr:uid="{5E388AC2-D105-410F-A3A4-35355D61D096}"/>
    <cellStyle name="Note 7 4 2 2" xfId="29586" xr:uid="{1FEB6BD5-C5EA-4EDE-8666-815E8151F642}"/>
    <cellStyle name="Note 7 4 2 2 2" xfId="29587" xr:uid="{2D414705-0858-45B7-9643-6B5F26205FE0}"/>
    <cellStyle name="Note 7 4 2 2 3" xfId="29588" xr:uid="{1D8480EC-460F-4414-B3C5-A73E99A8900B}"/>
    <cellStyle name="Note 7 4 2 3" xfId="29589" xr:uid="{495FC768-D128-4FDF-9E21-B6C3740BC5F6}"/>
    <cellStyle name="Note 7 4 2 4" xfId="29590" xr:uid="{FB1DF898-8150-4713-A3F0-B8EE64CAE0AC}"/>
    <cellStyle name="Note 7 4 2 5" xfId="29591" xr:uid="{4640FC3A-E848-430B-B28E-6D8D122F3F7D}"/>
    <cellStyle name="Note 7 4 3" xfId="29592" xr:uid="{986C694E-8503-472F-A5DA-926CEF2BCE16}"/>
    <cellStyle name="Note 7 4 3 2" xfId="29593" xr:uid="{6484CDB3-1EB0-45C5-BADD-C7FD84308E3F}"/>
    <cellStyle name="Note 7 4 3 2 2" xfId="29594" xr:uid="{87A416CC-E1A6-4EB2-89E2-8C4076CFAF11}"/>
    <cellStyle name="Note 7 4 3 2 3" xfId="29595" xr:uid="{4F6FE3C5-4CFD-42C4-9C5F-F8AAAF72989A}"/>
    <cellStyle name="Note 7 4 3 3" xfId="29596" xr:uid="{362348A3-5FF8-4A61-AD32-3CE372C87C10}"/>
    <cellStyle name="Note 7 4 3 4" xfId="29597" xr:uid="{5B0C6758-96B3-43EF-BAC6-C84525CFB8B5}"/>
    <cellStyle name="Note 7 4 3 5" xfId="29598" xr:uid="{84122A1E-603B-4F4F-A1E7-0426DDD13CDA}"/>
    <cellStyle name="Note 7 4 4" xfId="29599" xr:uid="{1EC3EA4A-E5AB-44FD-B2A4-CB9301415A65}"/>
    <cellStyle name="Note 7 4 4 2" xfId="29600" xr:uid="{C0842C10-DFD1-4D35-929C-8C5157356A9F}"/>
    <cellStyle name="Note 7 4 4 3" xfId="29601" xr:uid="{2A8EF2C7-FF28-4008-951F-BBF50E6F162D}"/>
    <cellStyle name="Note 7 4 5" xfId="29602" xr:uid="{C1B5A878-AC35-434A-A00F-B9A420BE899B}"/>
    <cellStyle name="Note 7 4 6" xfId="29603" xr:uid="{C47C246A-3FB0-4D24-9478-B2CCC873BC5F}"/>
    <cellStyle name="Note 7 4 7" xfId="29604" xr:uid="{2C083C47-F4F2-433F-AA18-2CBF7B09D1A1}"/>
    <cellStyle name="Note 7 5" xfId="29605" xr:uid="{45383E14-991D-46B2-8EAB-367A39C29F19}"/>
    <cellStyle name="Note 7 5 2" xfId="29606" xr:uid="{710D0F5E-5433-4B41-8F45-39930F732B41}"/>
    <cellStyle name="Note 7 5 2 2" xfId="29607" xr:uid="{3DB3EB79-9654-47E3-8226-DFE51C326A9C}"/>
    <cellStyle name="Note 7 5 2 3" xfId="29608" xr:uid="{9FD89757-922C-41C6-91C8-B2D5B41F6171}"/>
    <cellStyle name="Note 7 5 3" xfId="29609" xr:uid="{0667248B-FFF6-4862-8F4A-BCE2451A7FE9}"/>
    <cellStyle name="Note 7 5 4" xfId="29610" xr:uid="{0A08B87C-0C2A-489D-A203-F34485D2DCFE}"/>
    <cellStyle name="Note 7 5 5" xfId="29611" xr:uid="{539331F2-AED3-479B-A950-ED9F0F5E2AEB}"/>
    <cellStyle name="Note 7 6" xfId="29612" xr:uid="{35A90CAD-34CD-4B38-8744-AC5FBB27B605}"/>
    <cellStyle name="Note 7 6 2" xfId="29613" xr:uid="{B51A9C52-7201-4D05-866A-4189E500892D}"/>
    <cellStyle name="Note 7 6 2 2" xfId="29614" xr:uid="{D1009180-7B0C-4CA8-83F5-CBB4C3E4D1DC}"/>
    <cellStyle name="Note 7 6 2 3" xfId="29615" xr:uid="{78324581-8728-4510-AACF-48B7BBB48694}"/>
    <cellStyle name="Note 7 6 3" xfId="29616" xr:uid="{BDAC0CE2-21BD-4125-AA25-D8CA4EC997C0}"/>
    <cellStyle name="Note 7 6 4" xfId="29617" xr:uid="{0D8DBF4D-C53A-4E0D-8706-9AD99F63ACB6}"/>
    <cellStyle name="Note 7 6 5" xfId="29618" xr:uid="{DCB0BA18-F589-4072-AFB2-B3BFD4F6D255}"/>
    <cellStyle name="Note 7 7" xfId="29619" xr:uid="{0C400684-46F6-403A-A485-B3678675B6DF}"/>
    <cellStyle name="Note 7 7 2" xfId="29620" xr:uid="{83A2A98D-EEBC-4EEC-822A-A7FE62639DB3}"/>
    <cellStyle name="Note 7 7 3" xfId="29621" xr:uid="{D69ED3B7-C24E-4308-86AD-45B32972104D}"/>
    <cellStyle name="Note 7 8" xfId="29622" xr:uid="{43F56509-438F-48F2-8F3D-EB2EF52E4665}"/>
    <cellStyle name="Note 7 9" xfId="29623" xr:uid="{E23D26CC-4F74-4DE1-BE84-157551FAB697}"/>
    <cellStyle name="Note 8" xfId="29624" xr:uid="{1804B9CF-71CA-43D3-8D1B-3BC9085C7B66}"/>
    <cellStyle name="Note 8 2" xfId="29625" xr:uid="{9D649DE3-F71B-4340-A6DF-5266EB956457}"/>
    <cellStyle name="Note 8 2 2" xfId="29626" xr:uid="{95ADE4FE-5F4B-48B2-B7D7-F5604751A209}"/>
    <cellStyle name="Note 8 2 2 2" xfId="29627" xr:uid="{AB2627BF-707F-447E-A9DE-8BE105960FF8}"/>
    <cellStyle name="Note 8 2 2 3" xfId="29628" xr:uid="{F4C2F6B1-2D0B-4F0C-9A1F-A258645FE103}"/>
    <cellStyle name="Note 8 2 3" xfId="29629" xr:uid="{4753B1B6-72AA-42E9-AD72-7444DC438643}"/>
    <cellStyle name="Note 8 2 4" xfId="29630" xr:uid="{598F32EE-FC95-4395-A885-F68148C0D145}"/>
    <cellStyle name="Note 8 2 5" xfId="29631" xr:uid="{D3F87ED5-BF2C-48B6-97DD-C286F7DB4D9F}"/>
    <cellStyle name="Note 8 3" xfId="29632" xr:uid="{A5CE3848-A707-4DB8-9E68-C3182193FDCC}"/>
    <cellStyle name="Note 8 3 2" xfId="29633" xr:uid="{8ABBDA57-54BB-44A1-A63C-CE7E7F042BE2}"/>
    <cellStyle name="Note 8 3 2 2" xfId="29634" xr:uid="{7ADF8EEF-E181-447C-BD8D-5ABA71FC127B}"/>
    <cellStyle name="Note 8 3 2 3" xfId="29635" xr:uid="{B0C24748-FF62-4C9D-B716-E9AD064ECB2F}"/>
    <cellStyle name="Note 8 3 3" xfId="29636" xr:uid="{05E08DAE-B742-4B51-A514-015A3E960DBF}"/>
    <cellStyle name="Note 8 3 4" xfId="29637" xr:uid="{88F88A20-8541-40C6-B53C-47063B5966CF}"/>
    <cellStyle name="Note 8 3 5" xfId="29638" xr:uid="{CDF74D1F-5D9C-481D-B48F-692F8BF9E902}"/>
    <cellStyle name="Note 8 4" xfId="29639" xr:uid="{15A30207-F993-454C-B476-5DF83538E6B3}"/>
    <cellStyle name="Note 8 4 2" xfId="29640" xr:uid="{66135CB2-4C3E-4565-873D-592003163C2B}"/>
    <cellStyle name="Note 8 4 3" xfId="29641" xr:uid="{070F5492-8134-4CC6-AF57-0140E0E59FA3}"/>
    <cellStyle name="Note 8 5" xfId="29642" xr:uid="{1AD6BBDE-BBF8-42BF-8276-79A16D074967}"/>
    <cellStyle name="Note 8 6" xfId="29643" xr:uid="{D14AC490-FBC5-422E-9898-714008E7E646}"/>
    <cellStyle name="Note 8 7" xfId="29644" xr:uid="{DCC148A5-6428-4781-88DE-3875415485FA}"/>
    <cellStyle name="Note 8 8" xfId="29645" xr:uid="{5FA4C99A-76D9-4C85-A9EC-9516BBCB1ECA}"/>
    <cellStyle name="Note 8 9" xfId="29646" xr:uid="{8C6A1A83-7CBE-44F8-8CB6-AFD547F44DEC}"/>
    <cellStyle name="Note 9" xfId="29647" xr:uid="{375EAE64-1337-4CD1-93C8-516AA45AD18A}"/>
    <cellStyle name="Note 9 2" xfId="29648" xr:uid="{B62D132B-6847-4A18-A90E-A8FEC58BEB5C}"/>
    <cellStyle name="Note 9 2 2" xfId="29649" xr:uid="{286681B9-1765-4A38-A809-6F5FC3C48AF1}"/>
    <cellStyle name="Note 9 2 2 2" xfId="29650" xr:uid="{886B6B47-3387-4E42-A3B5-A9D3CB064552}"/>
    <cellStyle name="Note 9 2 2 3" xfId="29651" xr:uid="{2E51D065-57CE-4D53-97D0-841D29E4981B}"/>
    <cellStyle name="Note 9 2 3" xfId="29652" xr:uid="{37090756-4401-48E1-949A-45DD6650E7FE}"/>
    <cellStyle name="Note 9 2 4" xfId="29653" xr:uid="{0D78E307-6FEF-471F-8A22-8013CA372BDE}"/>
    <cellStyle name="Note 9 2 5" xfId="29654" xr:uid="{CA07DE33-E31A-4657-AADB-C3BDDB075E97}"/>
    <cellStyle name="Note 9 3" xfId="29655" xr:uid="{BC694EF9-13FB-4FEB-9FA7-E21FF1375B69}"/>
    <cellStyle name="Note 9 3 2" xfId="29656" xr:uid="{E02042B2-9BF5-420E-B1F6-BFD066BCA544}"/>
    <cellStyle name="Note 9 3 2 2" xfId="29657" xr:uid="{77FF75B2-6B32-41B1-9AB8-F7311513D7C3}"/>
    <cellStyle name="Note 9 3 2 3" xfId="29658" xr:uid="{512E2254-2990-4696-AD42-022D217986C8}"/>
    <cellStyle name="Note 9 3 3" xfId="29659" xr:uid="{74F91217-7334-480F-B919-193FF495092D}"/>
    <cellStyle name="Note 9 3 4" xfId="29660" xr:uid="{57E3E101-845B-462F-A8A4-CBAD53D83C25}"/>
    <cellStyle name="Note 9 3 5" xfId="29661" xr:uid="{A2A9B923-A8CB-4AC4-81B6-6FC00D751B10}"/>
    <cellStyle name="Note 9 4" xfId="29662" xr:uid="{8EAE4361-5B17-4FAF-9440-F16786A61103}"/>
    <cellStyle name="Note 9 4 2" xfId="29663" xr:uid="{B39301A8-2CE2-4E0D-BC07-FF4BE2FDFCDA}"/>
    <cellStyle name="Note 9 4 3" xfId="29664" xr:uid="{757C90EB-F6E6-490C-A434-59933C8F13B0}"/>
    <cellStyle name="Note 9 5" xfId="29665" xr:uid="{CCBF4593-1F06-481C-8601-F7023E165C1B}"/>
    <cellStyle name="Note 9 6" xfId="29666" xr:uid="{9E43ACB5-4860-47D7-A285-DE7EE8B51D24}"/>
    <cellStyle name="Note 9 7" xfId="29667" xr:uid="{4C79304A-F400-4B5B-B222-F746D1E08B8A}"/>
    <cellStyle name="Note 9 8" xfId="29668" xr:uid="{539B8CD2-2A77-43FA-B752-F0CA1541A65E}"/>
    <cellStyle name="Note 9 9" xfId="29669" xr:uid="{AAED71ED-2705-49D5-9EA1-64E64196BB6A}"/>
    <cellStyle name="Numbers - size 10" xfId="29670" xr:uid="{F16B0BAC-AB68-4EB7-BA3C-2765F6C76C7E}"/>
    <cellStyle name="Numbers - size 10 2" xfId="29671" xr:uid="{EF4E3485-A195-418A-B34D-D52CCFF2D294}"/>
    <cellStyle name="Numbers - size 10 3" xfId="29672" xr:uid="{48BBA867-7457-4573-A6D7-A1FEBCDBA185}"/>
    <cellStyle name="Numbers - size 11" xfId="29673" xr:uid="{E5B2B47E-4E7A-4832-9802-CB44CAFCD7D5}"/>
    <cellStyle name="Numbers - size 11 2" xfId="29674" xr:uid="{93AE309A-A265-470A-828A-016525CA5517}"/>
    <cellStyle name="Numbers - size 11 3" xfId="29675" xr:uid="{6BBA7A21-2AC4-44ED-8CAB-E79C7AE99129}"/>
    <cellStyle name="Numbers - size 8" xfId="29676" xr:uid="{C8468930-C2AF-454F-B6AB-B868CD064DF1}"/>
    <cellStyle name="Numbers - size 8 2" xfId="29677" xr:uid="{8E6BE2CF-6A34-4ED1-956E-FF78ACCB74A6}"/>
    <cellStyle name="Numbers - size 8 3" xfId="29678" xr:uid="{1BB5167E-8653-4821-9787-583714344973}"/>
    <cellStyle name="Numbers - size 9" xfId="29679" xr:uid="{0A36FCD6-F2D4-429C-B461-AF7AC23E19AC}"/>
    <cellStyle name="Numbers - size 9 2" xfId="29680" xr:uid="{C5E63FCE-8B1B-486A-BC41-747B05FD2BF6}"/>
    <cellStyle name="Numbers - size 9 3" xfId="29681" xr:uid="{1EBD97E0-A3D7-4AC8-AC4C-B9435069D43A}"/>
    <cellStyle name="Output" xfId="29682" builtinId="21" customBuiltin="1"/>
    <cellStyle name="Output 2" xfId="29683" xr:uid="{CEB4BAE9-AFB3-44D4-9261-1F66AA36E411}"/>
    <cellStyle name="Output 2 2" xfId="29684" xr:uid="{461EB62F-8916-44F0-B984-4E6FAEF8FDD8}"/>
    <cellStyle name="Output 2 2 2" xfId="29685" xr:uid="{65E9E718-ED08-4D5B-834A-2ABFA97A384E}"/>
    <cellStyle name="Output 2 2 2 2" xfId="29686" xr:uid="{9C6A9373-FADA-45DC-AEA8-BBBE685169C8}"/>
    <cellStyle name="Output 2 2 3" xfId="29687" xr:uid="{0B4BDA62-6630-481B-B37D-2A3811E1181D}"/>
    <cellStyle name="Output 2 2 4" xfId="29688" xr:uid="{C1186D0A-2612-4AE5-A5BD-321DCCCEA0AF}"/>
    <cellStyle name="Output 2 3" xfId="29689" xr:uid="{582184FB-9AEB-4F31-BEC4-C363DA44F85B}"/>
    <cellStyle name="Output 2 3 2" xfId="29690" xr:uid="{81AD19FE-36ED-43DA-B07A-DD6B6FF6F172}"/>
    <cellStyle name="Output 2 3 2 2" xfId="29691" xr:uid="{264E8E39-ACB3-487E-A50D-1169F447747A}"/>
    <cellStyle name="Output 2 3 3" xfId="29692" xr:uid="{81ABAC75-1303-4D97-A748-A72102BCD7E8}"/>
    <cellStyle name="Output 2 3 4" xfId="29693" xr:uid="{A422A27A-28A7-482C-9874-F19FD07760DE}"/>
    <cellStyle name="Output 2 4" xfId="29694" xr:uid="{A8E89496-2002-4F4E-A0AD-2A291C2D1CFE}"/>
    <cellStyle name="Output 2 4 2" xfId="29695" xr:uid="{9AAD202A-9E63-420E-81DE-8B0B39DDD736}"/>
    <cellStyle name="Output 2 5" xfId="29696" xr:uid="{44F60293-D525-45FB-9681-A0F78AA1026B}"/>
    <cellStyle name="Output 2 6" xfId="29697" xr:uid="{B942891E-22E5-47F0-8F0D-B0DB9A089F54}"/>
    <cellStyle name="Output 3" xfId="29698" xr:uid="{4AF59E63-FA16-430F-A232-41F59F7CB25A}"/>
    <cellStyle name="Output 3 2" xfId="29699" xr:uid="{822883AA-66FF-4FF0-9624-180E0B9F5C29}"/>
    <cellStyle name="Output 3 2 2" xfId="29700" xr:uid="{1879E00D-91EF-4445-A5D0-144552BDB7C5}"/>
    <cellStyle name="Output 4" xfId="29701" xr:uid="{EE96B3F0-F7CB-4ED7-A7FC-EF35E6153962}"/>
    <cellStyle name="Output 5" xfId="29702" xr:uid="{DEC97227-FA54-4D39-99CD-93C9EB6FD8CD}"/>
    <cellStyle name="Output 6" xfId="29703" xr:uid="{2A64E3ED-FF33-446A-90BD-8267937ED4E6}"/>
    <cellStyle name="Output 7" xfId="29704" xr:uid="{3DA0EE87-B9B9-49B4-A119-8B8CDBC1CB2B}"/>
    <cellStyle name="Page Headings" xfId="29705" xr:uid="{91CD1BCF-19BA-4F6E-8D25-C53069FFF612}"/>
    <cellStyle name="Page Headings 2" xfId="29706" xr:uid="{B3319FC7-1BF8-4753-B10E-5A9C905C20EF}"/>
    <cellStyle name="Page Headings 3" xfId="29707" xr:uid="{37B0F737-5892-4925-B792-048B2B4A1114}"/>
    <cellStyle name="Percent" xfId="29708" builtinId="5"/>
    <cellStyle name="Percent - size 10 - 1 place" xfId="29709" xr:uid="{C855194A-B625-4188-8080-E2185D2D4331}"/>
    <cellStyle name="Percent - size 10 - 1 place 2" xfId="29710" xr:uid="{E2BA3604-48B9-4B84-85F6-75137506711E}"/>
    <cellStyle name="Percent - size 10 - 1 place 3" xfId="29711" xr:uid="{9B506368-1C56-4D87-A2B8-59661415A936}"/>
    <cellStyle name="Percent - size 10 - 2 places" xfId="29712" xr:uid="{1D4A2869-E5F9-408E-9969-7A16F041FA6E}"/>
    <cellStyle name="Percent - size 10 - 2 places 2" xfId="29713" xr:uid="{E305577B-0D21-4730-88A2-E7F769F86500}"/>
    <cellStyle name="Percent - size 10 - 2 places 3" xfId="29714" xr:uid="{F210EFD9-89F3-42ED-8F6F-AFEB6E4AA6D9}"/>
    <cellStyle name="Percent - size 11 - 1 place" xfId="29715" xr:uid="{C56DAE6D-2697-4298-8704-D8B8F8F82D03}"/>
    <cellStyle name="Percent - size 11 - 1 place 2" xfId="29716" xr:uid="{A0ABDEEB-4F8A-4D3D-BCF9-8AD9B872BCEB}"/>
    <cellStyle name="Percent - size 11 - 1 place 2 2" xfId="29717" xr:uid="{F11D9D4A-ED1F-45CD-A669-4D250149519E}"/>
    <cellStyle name="Percent - size 11 - 1 place 2 2 2" xfId="29718" xr:uid="{42715D19-2C54-4FDC-A92E-3A67AD4D9F67}"/>
    <cellStyle name="Percent - size 11 - 1 place 2 3" xfId="29719" xr:uid="{958D40DD-2B1D-4F52-8E03-BDA97F531943}"/>
    <cellStyle name="Percent - size 11 - 1 place 2 4" xfId="29720" xr:uid="{4B09AEEB-3AB1-406F-AA2F-DB449F34125E}"/>
    <cellStyle name="Percent - size 11 - 1 place 2 5" xfId="29721" xr:uid="{0E676C9F-AD2E-4BB4-9388-8EE509F3144D}"/>
    <cellStyle name="Percent - size 11 - 1 place 3" xfId="29722" xr:uid="{FC7DD9D8-430E-4087-9065-452EA91D20F6}"/>
    <cellStyle name="Percent - size 11 - 1 place 3 2" xfId="29723" xr:uid="{2D588A28-EEB6-4470-B66F-51FEA0796DC5}"/>
    <cellStyle name="Percent - size 11 - 1 place 4" xfId="29724" xr:uid="{94D56FDC-1D4A-4A21-9724-7F9E2BDCB5CD}"/>
    <cellStyle name="Percent - size 11 - 2 places" xfId="29725" xr:uid="{8F57FB5D-9979-42A7-B411-91F4AE688084}"/>
    <cellStyle name="Percent - size 11 - 2 places 2" xfId="29726" xr:uid="{4AF17942-8184-49B7-8F1D-C57953F81730}"/>
    <cellStyle name="Percent - size 11 - 2 places 3" xfId="29727" xr:uid="{319F7FEC-F0CE-4C19-AB9B-72541B20A612}"/>
    <cellStyle name="Percent - size 8 - 1 place" xfId="29728" xr:uid="{0BCA6D0B-984F-4982-9B28-D45587835B7B}"/>
    <cellStyle name="Percent - size 8 - 1 place 2" xfId="29729" xr:uid="{5AD593BD-E510-4CF7-A22F-57801EBAAFB0}"/>
    <cellStyle name="Percent - size 8 - 1 place 3" xfId="29730" xr:uid="{EA4337EE-4B21-4747-9574-1239C491BC73}"/>
    <cellStyle name="Percent - size 8 - 2 places" xfId="29731" xr:uid="{69E81F15-8352-4F6B-966D-D6A8DAD62770}"/>
    <cellStyle name="Percent - size 8 - 2 places 2" xfId="29732" xr:uid="{D87A50B5-D75B-44DD-AB64-D3E3C996D84A}"/>
    <cellStyle name="Percent - size 8 - 2 places 3" xfId="29733" xr:uid="{E8428F7A-00A7-413E-94E0-F30186329E62}"/>
    <cellStyle name="Percent - size 9 - 1 place" xfId="29734" xr:uid="{1F4E1CE5-9289-4F66-98E0-E249489E2FF2}"/>
    <cellStyle name="Percent - size 9 - 1 place 2" xfId="29735" xr:uid="{E77FDD44-3EDC-4927-B649-6D021A0E9303}"/>
    <cellStyle name="Percent - size 9 - 1 place 3" xfId="29736" xr:uid="{94FE79F5-7525-4C7B-84B1-943EE3C4A310}"/>
    <cellStyle name="Percent - size 9 - 2 places" xfId="29737" xr:uid="{E489A800-18FE-4CA7-9434-41D3073FAD06}"/>
    <cellStyle name="Percent - size 9 - 2 places 2" xfId="29738" xr:uid="{AB9F1734-D590-4BE0-9FB7-099107821C11}"/>
    <cellStyle name="Percent - size 9 - 2 places 3" xfId="29739" xr:uid="{1EEF4C2E-D781-4FB8-9F67-7438E94F1E6E}"/>
    <cellStyle name="Percent (0)" xfId="29740" xr:uid="{D73AF602-A7B6-4BB8-B740-6D0CFCE82AB3}"/>
    <cellStyle name="Percent (0) 2" xfId="29741" xr:uid="{2FD93FBC-92BB-475B-8380-F4C9F5E8F7E0}"/>
    <cellStyle name="Percent (0) 3" xfId="29742" xr:uid="{64289A08-5D86-43C3-9C0D-E970F46FDF31}"/>
    <cellStyle name="Percent (0) 3 2" xfId="29743" xr:uid="{3FBE3256-CDCA-40C0-B5A8-1657B20EBA37}"/>
    <cellStyle name="Percent (0) 3 3" xfId="29744" xr:uid="{F0B4016A-E4F2-43C4-8C6F-1B58081AFA5E}"/>
    <cellStyle name="Percent (0) 4" xfId="29745" xr:uid="{820EB020-4254-481E-92A5-BED60E5F4FC4}"/>
    <cellStyle name="Percent 10" xfId="29746" xr:uid="{D8DB8350-3087-4F1D-A654-E0CED17466AB}"/>
    <cellStyle name="Percent 10 10" xfId="29747" xr:uid="{DD16ED68-C067-4F2B-BDDA-81F6D3AAA875}"/>
    <cellStyle name="Percent 10 11" xfId="29748" xr:uid="{59118B18-581B-4A57-B541-555334DB9CEB}"/>
    <cellStyle name="Percent 10 12" xfId="29749" xr:uid="{0A67BFEA-3EB3-43CB-A889-D534382F2222}"/>
    <cellStyle name="Percent 10 13" xfId="29750" xr:uid="{617CCF4D-F98D-45FD-8A5B-1A33DA22A9B7}"/>
    <cellStyle name="Percent 10 2" xfId="29751" xr:uid="{A53EC88C-305D-4F65-9B3C-4303953233E6}"/>
    <cellStyle name="Percent 10 2 10" xfId="29752" xr:uid="{7A5D8712-DF29-4710-B164-24A2CE9BD2CF}"/>
    <cellStyle name="Percent 10 2 11" xfId="29753" xr:uid="{0CF7D5E9-B204-46F4-9BA9-E427F7B5A8BC}"/>
    <cellStyle name="Percent 10 2 2" xfId="29754" xr:uid="{9A73D909-F1B1-4495-A2B5-7F821C66FE1D}"/>
    <cellStyle name="Percent 10 2 2 2" xfId="29755" xr:uid="{91BE8533-CEC3-4CDE-BDB8-6B33543422A6}"/>
    <cellStyle name="Percent 10 2 2 2 2" xfId="29756" xr:uid="{B2A2B6C5-0291-4241-9218-684E3A274A98}"/>
    <cellStyle name="Percent 10 2 2 2 3" xfId="29757" xr:uid="{2AB9BF44-A026-4E97-82D3-271DC75D31EF}"/>
    <cellStyle name="Percent 10 2 2 3" xfId="29758" xr:uid="{41F19D3E-CA23-4AF3-89C7-795F02A8DCAF}"/>
    <cellStyle name="Percent 10 2 2 4" xfId="29759" xr:uid="{F66218E8-D8BC-4872-8255-DEAE5EA4BF4D}"/>
    <cellStyle name="Percent 10 2 2 5" xfId="29760" xr:uid="{ECE32DD3-79E1-4AF5-8D0C-F862DB38302F}"/>
    <cellStyle name="Percent 10 2 3" xfId="29761" xr:uid="{1D30DA48-DE79-4984-89E2-5E19650C933A}"/>
    <cellStyle name="Percent 10 2 3 2" xfId="29762" xr:uid="{6F932A6E-BDF7-4117-9B64-E315E05C83B4}"/>
    <cellStyle name="Percent 10 2 3 2 2" xfId="29763" xr:uid="{F8DCB200-1B40-47BB-A003-9A2A1B6ACDDD}"/>
    <cellStyle name="Percent 10 2 3 3" xfId="29764" xr:uid="{22CC9335-036A-4DE0-8483-96D513BFB36C}"/>
    <cellStyle name="Percent 10 2 3 4" xfId="29765" xr:uid="{6E6EC59E-1E5D-474F-A8B6-9355C286AD8D}"/>
    <cellStyle name="Percent 10 2 3 5" xfId="29766" xr:uid="{948C9E6A-F58F-4E24-A6E4-8E48F6970700}"/>
    <cellStyle name="Percent 10 2 4" xfId="29767" xr:uid="{D96FD8FB-F5AD-44D3-83FC-92D1B2AA0E3D}"/>
    <cellStyle name="Percent 10 2 4 2" xfId="29768" xr:uid="{715CB239-408D-4529-92A0-AB38D01B92CF}"/>
    <cellStyle name="Percent 10 2 4 2 2" xfId="29769" xr:uid="{DA16F187-DFFF-4CB2-BEA0-AF6DCDB8981E}"/>
    <cellStyle name="Percent 10 2 4 3" xfId="29770" xr:uid="{A10BA4AB-E9C5-4D46-901D-82215AB03E9E}"/>
    <cellStyle name="Percent 10 2 4 4" xfId="29771" xr:uid="{FF74A3C4-6BDC-4D37-BAB0-8E60BE11D583}"/>
    <cellStyle name="Percent 10 2 4 5" xfId="29772" xr:uid="{48D54EEB-9B75-448D-A557-452F64E1FC9C}"/>
    <cellStyle name="Percent 10 2 5" xfId="29773" xr:uid="{B6820F95-34FB-4B03-8D88-B0ADEAF50FD9}"/>
    <cellStyle name="Percent 10 2 5 2" xfId="29774" xr:uid="{2B77879D-EB1E-4C5C-A765-E5A66685C435}"/>
    <cellStyle name="Percent 10 2 5 2 2" xfId="29775" xr:uid="{7B1746AD-BC59-4926-B3AC-5360F0F80802}"/>
    <cellStyle name="Percent 10 2 5 3" xfId="29776" xr:uid="{C398E070-1AFF-4751-A38E-9D6D847BBB02}"/>
    <cellStyle name="Percent 10 2 5 4" xfId="29777" xr:uid="{E2148937-9299-4F65-A787-70FB3B2103AB}"/>
    <cellStyle name="Percent 10 2 5 5" xfId="29778" xr:uid="{BEC669E9-A0ED-412F-9AA5-41FC0E5A1E79}"/>
    <cellStyle name="Percent 10 2 6" xfId="29779" xr:uid="{8518E42A-6880-4CB1-8F60-4D9DF39E8A5C}"/>
    <cellStyle name="Percent 10 2 6 2" xfId="29780" xr:uid="{4C79CE94-4FEC-41AD-A296-B2EBBB67AB40}"/>
    <cellStyle name="Percent 10 2 7" xfId="29781" xr:uid="{604305C0-9D3C-497B-AE12-084E5F59F09F}"/>
    <cellStyle name="Percent 10 2 8" xfId="29782" xr:uid="{8F6B8C17-2CC3-4526-9519-1841BABC99BE}"/>
    <cellStyle name="Percent 10 2 9" xfId="29783" xr:uid="{510AAFD2-ED5B-43A8-8C01-A9D66DC5B6AC}"/>
    <cellStyle name="Percent 10 3" xfId="29784" xr:uid="{5DD05545-6689-4823-94F3-6AEDE312C6D4}"/>
    <cellStyle name="Percent 10 3 2" xfId="29785" xr:uid="{2C977E80-81A6-495E-B215-89AB5B8B0CCD}"/>
    <cellStyle name="Percent 10 3 2 2" xfId="29786" xr:uid="{1817AE0C-3D74-4230-9EB7-7EB972F99D14}"/>
    <cellStyle name="Percent 10 3 2 3" xfId="29787" xr:uid="{A3F11B0D-2E0E-4AED-B1F8-52E1CD990C34}"/>
    <cellStyle name="Percent 10 3 3" xfId="29788" xr:uid="{CC70BA5D-B00B-4373-92BB-8DB760475A32}"/>
    <cellStyle name="Percent 10 3 4" xfId="29789" xr:uid="{9D7A8A3A-1D98-42BF-8F91-12CA9169092B}"/>
    <cellStyle name="Percent 10 4" xfId="29790" xr:uid="{BCB1DDDD-50D8-48D5-8C29-E12864AB6077}"/>
    <cellStyle name="Percent 10 4 2" xfId="29791" xr:uid="{EF2F41F6-E25B-4703-BE91-DF889661C52B}"/>
    <cellStyle name="Percent 10 4 2 2" xfId="29792" xr:uid="{DF1BD0D2-F3E8-4D54-B3F1-43F99B095D22}"/>
    <cellStyle name="Percent 10 4 2 3" xfId="29793" xr:uid="{BD2F5100-845C-4996-A314-E89081B66E11}"/>
    <cellStyle name="Percent 10 4 3" xfId="29794" xr:uid="{0DB76F79-93F3-45EA-A8F5-453A0CE5FC29}"/>
    <cellStyle name="Percent 10 4 4" xfId="29795" xr:uid="{3DB41179-B9D1-4E6F-A216-382B5F3BB483}"/>
    <cellStyle name="Percent 10 4 5" xfId="29796" xr:uid="{9F0FB3ED-E6F9-47B4-9135-FA9BDD191C61}"/>
    <cellStyle name="Percent 10 5" xfId="29797" xr:uid="{EDC0FEB6-37AA-4877-A98B-DD9AFB299567}"/>
    <cellStyle name="Percent 10 5 2" xfId="29798" xr:uid="{19A388B9-8BE7-46CE-8567-781BE19F81F2}"/>
    <cellStyle name="Percent 10 5 2 2" xfId="29799" xr:uid="{B442A7D7-F8D3-47C3-BA54-87EE161770DB}"/>
    <cellStyle name="Percent 10 5 3" xfId="29800" xr:uid="{276CFEA7-01AC-422B-B25E-47D93946112D}"/>
    <cellStyle name="Percent 10 5 4" xfId="29801" xr:uid="{2559C2FC-CAF4-40B6-B1BD-0E124A8867E8}"/>
    <cellStyle name="Percent 10 5 5" xfId="29802" xr:uid="{1675A610-4C99-4EBF-9C00-5AF72F001327}"/>
    <cellStyle name="Percent 10 6" xfId="29803" xr:uid="{1ECA6F6A-5BF3-4915-801F-F2585E10EF77}"/>
    <cellStyle name="Percent 10 6 2" xfId="29804" xr:uid="{DA581ACF-E3D0-4853-BE37-C7D5A6B5DD44}"/>
    <cellStyle name="Percent 10 6 2 2" xfId="29805" xr:uid="{C948C930-40CD-4222-8B52-3485429F0EE4}"/>
    <cellStyle name="Percent 10 6 2 3" xfId="29806" xr:uid="{31FD4D4E-B95C-4D1B-A7B2-17F6BC2A07F5}"/>
    <cellStyle name="Percent 10 6 3" xfId="29807" xr:uid="{20F5AC85-1ED1-4AB6-B602-88C9351A1318}"/>
    <cellStyle name="Percent 10 6 4" xfId="29808" xr:uid="{781EAE0D-E1DD-467C-A9E2-C288E1883F8C}"/>
    <cellStyle name="Percent 10 6 5" xfId="29809" xr:uid="{AFA9E72F-093C-48C7-8484-DF20658C3382}"/>
    <cellStyle name="Percent 10 7" xfId="29810" xr:uid="{1FDC9263-5001-493B-BCF4-C185658D4ECF}"/>
    <cellStyle name="Percent 10 7 2" xfId="29811" xr:uid="{CB4BEA7C-1B42-467A-B829-4E69F8DF2B25}"/>
    <cellStyle name="Percent 10 7 2 2" xfId="29812" xr:uid="{6ACDC92D-A6E9-49AE-A6DF-D10C3FB83A54}"/>
    <cellStyle name="Percent 10 7 3" xfId="29813" xr:uid="{5A947369-2F78-4A42-B7E8-DA5BFBD77624}"/>
    <cellStyle name="Percent 10 7 4" xfId="29814" xr:uid="{E59DE315-BE2C-496C-BC0E-76CCEC09FAA9}"/>
    <cellStyle name="Percent 10 7 5" xfId="29815" xr:uid="{467F2874-7720-4991-97B0-D16D062BA390}"/>
    <cellStyle name="Percent 10 8" xfId="29816" xr:uid="{63DB447D-66C6-4BC1-82E6-BC2D2FBD616B}"/>
    <cellStyle name="Percent 10 8 2" xfId="29817" xr:uid="{12C01B6F-A08F-484B-B226-7A631D581433}"/>
    <cellStyle name="Percent 10 9" xfId="29818" xr:uid="{BFCF2B6A-CB1F-4CF9-9B5E-3943CBD0E3CC}"/>
    <cellStyle name="Percent 11" xfId="29819" xr:uid="{B2C188A4-A0D0-4F12-BC02-9BD7844F7D99}"/>
    <cellStyle name="Percent 11 10" xfId="29820" xr:uid="{9481F30A-D178-4E9A-8C89-21A79AAF42E3}"/>
    <cellStyle name="Percent 11 11" xfId="29821" xr:uid="{2E539051-863B-4348-8F63-6B910676D818}"/>
    <cellStyle name="Percent 11 12" xfId="29822" xr:uid="{9B06E762-AFEF-4E25-A96E-644E6D2D04D1}"/>
    <cellStyle name="Percent 11 13" xfId="29823" xr:uid="{AC2BA377-BC02-4778-8E25-B31F2DC21726}"/>
    <cellStyle name="Percent 11 2" xfId="29824" xr:uid="{B28029E9-081A-4CE8-B33F-EF36913E3348}"/>
    <cellStyle name="Percent 11 2 10" xfId="29825" xr:uid="{79A1C25F-1F0A-473C-B079-3FBAFDF5A9FD}"/>
    <cellStyle name="Percent 11 2 2" xfId="29826" xr:uid="{748F6BD1-A3C6-48EB-8159-1D11414539AA}"/>
    <cellStyle name="Percent 11 2 2 2" xfId="29827" xr:uid="{C98F1246-72DA-4340-BB5F-CCA48AA57C2E}"/>
    <cellStyle name="Percent 11 2 2 2 2" xfId="29828" xr:uid="{8868F158-E45A-4BAA-96FD-2A053F2F1C10}"/>
    <cellStyle name="Percent 11 2 2 2 3" xfId="29829" xr:uid="{B78C067B-5FB9-461C-B89C-0628C7AA3B91}"/>
    <cellStyle name="Percent 11 2 2 3" xfId="29830" xr:uid="{5AB5F061-F004-422D-9E98-0795B6266D07}"/>
    <cellStyle name="Percent 11 2 2 4" xfId="29831" xr:uid="{76AC27D4-D2B5-47B2-94A2-CBFAEC7CEBBA}"/>
    <cellStyle name="Percent 11 2 2 5" xfId="29832" xr:uid="{E81551A5-01CD-4AE3-BD8B-8067FF223D56}"/>
    <cellStyle name="Percent 11 2 3" xfId="29833" xr:uid="{53D7B8E7-178B-4043-AB86-14ACB4AC0A26}"/>
    <cellStyle name="Percent 11 2 3 2" xfId="29834" xr:uid="{BBFA8A90-FC38-4B69-8428-364BD2E837EA}"/>
    <cellStyle name="Percent 11 2 3 2 2" xfId="29835" xr:uid="{E1558012-E69A-4358-87CA-4DC12C125499}"/>
    <cellStyle name="Percent 11 2 3 3" xfId="29836" xr:uid="{05A5C620-51C2-4E39-A6F3-1C16FD3B6973}"/>
    <cellStyle name="Percent 11 2 3 4" xfId="29837" xr:uid="{B1448EE2-5EB2-4358-A52F-45F9A96067E2}"/>
    <cellStyle name="Percent 11 2 3 5" xfId="29838" xr:uid="{32785A00-B885-4C8A-A52A-7F84DE158610}"/>
    <cellStyle name="Percent 11 2 4" xfId="29839" xr:uid="{F97E4F3C-9C9B-409D-BF22-A69C142C5D12}"/>
    <cellStyle name="Percent 11 2 4 2" xfId="29840" xr:uid="{7EE53928-190D-42B7-BE50-75C9135D0687}"/>
    <cellStyle name="Percent 11 2 4 2 2" xfId="29841" xr:uid="{8F126DDF-B272-4C04-84B2-4A0842CACF49}"/>
    <cellStyle name="Percent 11 2 4 3" xfId="29842" xr:uid="{E2CCC736-76E2-4118-B33A-AFEA0923CF61}"/>
    <cellStyle name="Percent 11 2 4 4" xfId="29843" xr:uid="{84E3BA7C-95D1-46CD-BF04-AE88C103FC14}"/>
    <cellStyle name="Percent 11 2 5" xfId="29844" xr:uid="{2F9BC9AF-DEE7-4C54-9948-290AED71CBD4}"/>
    <cellStyle name="Percent 11 2 5 2" xfId="29845" xr:uid="{A091876F-D656-42EA-8E97-F0B81CC8E76E}"/>
    <cellStyle name="Percent 11 2 5 2 2" xfId="29846" xr:uid="{E7854487-A3F3-4B64-9864-3FCFC6D8114D}"/>
    <cellStyle name="Percent 11 2 5 3" xfId="29847" xr:uid="{8A2F23FD-79AF-4B0B-8A54-49BB34103E11}"/>
    <cellStyle name="Percent 11 2 5 4" xfId="29848" xr:uid="{681BCFE0-8B6C-45BB-850A-18C5887FF24B}"/>
    <cellStyle name="Percent 11 2 6" xfId="29849" xr:uid="{FE73CEFF-824E-431B-AAD0-645A28140747}"/>
    <cellStyle name="Percent 11 2 6 2" xfId="29850" xr:uid="{5186BCE5-5167-435B-9D3D-1CF5E17653CD}"/>
    <cellStyle name="Percent 11 2 7" xfId="29851" xr:uid="{DA026BF5-5266-4099-AA76-C780A1DE42A7}"/>
    <cellStyle name="Percent 11 2 8" xfId="29852" xr:uid="{7C643D16-F96A-4214-9855-121E1EECFC47}"/>
    <cellStyle name="Percent 11 2 9" xfId="29853" xr:uid="{23CA63AC-926E-483F-9287-28D9C7EE00E8}"/>
    <cellStyle name="Percent 11 3" xfId="29854" xr:uid="{D8DCC54C-EEFE-44A8-91FB-2235A877F376}"/>
    <cellStyle name="Percent 11 3 2" xfId="29855" xr:uid="{D9382C12-712B-4B7D-8A14-F28E1A34AA7B}"/>
    <cellStyle name="Percent 11 3 2 2" xfId="29856" xr:uid="{B7FED10F-FF26-4C68-995F-3BFA603A76C9}"/>
    <cellStyle name="Percent 11 3 2 2 2" xfId="29857" xr:uid="{3EBB79A4-D279-4F02-95E1-F6352DD5EFDB}"/>
    <cellStyle name="Percent 11 3 2 3" xfId="29858" xr:uid="{FBF2067C-9745-4FE6-87FE-913BF6A5BD7F}"/>
    <cellStyle name="Percent 11 3 3" xfId="29859" xr:uid="{F80181BA-F029-4F2D-800B-87A1AA8C801A}"/>
    <cellStyle name="Percent 11 3 3 2" xfId="29860" xr:uid="{DD3E0F60-6959-4F77-B4C3-2616DEB40307}"/>
    <cellStyle name="Percent 11 3 4" xfId="29861" xr:uid="{03F19735-160E-444E-8DB5-1E26FACC8774}"/>
    <cellStyle name="Percent 11 3 5" xfId="29862" xr:uid="{0561F7F0-12B9-406E-9C16-4A3E58605D24}"/>
    <cellStyle name="Percent 11 4" xfId="29863" xr:uid="{E7470146-9C63-4CF7-8999-2F917E04AE2A}"/>
    <cellStyle name="Percent 11 4 2" xfId="29864" xr:uid="{FAEBA300-F3F7-43D9-A78B-EA7F168163A6}"/>
    <cellStyle name="Percent 11 4 2 2" xfId="29865" xr:uid="{C2C3985D-910D-4E1C-B4D2-8ED122FA781C}"/>
    <cellStyle name="Percent 11 4 2 3" xfId="29866" xr:uid="{B54D2235-88D7-4910-826E-0FFE510501EC}"/>
    <cellStyle name="Percent 11 4 3" xfId="29867" xr:uid="{9A68F1B2-0A91-4DC6-A0B6-BC930F3D1852}"/>
    <cellStyle name="Percent 11 4 4" xfId="29868" xr:uid="{6A80856F-6917-4D93-813B-747C14D1CCF3}"/>
    <cellStyle name="Percent 11 4 5" xfId="29869" xr:uid="{2F594570-490C-4539-87DE-8847FAFE096D}"/>
    <cellStyle name="Percent 11 5" xfId="29870" xr:uid="{961B4F74-5E75-4449-9A83-408DFEFD9B4D}"/>
    <cellStyle name="Percent 11 5 2" xfId="29871" xr:uid="{2B6C2A59-7114-45A3-9319-BBEC9020CCE2}"/>
    <cellStyle name="Percent 11 5 2 2" xfId="29872" xr:uid="{9141A8E5-9B96-4F4E-A4AB-A887FD442A66}"/>
    <cellStyle name="Percent 11 5 3" xfId="29873" xr:uid="{382D69C6-69DA-458B-BF2E-1A488E17F3E2}"/>
    <cellStyle name="Percent 11 5 4" xfId="29874" xr:uid="{2501B971-8B9F-4204-B21A-115C37EF0B8F}"/>
    <cellStyle name="Percent 11 5 5" xfId="29875" xr:uid="{BE67FD1A-1E30-492C-984C-D0CA9FB5F8D5}"/>
    <cellStyle name="Percent 11 6" xfId="29876" xr:uid="{5F5F9A70-5090-4643-9C93-32BD5F44B9C0}"/>
    <cellStyle name="Percent 11 6 2" xfId="29877" xr:uid="{EAFB937B-4091-44AA-A459-BA944E8CEEC0}"/>
    <cellStyle name="Percent 11 7" xfId="29878" xr:uid="{E5127F79-ACB6-47E8-B857-B753B63C5181}"/>
    <cellStyle name="Percent 11 7 2" xfId="29879" xr:uid="{E263876E-C99B-4EFC-9E32-391EAA23F6AB}"/>
    <cellStyle name="Percent 11 7 2 2" xfId="29880" xr:uid="{8EC07560-FD4C-4DFE-A95C-54F4C6FDE6D4}"/>
    <cellStyle name="Percent 11 7 3" xfId="29881" xr:uid="{05D373A0-F5B6-4DF9-8181-CE89A1AFE546}"/>
    <cellStyle name="Percent 11 7 4" xfId="29882" xr:uid="{CE83F537-C3AD-4121-9C2D-B2490E02242E}"/>
    <cellStyle name="Percent 11 7 5" xfId="29883" xr:uid="{E83FC65B-2423-4202-A61F-3D02CEA92234}"/>
    <cellStyle name="Percent 11 8" xfId="29884" xr:uid="{E95FA785-098E-467F-9CF6-2A70F0281975}"/>
    <cellStyle name="Percent 11 8 2" xfId="29885" xr:uid="{6D732F8E-BD60-485B-B21E-E73556D940BF}"/>
    <cellStyle name="Percent 11 9" xfId="29886" xr:uid="{4DF00742-80B5-4A54-A77E-F2CB18250714}"/>
    <cellStyle name="Percent 12" xfId="29887" xr:uid="{EC1B01DA-9F12-4DC6-8B67-602027B1CBBF}"/>
    <cellStyle name="Percent 12 10" xfId="29888" xr:uid="{1085A9ED-3B16-4572-9FC9-0FC073774A54}"/>
    <cellStyle name="Percent 12 11" xfId="29889" xr:uid="{B1022E3E-61C8-4650-AA42-693127D3EE3F}"/>
    <cellStyle name="Percent 12 12" xfId="29890" xr:uid="{1183B4EF-902D-4395-9AC1-C2CFFD5B19E3}"/>
    <cellStyle name="Percent 12 2" xfId="29891" xr:uid="{A1FFBFF7-A138-456C-A56B-F203EA64FD10}"/>
    <cellStyle name="Percent 12 2 10" xfId="29892" xr:uid="{A7935C15-0957-4719-A836-19698F6DD8FE}"/>
    <cellStyle name="Percent 12 2 2" xfId="29893" xr:uid="{4F02CB52-59DA-4C30-A86E-28B5F11010AE}"/>
    <cellStyle name="Percent 12 2 2 2" xfId="29894" xr:uid="{16C23AD2-E1D9-427A-BF0E-E3EA5D466084}"/>
    <cellStyle name="Percent 12 2 2 2 2" xfId="29895" xr:uid="{DAC051CB-5F77-46AD-8EC3-ACF05C92B175}"/>
    <cellStyle name="Percent 12 2 2 2 3" xfId="29896" xr:uid="{732A9595-E81C-457A-B924-865A314B526D}"/>
    <cellStyle name="Percent 12 2 2 3" xfId="29897" xr:uid="{C29113ED-BED8-4DC1-8C28-E6DAF298AFDF}"/>
    <cellStyle name="Percent 12 2 2 4" xfId="29898" xr:uid="{1DA18B4A-3CCC-49FB-88C7-242F63873B2A}"/>
    <cellStyle name="Percent 12 2 2 5" xfId="29899" xr:uid="{144B7982-6FD2-4E1F-BDB6-797EC66A182B}"/>
    <cellStyle name="Percent 12 2 3" xfId="29900" xr:uid="{B8175AAD-E012-467C-9ABD-E54AA7675D4B}"/>
    <cellStyle name="Percent 12 2 3 2" xfId="29901" xr:uid="{0B79A7D4-9485-4E3D-A4CA-44159B18A7CE}"/>
    <cellStyle name="Percent 12 2 3 2 2" xfId="29902" xr:uid="{0ACF3690-47DE-4962-BD0E-EF2CF9B26B64}"/>
    <cellStyle name="Percent 12 2 3 3" xfId="29903" xr:uid="{FE3135EF-7D1D-4C49-9980-06AFE60E52E8}"/>
    <cellStyle name="Percent 12 2 3 4" xfId="29904" xr:uid="{DB4F45BB-A08C-4C22-ABD1-382726C671FF}"/>
    <cellStyle name="Percent 12 2 3 5" xfId="29905" xr:uid="{C8462A43-73EF-4427-81F5-233FE0B18C06}"/>
    <cellStyle name="Percent 12 2 4" xfId="29906" xr:uid="{E5E77275-C6CF-45D6-AD80-34784CD92F9A}"/>
    <cellStyle name="Percent 12 2 4 2" xfId="29907" xr:uid="{65284B26-DA7F-4F1D-A05C-4F64DB00AB41}"/>
    <cellStyle name="Percent 12 2 4 2 2" xfId="29908" xr:uid="{6050D747-AF3C-4FA5-87D9-18565B87A231}"/>
    <cellStyle name="Percent 12 2 4 3" xfId="29909" xr:uid="{B456D216-90EA-4961-AD35-AA1C20EE5552}"/>
    <cellStyle name="Percent 12 2 4 4" xfId="29910" xr:uid="{F121B401-41C1-44BC-A9F1-AA11FDAE86A4}"/>
    <cellStyle name="Percent 12 2 5" xfId="29911" xr:uid="{A6B8D563-D0A6-4FB0-9A21-4FF77AA9B190}"/>
    <cellStyle name="Percent 12 2 5 2" xfId="29912" xr:uid="{7BCBC33B-91A4-4C59-A9FB-BB3A0BB23AEF}"/>
    <cellStyle name="Percent 12 2 5 2 2" xfId="29913" xr:uid="{68A05A47-25F7-4C2D-8790-3C278CA8CFC1}"/>
    <cellStyle name="Percent 12 2 5 3" xfId="29914" xr:uid="{D620F69E-F834-4695-BC02-EFBF706D40E7}"/>
    <cellStyle name="Percent 12 2 5 4" xfId="29915" xr:uid="{9DD73FB2-37D0-4432-93AA-91A8A1282E37}"/>
    <cellStyle name="Percent 12 2 6" xfId="29916" xr:uid="{6C62F05F-CC9D-4AED-A6C3-7237507986D8}"/>
    <cellStyle name="Percent 12 2 6 2" xfId="29917" xr:uid="{2642083E-A8B2-4B31-BE7B-C6D8527B601F}"/>
    <cellStyle name="Percent 12 2 7" xfId="29918" xr:uid="{D667E819-5C65-4A46-BBCE-E29C1AEF07E1}"/>
    <cellStyle name="Percent 12 2 8" xfId="29919" xr:uid="{1192FE58-A87C-4A2A-8018-EB6BA74EBC60}"/>
    <cellStyle name="Percent 12 2 9" xfId="29920" xr:uid="{ABAF12D8-6843-47DA-9587-1153104D879B}"/>
    <cellStyle name="Percent 12 3" xfId="29921" xr:uid="{A829FCF7-9AF6-4FBE-A9B8-6EABD4CC1FC4}"/>
    <cellStyle name="Percent 12 3 2" xfId="29922" xr:uid="{5EB88599-0F52-49F5-9561-DC23AAA8C6A7}"/>
    <cellStyle name="Percent 12 3 2 2" xfId="29923" xr:uid="{660E8189-B9E8-4ADB-BB31-674205114533}"/>
    <cellStyle name="Percent 12 3 2 2 2" xfId="29924" xr:uid="{BCD7BCF5-96AA-4BB9-869B-219E23226002}"/>
    <cellStyle name="Percent 12 3 2 3" xfId="29925" xr:uid="{74DED662-A11E-40E2-B323-E37C83671675}"/>
    <cellStyle name="Percent 12 3 3" xfId="29926" xr:uid="{9E914F08-AF87-4586-B780-B3F88BA08211}"/>
    <cellStyle name="Percent 12 3 3 2" xfId="29927" xr:uid="{6FD3A038-F580-4FBD-BF26-77E3BFD09A46}"/>
    <cellStyle name="Percent 12 3 4" xfId="29928" xr:uid="{D40811B4-3B4F-4D88-ACC9-E6635D65E91E}"/>
    <cellStyle name="Percent 12 3 5" xfId="29929" xr:uid="{B933E9E9-DE57-4B0F-A061-3D91E04B27B2}"/>
    <cellStyle name="Percent 12 4" xfId="29930" xr:uid="{FE0A8197-D006-48C2-981D-337BBEECAD30}"/>
    <cellStyle name="Percent 12 4 2" xfId="29931" xr:uid="{4ECA9D98-90EC-4485-AD8A-80473465867E}"/>
    <cellStyle name="Percent 12 4 2 2" xfId="29932" xr:uid="{F3101D60-4CA6-4B6F-AE10-8E89178B7F8A}"/>
    <cellStyle name="Percent 12 4 2 3" xfId="29933" xr:uid="{80AD98ED-02FA-4DAF-9C4C-779DB111B8B2}"/>
    <cellStyle name="Percent 12 4 3" xfId="29934" xr:uid="{1C9FDCCA-076B-48AD-8800-1525082143B4}"/>
    <cellStyle name="Percent 12 4 4" xfId="29935" xr:uid="{6B2B4182-1A0F-4551-9E0A-AA9166DD0E1B}"/>
    <cellStyle name="Percent 12 4 5" xfId="29936" xr:uid="{15223908-1E4D-48C7-BFE4-60F680B17064}"/>
    <cellStyle name="Percent 12 5" xfId="29937" xr:uid="{501E1087-E0D0-4FF7-A60E-96EA5C3B9D99}"/>
    <cellStyle name="Percent 12 5 2" xfId="29938" xr:uid="{BC9C6ED3-7B0F-46AE-92B7-93C19FB5360F}"/>
    <cellStyle name="Percent 12 5 2 2" xfId="29939" xr:uid="{9A17F020-F901-4CA1-8EAD-E6E0C7D39310}"/>
    <cellStyle name="Percent 12 5 3" xfId="29940" xr:uid="{AC53AA7F-5355-4F90-ABC4-579EA33E6655}"/>
    <cellStyle name="Percent 12 5 4" xfId="29941" xr:uid="{A83C9618-51B6-4D3B-A76D-6C4069BE3945}"/>
    <cellStyle name="Percent 12 5 5" xfId="29942" xr:uid="{0939C484-A002-4EF2-A9A8-D6F895C6E016}"/>
    <cellStyle name="Percent 12 6" xfId="29943" xr:uid="{2B554410-59B3-4905-801E-85B7FBDB0DAE}"/>
    <cellStyle name="Percent 12 6 2" xfId="29944" xr:uid="{D26CD4E7-E12A-4A8A-A269-3294E21F42E2}"/>
    <cellStyle name="Percent 12 6 2 2" xfId="29945" xr:uid="{B8BA8F94-4CC6-4E1F-9423-3ADFCADC0EC4}"/>
    <cellStyle name="Percent 12 6 3" xfId="29946" xr:uid="{C6885296-9D04-41EA-91EB-01F60C1CA135}"/>
    <cellStyle name="Percent 12 6 4" xfId="29947" xr:uid="{AD1630E1-319B-416E-8A41-0891E88FC027}"/>
    <cellStyle name="Percent 12 6 5" xfId="29948" xr:uid="{C13E13C0-7F32-4B0A-9B50-F34E604B69D5}"/>
    <cellStyle name="Percent 12 7" xfId="29949" xr:uid="{AE54B4C4-FD55-4DC8-910D-C1F84C8134D0}"/>
    <cellStyle name="Percent 12 7 2" xfId="29950" xr:uid="{BA632202-4C90-4C32-AA09-9CBE61F2F9D1}"/>
    <cellStyle name="Percent 12 7 3" xfId="29951" xr:uid="{A2B59BEA-3B6A-4AC1-A300-357CFDFB2395}"/>
    <cellStyle name="Percent 12 8" xfId="29952" xr:uid="{863B8693-3BBD-4FF9-99D8-F950D22B1C85}"/>
    <cellStyle name="Percent 12 9" xfId="29953" xr:uid="{E2210F53-361C-4A82-9B00-50F5B2ABCE1B}"/>
    <cellStyle name="Percent 13" xfId="29954" xr:uid="{36585B7F-C933-40C4-9215-5A6335107485}"/>
    <cellStyle name="Percent 13 10" xfId="29955" xr:uid="{02F919CA-D845-4913-BE3E-B29A992C9B46}"/>
    <cellStyle name="Percent 13 11" xfId="29956" xr:uid="{7F1412D0-54E0-4334-AF00-D8B4D0F42DCA}"/>
    <cellStyle name="Percent 13 12" xfId="29957" xr:uid="{AAEF60A5-C6C9-4F0C-A80D-D38210BBB7D9}"/>
    <cellStyle name="Percent 13 2" xfId="29958" xr:uid="{489DC37C-81C8-428B-8987-02C8E952E4FD}"/>
    <cellStyle name="Percent 13 2 10" xfId="29959" xr:uid="{E0E38446-748D-4FA0-BAE9-65B9A38BB0FE}"/>
    <cellStyle name="Percent 13 2 2" xfId="29960" xr:uid="{2BB49064-E963-49ED-85DD-56A58903B3BF}"/>
    <cellStyle name="Percent 13 2 2 2" xfId="29961" xr:uid="{89275BD3-D7AB-4AAF-AB39-8B6A2CAED412}"/>
    <cellStyle name="Percent 13 2 2 2 2" xfId="29962" xr:uid="{F6535F32-04D8-4375-9478-4630956EAE6D}"/>
    <cellStyle name="Percent 13 2 2 2 3" xfId="29963" xr:uid="{C821B61C-BDE7-48A5-88B9-E5A8897191E7}"/>
    <cellStyle name="Percent 13 2 2 3" xfId="29964" xr:uid="{94992D9E-2374-429E-A850-20419C845F41}"/>
    <cellStyle name="Percent 13 2 2 4" xfId="29965" xr:uid="{95FE2E9C-2D94-4443-BF40-BEC8696DEE15}"/>
    <cellStyle name="Percent 13 2 2 5" xfId="29966" xr:uid="{71727463-DE60-4BE9-9EFF-DDFFB16453E1}"/>
    <cellStyle name="Percent 13 2 3" xfId="29967" xr:uid="{E988FF08-5564-4C7C-AD39-7A67B47CD6F4}"/>
    <cellStyle name="Percent 13 2 3 2" xfId="29968" xr:uid="{D8CD57D1-DBEA-4111-B38B-E444B4FF083A}"/>
    <cellStyle name="Percent 13 2 3 2 2" xfId="29969" xr:uid="{2CFFBA3D-2D7F-4835-A4CD-9D9C83766895}"/>
    <cellStyle name="Percent 13 2 3 3" xfId="29970" xr:uid="{987D569E-63AC-403C-AACD-15A61B4261BA}"/>
    <cellStyle name="Percent 13 2 3 4" xfId="29971" xr:uid="{946F9228-62EB-447D-A998-C971A03478A4}"/>
    <cellStyle name="Percent 13 2 3 5" xfId="29972" xr:uid="{BA10A589-C279-4D68-9D97-3A15025E59DB}"/>
    <cellStyle name="Percent 13 2 4" xfId="29973" xr:uid="{46BAC546-1E69-4D0D-9DFD-52BE80FA1307}"/>
    <cellStyle name="Percent 13 2 4 2" xfId="29974" xr:uid="{55F7075D-E56F-44AE-932E-8D353FB8FE26}"/>
    <cellStyle name="Percent 13 2 4 2 2" xfId="29975" xr:uid="{17B329C4-A7B9-494A-8DF3-47C9524FC820}"/>
    <cellStyle name="Percent 13 2 4 3" xfId="29976" xr:uid="{74CC65F7-3207-46BF-80D2-CC79F12C9BAE}"/>
    <cellStyle name="Percent 13 2 4 4" xfId="29977" xr:uid="{97665B66-4925-4D16-A2D0-1F43DD1124D2}"/>
    <cellStyle name="Percent 13 2 5" xfId="29978" xr:uid="{3B52C5F3-D890-4B6B-8807-AFAE34152A8E}"/>
    <cellStyle name="Percent 13 2 5 2" xfId="29979" xr:uid="{99BB7EB1-2492-4A24-BB2A-3F949AC78543}"/>
    <cellStyle name="Percent 13 2 5 2 2" xfId="29980" xr:uid="{F37C416C-DDF4-43E2-84F2-5EF2CC718A77}"/>
    <cellStyle name="Percent 13 2 5 3" xfId="29981" xr:uid="{43B12E14-9852-4486-B7D1-D19BC70B9EC4}"/>
    <cellStyle name="Percent 13 2 5 4" xfId="29982" xr:uid="{6F6CF7E4-8E39-49BF-86E3-89230092B12F}"/>
    <cellStyle name="Percent 13 2 6" xfId="29983" xr:uid="{586B74EC-2A2A-4EB1-BC7E-5E1C456B6D20}"/>
    <cellStyle name="Percent 13 2 6 2" xfId="29984" xr:uid="{B0550864-BE20-4F4B-9940-E4CDC25C619B}"/>
    <cellStyle name="Percent 13 2 7" xfId="29985" xr:uid="{B41A7D60-5D66-4EFA-8B14-55F7EC375BB8}"/>
    <cellStyle name="Percent 13 2 8" xfId="29986" xr:uid="{5ED1616F-0F4C-4FA3-8092-FB9DF2939BC0}"/>
    <cellStyle name="Percent 13 2 9" xfId="29987" xr:uid="{9E8FD4C2-88E3-4B5B-95EC-3CCD4FDBE105}"/>
    <cellStyle name="Percent 13 3" xfId="29988" xr:uid="{3EA51EB0-2864-4C02-AA85-1BC07137FF8D}"/>
    <cellStyle name="Percent 13 3 2" xfId="29989" xr:uid="{396F6B81-70AA-4F7F-B6FF-3E8DE2C14227}"/>
    <cellStyle name="Percent 13 3 2 2" xfId="29990" xr:uid="{484AA744-D0E5-4D72-BECB-F3847C9B4F19}"/>
    <cellStyle name="Percent 13 3 2 2 2" xfId="29991" xr:uid="{822BC768-B6A3-4676-B8ED-EA9843AB1FE1}"/>
    <cellStyle name="Percent 13 3 2 3" xfId="29992" xr:uid="{6377E6AE-9593-4C66-A04F-3FBFA133F8F7}"/>
    <cellStyle name="Percent 13 3 3" xfId="29993" xr:uid="{F583020B-46F9-42EB-AEA5-28577B2349D4}"/>
    <cellStyle name="Percent 13 3 3 2" xfId="29994" xr:uid="{86B3F957-84D4-43AF-8B26-1A7A7149D9F5}"/>
    <cellStyle name="Percent 13 3 4" xfId="29995" xr:uid="{BDE98648-B375-4F4B-9382-6056E3FD8B63}"/>
    <cellStyle name="Percent 13 3 5" xfId="29996" xr:uid="{CE76D414-87C1-47F6-B52D-0CAC7E199B8C}"/>
    <cellStyle name="Percent 13 4" xfId="29997" xr:uid="{70BA8462-3A33-4202-9A29-2E6582701CDC}"/>
    <cellStyle name="Percent 13 4 2" xfId="29998" xr:uid="{D88BD561-9743-480C-BF1D-E8B5154B8612}"/>
    <cellStyle name="Percent 13 4 2 2" xfId="29999" xr:uid="{86AC66EC-FA35-4308-828B-268875BB42A8}"/>
    <cellStyle name="Percent 13 4 2 3" xfId="30000" xr:uid="{2F7E65EC-5EA3-4A8C-AA58-A8D7F34C320B}"/>
    <cellStyle name="Percent 13 4 3" xfId="30001" xr:uid="{F7436D4F-01CC-4789-9FFC-07BEDDC2B738}"/>
    <cellStyle name="Percent 13 4 4" xfId="30002" xr:uid="{F9CF2A43-8041-428C-A4F3-BD278F617F51}"/>
    <cellStyle name="Percent 13 4 5" xfId="30003" xr:uid="{F7C83685-827F-4911-821A-4647197E5511}"/>
    <cellStyle name="Percent 13 5" xfId="30004" xr:uid="{4E18574F-8046-472B-976B-65F7A5E1635D}"/>
    <cellStyle name="Percent 13 5 2" xfId="30005" xr:uid="{F06A36C4-61A5-43BC-A565-1BFFE79A6B33}"/>
    <cellStyle name="Percent 13 5 2 2" xfId="30006" xr:uid="{637D2AC4-EF50-4613-A1A6-3D9B1D737EDF}"/>
    <cellStyle name="Percent 13 5 3" xfId="30007" xr:uid="{8CD27445-B668-453B-B73D-A5AF6120A6BB}"/>
    <cellStyle name="Percent 13 5 4" xfId="30008" xr:uid="{16B101C3-888B-420D-91DE-9F77E4470793}"/>
    <cellStyle name="Percent 13 5 5" xfId="30009" xr:uid="{442E77EB-B6C8-4DEE-BA05-C212CB3F8FF5}"/>
    <cellStyle name="Percent 13 6" xfId="30010" xr:uid="{D72C45E9-E000-414D-A96A-FBAE778B6E0D}"/>
    <cellStyle name="Percent 13 6 2" xfId="30011" xr:uid="{EED721EB-D2F2-4ABA-8A36-258821E7A4E0}"/>
    <cellStyle name="Percent 13 6 2 2" xfId="30012" xr:uid="{96D03AE1-8F89-4B59-AD15-DB60607A6D78}"/>
    <cellStyle name="Percent 13 6 3" xfId="30013" xr:uid="{6CC0BD66-5CEC-4109-A5F6-DDE4CF318D44}"/>
    <cellStyle name="Percent 13 6 4" xfId="30014" xr:uid="{F5847911-7BD0-4874-B140-DB19828FEEB0}"/>
    <cellStyle name="Percent 13 6 5" xfId="30015" xr:uid="{C3BDA7BC-3AF7-466A-BE59-11D5BB1F3BB3}"/>
    <cellStyle name="Percent 13 7" xfId="30016" xr:uid="{6E0E75B1-1AEC-4B4D-AC86-57F0DE826F39}"/>
    <cellStyle name="Percent 13 7 2" xfId="30017" xr:uid="{61D5F5A8-1ED0-4EBA-B13B-4E38FDA1B9AB}"/>
    <cellStyle name="Percent 13 7 3" xfId="30018" xr:uid="{4B6C24BA-48B4-4914-A26F-4FB0B877750D}"/>
    <cellStyle name="Percent 13 8" xfId="30019" xr:uid="{5CFBCAF8-7F93-437F-9CCD-A3B555AFFB81}"/>
    <cellStyle name="Percent 13 9" xfId="30020" xr:uid="{7519C28A-786B-44C7-BD43-50F8B06FF6D7}"/>
    <cellStyle name="Percent 14" xfId="30021" xr:uid="{82F21565-416A-4108-BBB8-78BD04D347CD}"/>
    <cellStyle name="Percent 14 10" xfId="30022" xr:uid="{32C19448-D659-494C-8B3B-C69694823DBA}"/>
    <cellStyle name="Percent 14 2" xfId="30023" xr:uid="{57E7B3C8-7AE4-4F2B-8DAD-E5E1827BBA4D}"/>
    <cellStyle name="Percent 14 2 2" xfId="30024" xr:uid="{46FE315B-6217-47DB-A99D-8780D52DB6AF}"/>
    <cellStyle name="Percent 14 2 2 2" xfId="30025" xr:uid="{A62BCAEE-710D-41AA-806D-35F6BD412E98}"/>
    <cellStyle name="Percent 14 2 2 2 2" xfId="30026" xr:uid="{2BFAEF2F-8B19-48F0-ADA3-91FA430E6CD1}"/>
    <cellStyle name="Percent 14 2 2 3" xfId="30027" xr:uid="{EDBC7F9C-7A39-4B26-97F0-F30462E2599A}"/>
    <cellStyle name="Percent 14 2 2 4" xfId="30028" xr:uid="{59E89A47-74ED-4BD8-A39A-BA1149BF9AD0}"/>
    <cellStyle name="Percent 14 2 2 5" xfId="30029" xr:uid="{D7CDFC40-E3A3-4208-8644-0BA4D9EA4914}"/>
    <cellStyle name="Percent 14 2 3" xfId="30030" xr:uid="{25E7C294-F4C8-4ACE-BC01-91E5CACD4AF0}"/>
    <cellStyle name="Percent 14 2 3 2" xfId="30031" xr:uid="{67DBDD3F-C3CE-4594-A03B-813D34966EA9}"/>
    <cellStyle name="Percent 14 2 3 2 2" xfId="30032" xr:uid="{E52829C6-FDD9-44BB-92A3-BA9B1224E1EE}"/>
    <cellStyle name="Percent 14 2 3 3" xfId="30033" xr:uid="{CE7C7F1B-77AA-4769-871C-E16A9295DEAE}"/>
    <cellStyle name="Percent 14 2 3 4" xfId="30034" xr:uid="{5EDAF7E1-EB42-48AE-8E19-E6D37E4168A8}"/>
    <cellStyle name="Percent 14 2 3 5" xfId="30035" xr:uid="{F0ECD21A-6B8B-46EC-8B79-1D445ABF68BC}"/>
    <cellStyle name="Percent 14 2 4" xfId="30036" xr:uid="{DCE2AE2A-2278-44EF-8BD7-6495ECB0D148}"/>
    <cellStyle name="Percent 14 2 4 2" xfId="30037" xr:uid="{06C616B5-6872-44B9-89C3-B6352ADFDD30}"/>
    <cellStyle name="Percent 14 2 4 2 2" xfId="30038" xr:uid="{75758426-4054-4F75-A88A-EB35AD5A9527}"/>
    <cellStyle name="Percent 14 2 4 3" xfId="30039" xr:uid="{31DB40CC-809F-44B5-B1BC-C6CA28D2D4C5}"/>
    <cellStyle name="Percent 14 2 4 4" xfId="30040" xr:uid="{EDEC1545-1614-417E-B04D-978584A97AC3}"/>
    <cellStyle name="Percent 14 2 5" xfId="30041" xr:uid="{2309C8EE-000A-4239-B846-3BA49FCFE351}"/>
    <cellStyle name="Percent 14 2 5 2" xfId="30042" xr:uid="{096C533D-57D9-42D7-B61B-A9E183C23ED8}"/>
    <cellStyle name="Percent 14 2 5 2 2" xfId="30043" xr:uid="{81CBDCBA-3175-43BC-8601-702E80E0F7F2}"/>
    <cellStyle name="Percent 14 2 5 3" xfId="30044" xr:uid="{D283AB89-991D-4C87-BCC0-89B8AAB818E7}"/>
    <cellStyle name="Percent 14 2 5 4" xfId="30045" xr:uid="{E5DDF5FB-E14A-435E-9629-DE556714BE2E}"/>
    <cellStyle name="Percent 14 2 6" xfId="30046" xr:uid="{206788F7-2E46-450B-98EF-7F556DF905DC}"/>
    <cellStyle name="Percent 14 2 6 2" xfId="30047" xr:uid="{9EF023CD-48FC-42E9-835E-73005CA09282}"/>
    <cellStyle name="Percent 14 2 7" xfId="30048" xr:uid="{32BE8EDF-64AB-43D9-AADF-0CDBBB1D266F}"/>
    <cellStyle name="Percent 14 2 8" xfId="30049" xr:uid="{FF113655-8D33-4126-A0DA-2952D204A996}"/>
    <cellStyle name="Percent 14 2 9" xfId="30050" xr:uid="{3C0C4DDF-112C-4051-B816-3B30A628C2C4}"/>
    <cellStyle name="Percent 14 3" xfId="30051" xr:uid="{543487B6-D45A-49FD-B032-F1BD1ECEE35A}"/>
    <cellStyle name="Percent 14 3 2" xfId="30052" xr:uid="{13F32A4E-355E-4E7C-A958-09323BD1D415}"/>
    <cellStyle name="Percent 14 3 2 2" xfId="30053" xr:uid="{43912CDE-24BB-4B62-871F-6FE6C277575E}"/>
    <cellStyle name="Percent 14 3 3" xfId="30054" xr:uid="{B42D0CDC-DAB1-4727-8A13-742F9041CF6C}"/>
    <cellStyle name="Percent 14 3 4" xfId="30055" xr:uid="{F8D65FF3-8D56-4311-A40B-BD223A12E7D8}"/>
    <cellStyle name="Percent 14 3 5" xfId="30056" xr:uid="{B9F2DED4-5B21-4AE4-AEE3-2EA951BCCD62}"/>
    <cellStyle name="Percent 14 4" xfId="30057" xr:uid="{BA13A643-155B-4F4A-B363-A12EB732F4F7}"/>
    <cellStyle name="Percent 14 4 2" xfId="30058" xr:uid="{6CE259DB-57CC-4BA7-89C9-C2C5FDC6CC62}"/>
    <cellStyle name="Percent 14 4 2 2" xfId="30059" xr:uid="{BF74E4E9-3E1D-413D-9030-3E33E5E98250}"/>
    <cellStyle name="Percent 14 4 3" xfId="30060" xr:uid="{976EB5CE-1A02-46EE-8388-80D7D4CF44E6}"/>
    <cellStyle name="Percent 14 4 4" xfId="30061" xr:uid="{5F1F49A0-6767-4D41-88F5-DDA319AEF4F4}"/>
    <cellStyle name="Percent 14 4 5" xfId="30062" xr:uid="{A4F66F7E-A286-4AD3-AE68-C6206120DBDD}"/>
    <cellStyle name="Percent 14 5" xfId="30063" xr:uid="{FD6E3938-5FB6-4795-B763-734E26885F68}"/>
    <cellStyle name="Percent 14 5 2" xfId="30064" xr:uid="{CEC7D364-FEAD-42EC-9293-E5FC3033D2DC}"/>
    <cellStyle name="Percent 14 5 2 2" xfId="30065" xr:uid="{458C4CDB-5477-485F-B38D-84D32077D3E0}"/>
    <cellStyle name="Percent 14 5 3" xfId="30066" xr:uid="{B3443AAE-24DD-4E03-A899-E1E316B31495}"/>
    <cellStyle name="Percent 14 5 4" xfId="30067" xr:uid="{D5866F65-19D9-45BD-8AB0-056927A83A02}"/>
    <cellStyle name="Percent 14 5 5" xfId="30068" xr:uid="{9967FCBD-C0F1-4041-9522-021C27AAA1B3}"/>
    <cellStyle name="Percent 14 6" xfId="30069" xr:uid="{C2EC1A41-28C7-4030-866A-48E560E08D92}"/>
    <cellStyle name="Percent 14 6 2" xfId="30070" xr:uid="{2DEE101A-D7E7-4429-8761-2BA72906E44C}"/>
    <cellStyle name="Percent 14 6 2 2" xfId="30071" xr:uid="{833819D8-F18D-4E94-95A9-873A90E71ED5}"/>
    <cellStyle name="Percent 14 6 3" xfId="30072" xr:uid="{7997042E-9493-4392-AE94-004A8CAB6EA4}"/>
    <cellStyle name="Percent 14 6 4" xfId="30073" xr:uid="{3E363D2E-E355-499A-9382-313AC1682BB6}"/>
    <cellStyle name="Percent 14 7" xfId="30074" xr:uid="{23147A52-5E6A-4F33-BB2F-5C7E12508A0A}"/>
    <cellStyle name="Percent 14 7 2" xfId="30075" xr:uid="{743F57A3-F8CF-44E7-9B03-FD8F1D4398D3}"/>
    <cellStyle name="Percent 14 8" xfId="30076" xr:uid="{469F5D1C-476B-4DD0-9381-FD79EA99F6CC}"/>
    <cellStyle name="Percent 14 9" xfId="30077" xr:uid="{D22654B0-7E49-4809-9BB5-FA6BA4C97CA9}"/>
    <cellStyle name="Percent 15" xfId="30078" xr:uid="{82F990F7-2C49-46B7-87C2-481CEA8BB45A}"/>
    <cellStyle name="Percent 15 10" xfId="30079" xr:uid="{7D5F1541-45E8-456D-B3A5-60FC6914DFE4}"/>
    <cellStyle name="Percent 15 2" xfId="30080" xr:uid="{32169D32-770E-4475-9237-A22080205388}"/>
    <cellStyle name="Percent 15 2 2" xfId="30081" xr:uid="{8D49F565-8DD0-4577-844A-A1577DCEACCA}"/>
    <cellStyle name="Percent 15 2 2 2" xfId="30082" xr:uid="{388008EA-43CF-45D3-8CDE-E16CE8219F11}"/>
    <cellStyle name="Percent 15 2 2 2 2" xfId="30083" xr:uid="{2EECB32F-B009-44B1-98EB-FDA5C5392EC6}"/>
    <cellStyle name="Percent 15 2 2 3" xfId="30084" xr:uid="{56B15368-A76F-4780-9E7A-E4BAC572BED5}"/>
    <cellStyle name="Percent 15 2 2 4" xfId="30085" xr:uid="{06A9E3D5-7250-4BC8-A236-FD6060A0F6A3}"/>
    <cellStyle name="Percent 15 2 2 5" xfId="30086" xr:uid="{955D45F6-B807-43E4-9875-A334D07528A3}"/>
    <cellStyle name="Percent 15 2 3" xfId="30087" xr:uid="{1628CE6B-4DF3-4DB7-B32A-0CC5999FED21}"/>
    <cellStyle name="Percent 15 2 3 2" xfId="30088" xr:uid="{767F8C9D-F3FA-4089-A110-00938A3970BD}"/>
    <cellStyle name="Percent 15 2 3 2 2" xfId="30089" xr:uid="{410D78F1-9B09-485A-A10A-0CA98D4C9F2C}"/>
    <cellStyle name="Percent 15 2 3 3" xfId="30090" xr:uid="{A48DBE04-1D7A-4728-9C1A-C120D23CD222}"/>
    <cellStyle name="Percent 15 2 3 4" xfId="30091" xr:uid="{2D823866-2D6E-4C1B-9FC6-A649211E7A03}"/>
    <cellStyle name="Percent 15 2 3 5" xfId="30092" xr:uid="{F6D5CA89-9948-43B4-8073-E251F5DB08D2}"/>
    <cellStyle name="Percent 15 2 4" xfId="30093" xr:uid="{B5148BBD-C18B-41D3-A29E-D6F5B44E64EC}"/>
    <cellStyle name="Percent 15 2 4 2" xfId="30094" xr:uid="{EE114965-A89B-44E3-A425-0F17A7869AA1}"/>
    <cellStyle name="Percent 15 2 4 2 2" xfId="30095" xr:uid="{C6219792-F021-4576-B47A-6B8DE627940D}"/>
    <cellStyle name="Percent 15 2 4 3" xfId="30096" xr:uid="{8670CF8C-2504-4524-8C6B-177B3DF86254}"/>
    <cellStyle name="Percent 15 2 4 4" xfId="30097" xr:uid="{35F15824-4E42-4ADC-ACC4-CE323156C5B1}"/>
    <cellStyle name="Percent 15 2 5" xfId="30098" xr:uid="{92ACA5DC-42F4-4712-8D83-855E1A758C55}"/>
    <cellStyle name="Percent 15 2 5 2" xfId="30099" xr:uid="{4EB45CD4-49A1-474E-810B-7567A221B7FC}"/>
    <cellStyle name="Percent 15 2 5 2 2" xfId="30100" xr:uid="{062E208B-558A-4CF8-B71B-9311AE87E563}"/>
    <cellStyle name="Percent 15 2 5 3" xfId="30101" xr:uid="{DB6744A3-78C0-4BCA-83E8-534E032E815A}"/>
    <cellStyle name="Percent 15 2 5 4" xfId="30102" xr:uid="{7C979C72-6A34-4519-A22D-D7D095275611}"/>
    <cellStyle name="Percent 15 2 6" xfId="30103" xr:uid="{7197DE23-F0B1-459F-808C-06F920F94641}"/>
    <cellStyle name="Percent 15 2 6 2" xfId="30104" xr:uid="{E3084F30-5E5F-401B-B019-DCD90BFAE81B}"/>
    <cellStyle name="Percent 15 2 7" xfId="30105" xr:uid="{307E2A24-3E5B-4896-BE97-95CE4676848E}"/>
    <cellStyle name="Percent 15 2 8" xfId="30106" xr:uid="{D7B31641-A1AC-4FC7-B165-89D70A113292}"/>
    <cellStyle name="Percent 15 2 9" xfId="30107" xr:uid="{93FB7CE7-145E-44FB-AE8C-04A4E4712268}"/>
    <cellStyle name="Percent 15 3" xfId="30108" xr:uid="{DA074FFA-D968-4B2A-B733-D891484608B9}"/>
    <cellStyle name="Percent 15 3 2" xfId="30109" xr:uid="{A7945565-D4BD-4C64-8D2E-82A5BFACBE6D}"/>
    <cellStyle name="Percent 15 3 2 2" xfId="30110" xr:uid="{5CE7397B-1824-4ADA-9F0B-5E270D7CF425}"/>
    <cellStyle name="Percent 15 3 3" xfId="30111" xr:uid="{064386E8-A640-412D-B241-6DFE5C339671}"/>
    <cellStyle name="Percent 15 3 4" xfId="30112" xr:uid="{44B90A25-ABAA-44D0-A328-368691DB647E}"/>
    <cellStyle name="Percent 15 3 5" xfId="30113" xr:uid="{4636D630-73A4-4068-8102-DCB343FDC02F}"/>
    <cellStyle name="Percent 15 4" xfId="30114" xr:uid="{6306C4E1-CB24-4109-98A4-FE4757105D17}"/>
    <cellStyle name="Percent 15 4 2" xfId="30115" xr:uid="{707583D3-6237-44E5-97F7-E5F4D067F32F}"/>
    <cellStyle name="Percent 15 4 2 2" xfId="30116" xr:uid="{58C73D34-2C49-492B-9E97-571D34F17081}"/>
    <cellStyle name="Percent 15 4 3" xfId="30117" xr:uid="{85635706-7FD3-49A5-A4A3-81D62EB2E021}"/>
    <cellStyle name="Percent 15 4 4" xfId="30118" xr:uid="{0B04B4C7-367C-4E73-AF2A-79A6DB55227C}"/>
    <cellStyle name="Percent 15 4 5" xfId="30119" xr:uid="{FA260956-D483-48B4-B8D2-830EB2674239}"/>
    <cellStyle name="Percent 15 5" xfId="30120" xr:uid="{A0EF33DC-03E0-4017-9C62-F34F8B14F1E5}"/>
    <cellStyle name="Percent 15 5 2" xfId="30121" xr:uid="{E4A4BA42-1FC2-473D-9DCD-78F39223C3E6}"/>
    <cellStyle name="Percent 15 5 2 2" xfId="30122" xr:uid="{03F83354-E138-45EB-A533-81FE938F43CD}"/>
    <cellStyle name="Percent 15 5 3" xfId="30123" xr:uid="{AB49E8BF-DF1E-4E35-907D-E39DBD8362E5}"/>
    <cellStyle name="Percent 15 5 4" xfId="30124" xr:uid="{6A0BD172-C8DB-46E7-B320-DE6D088415C0}"/>
    <cellStyle name="Percent 15 5 5" xfId="30125" xr:uid="{887B3D93-1491-46B9-A236-EB29E9BD05AB}"/>
    <cellStyle name="Percent 15 6" xfId="30126" xr:uid="{BFFA4447-120D-4759-95AF-89DDAE210CEF}"/>
    <cellStyle name="Percent 15 6 2" xfId="30127" xr:uid="{AA811CF9-2791-4676-931C-3A86031A411D}"/>
    <cellStyle name="Percent 15 6 2 2" xfId="30128" xr:uid="{A94DC8B8-D9FB-4191-AF58-9FBD99350466}"/>
    <cellStyle name="Percent 15 6 3" xfId="30129" xr:uid="{9BDDA79B-505A-482F-983B-391431E6B4BE}"/>
    <cellStyle name="Percent 15 6 4" xfId="30130" xr:uid="{1025E15D-78A4-4770-844A-B892C9E97259}"/>
    <cellStyle name="Percent 15 7" xfId="30131" xr:uid="{B173B3EE-B191-4C09-BC7C-7176650A4D4A}"/>
    <cellStyle name="Percent 15 7 2" xfId="30132" xr:uid="{E2651450-9650-4C56-870C-A53D58F9E918}"/>
    <cellStyle name="Percent 15 8" xfId="30133" xr:uid="{3263D6B1-05F1-4C23-81FE-DF2DAB00E3E4}"/>
    <cellStyle name="Percent 15 9" xfId="30134" xr:uid="{9B868238-235A-4180-B043-0B705A814879}"/>
    <cellStyle name="Percent 16" xfId="30135" xr:uid="{C12377B9-B4FD-4AF8-8FEF-15D556A4D4DA}"/>
    <cellStyle name="Percent 16 10" xfId="30136" xr:uid="{40B761CE-C83B-43F8-8346-D43B21D2F1E5}"/>
    <cellStyle name="Percent 16 11" xfId="30137" xr:uid="{A940AFAC-4184-4E18-8A48-FE6ADF81C794}"/>
    <cellStyle name="Percent 16 2" xfId="30138" xr:uid="{29559F31-D798-4CA6-A170-1594D3DDC235}"/>
    <cellStyle name="Percent 16 2 10" xfId="30139" xr:uid="{480F97FC-2181-465E-8735-494EB79B4094}"/>
    <cellStyle name="Percent 16 2 2" xfId="30140" xr:uid="{F8288C27-C64F-4ED7-8E7C-180348BED4DA}"/>
    <cellStyle name="Percent 16 2 2 2" xfId="30141" xr:uid="{484A3B53-2D9C-4B62-BC5C-1E15F83B0AD5}"/>
    <cellStyle name="Percent 16 2 2 2 2" xfId="30142" xr:uid="{98C5736D-3FCA-45B3-8877-F925993D002E}"/>
    <cellStyle name="Percent 16 2 2 3" xfId="30143" xr:uid="{4289BF7F-EE05-4697-AEA5-11AD47FFFDED}"/>
    <cellStyle name="Percent 16 2 2 4" xfId="30144" xr:uid="{38000146-1CD0-4795-B736-9504210B847C}"/>
    <cellStyle name="Percent 16 2 2 5" xfId="30145" xr:uid="{987DE860-3983-4B27-B69A-8AF3DDB269D7}"/>
    <cellStyle name="Percent 16 2 3" xfId="30146" xr:uid="{FCCF9C87-D3EF-4D12-B0ED-8E8C253A1C35}"/>
    <cellStyle name="Percent 16 2 3 2" xfId="30147" xr:uid="{53CD3F94-2486-44D4-B595-0A75FEDE8016}"/>
    <cellStyle name="Percent 16 2 3 2 2" xfId="30148" xr:uid="{FC8CBE8B-A141-48C6-8A26-0D5B4ABD1C05}"/>
    <cellStyle name="Percent 16 2 3 3" xfId="30149" xr:uid="{3CA081DA-ED7D-4A04-9E7D-ADCC0BAB37C0}"/>
    <cellStyle name="Percent 16 2 3 4" xfId="30150" xr:uid="{73852E6B-C6E7-4424-9F51-4A095AB2D3FE}"/>
    <cellStyle name="Percent 16 2 4" xfId="30151" xr:uid="{50F0E970-6BE1-44DC-9958-A2FA9E65CB73}"/>
    <cellStyle name="Percent 16 2 4 2" xfId="30152" xr:uid="{90141A41-C013-4FB1-A08B-BB20F6CD1F32}"/>
    <cellStyle name="Percent 16 2 4 2 2" xfId="30153" xr:uid="{F44DC0BA-D747-4974-99D3-A4281806A502}"/>
    <cellStyle name="Percent 16 2 4 3" xfId="30154" xr:uid="{9927B789-0A24-4468-8972-F18C1FEB2FAE}"/>
    <cellStyle name="Percent 16 2 4 4" xfId="30155" xr:uid="{A8A728C3-3252-4E20-890E-5DCFF626A6ED}"/>
    <cellStyle name="Percent 16 2 5" xfId="30156" xr:uid="{040324AC-0382-4C49-8C0F-C2696B626E5F}"/>
    <cellStyle name="Percent 16 2 5 2" xfId="30157" xr:uid="{2004E434-F38F-430E-84C5-DF6D0E7C6FF1}"/>
    <cellStyle name="Percent 16 2 5 2 2" xfId="30158" xr:uid="{9C5ED3AB-E836-4D80-B9A4-1ACE720DEEB2}"/>
    <cellStyle name="Percent 16 2 5 3" xfId="30159" xr:uid="{D262677B-513A-4475-A725-4F5D97939FEB}"/>
    <cellStyle name="Percent 16 2 5 4" xfId="30160" xr:uid="{949ACCD4-F7A1-4962-A106-E246D87B446D}"/>
    <cellStyle name="Percent 16 2 6" xfId="30161" xr:uid="{8DED2D48-9EB5-4E94-86D2-57D7970FF917}"/>
    <cellStyle name="Percent 16 2 6 2" xfId="30162" xr:uid="{BF7DDAB1-2497-41BF-BE22-7FFD7002ABF2}"/>
    <cellStyle name="Percent 16 2 7" xfId="30163" xr:uid="{665D665D-86B8-4CF1-836D-94398807D0CE}"/>
    <cellStyle name="Percent 16 2 8" xfId="30164" xr:uid="{27E8BEE1-881B-4660-AA23-710A9E3C4E6F}"/>
    <cellStyle name="Percent 16 2 9" xfId="30165" xr:uid="{A342F83A-1FEC-4C7D-89C6-0A7E3581818C}"/>
    <cellStyle name="Percent 16 3" xfId="30166" xr:uid="{1C1B7946-37F4-400D-A17B-6B997172F57E}"/>
    <cellStyle name="Percent 16 3 2" xfId="30167" xr:uid="{20EDDAA1-9105-4722-835C-2EB06B6CD25B}"/>
    <cellStyle name="Percent 16 3 2 2" xfId="30168" xr:uid="{6BE3A783-2B32-426F-BC32-DC627142A30B}"/>
    <cellStyle name="Percent 16 3 3" xfId="30169" xr:uid="{1E5B9348-16EC-410B-B8E5-70C43A1953F2}"/>
    <cellStyle name="Percent 16 3 4" xfId="30170" xr:uid="{720C7BB9-3118-4BBD-AA2D-612AF8E283DA}"/>
    <cellStyle name="Percent 16 3 5" xfId="30171" xr:uid="{EFB760AF-E43D-48A1-9395-50EFA0B9857E}"/>
    <cellStyle name="Percent 16 4" xfId="30172" xr:uid="{7F3F12D9-3368-4A06-8C04-943D33CB4D75}"/>
    <cellStyle name="Percent 16 4 2" xfId="30173" xr:uid="{7A8D99F2-5496-4DF6-B2FA-0FC90BDF6AEE}"/>
    <cellStyle name="Percent 16 4 2 2" xfId="30174" xr:uid="{CE2BB145-24F3-4713-AD73-172783B3B166}"/>
    <cellStyle name="Percent 16 4 3" xfId="30175" xr:uid="{3C6C094D-6E9C-44D5-B8EE-F339347F1678}"/>
    <cellStyle name="Percent 16 4 4" xfId="30176" xr:uid="{AA81C517-C223-492E-8A4B-28A7CBDAE6E3}"/>
    <cellStyle name="Percent 16 4 5" xfId="30177" xr:uid="{997ABF44-DAD6-4200-B695-CC6DB92AACB4}"/>
    <cellStyle name="Percent 16 5" xfId="30178" xr:uid="{E6289E89-2DC5-454F-8D4F-5E0B3B291D59}"/>
    <cellStyle name="Percent 16 5 2" xfId="30179" xr:uid="{176BF44E-6A98-4D91-B37C-E184BAF9AD41}"/>
    <cellStyle name="Percent 16 5 2 2" xfId="30180" xr:uid="{7DE13455-7BB2-480A-A9FF-6A91CBEDF905}"/>
    <cellStyle name="Percent 16 5 3" xfId="30181" xr:uid="{2B0867E4-35D6-4A64-82AB-9FEC46FA8F5D}"/>
    <cellStyle name="Percent 16 5 4" xfId="30182" xr:uid="{C733E4E8-5102-4B25-AFA5-F77DC8A6A03D}"/>
    <cellStyle name="Percent 16 5 5" xfId="30183" xr:uid="{26076462-94C0-45F7-A4C3-DAE34899B674}"/>
    <cellStyle name="Percent 16 6" xfId="30184" xr:uid="{36474C0B-3BAA-43B5-B61B-5679013532BD}"/>
    <cellStyle name="Percent 16 6 2" xfId="30185" xr:uid="{2DD2B08D-0C6D-4998-A17F-F036054BEFB2}"/>
    <cellStyle name="Percent 16 6 2 2" xfId="30186" xr:uid="{A85D80D5-2EFA-4196-93DA-3B7666FDAF2A}"/>
    <cellStyle name="Percent 16 6 3" xfId="30187" xr:uid="{880DE731-0D07-4262-9F56-F8C4D7E1E76A}"/>
    <cellStyle name="Percent 16 6 4" xfId="30188" xr:uid="{7C3BF6FB-D531-4F55-82B1-E56D3C001B3B}"/>
    <cellStyle name="Percent 16 7" xfId="30189" xr:uid="{A4EFCF09-79CD-4B73-B6FC-8EABC12094A2}"/>
    <cellStyle name="Percent 16 7 2" xfId="30190" xr:uid="{E7EDA39A-3747-49E7-BBA3-44BF4E655479}"/>
    <cellStyle name="Percent 16 8" xfId="30191" xr:uid="{1603871D-63BF-40C1-B580-E9B9FC55C7A9}"/>
    <cellStyle name="Percent 16 9" xfId="30192" xr:uid="{C26E4468-32DB-4ED2-9C76-4BCFD26A61A3}"/>
    <cellStyle name="Percent 17" xfId="30193" xr:uid="{9A3EEA59-2813-43FF-86E6-1F8142B694B2}"/>
    <cellStyle name="Percent 17 10" xfId="30194" xr:uid="{305197B7-780B-487C-8557-2A6FE82D295A}"/>
    <cellStyle name="Percent 17 11" xfId="30195" xr:uid="{EF6BBC3A-7AA4-49C4-9F5D-01B5EC995A66}"/>
    <cellStyle name="Percent 17 2" xfId="30196" xr:uid="{A30D4201-5247-4FB9-9A8D-C00C52397340}"/>
    <cellStyle name="Percent 17 2 10" xfId="30197" xr:uid="{6EB4D2ED-7F37-4894-A2DF-7C377C7B1694}"/>
    <cellStyle name="Percent 17 2 2" xfId="30198" xr:uid="{CA58E9AF-FF8E-4013-940D-E4945D4093E5}"/>
    <cellStyle name="Percent 17 2 2 2" xfId="30199" xr:uid="{1A4F6D15-3972-4E46-95AA-DA22F8B3563A}"/>
    <cellStyle name="Percent 17 2 2 2 2" xfId="30200" xr:uid="{9B652027-B1C7-426D-BAC4-E3319B41EF36}"/>
    <cellStyle name="Percent 17 2 2 3" xfId="30201" xr:uid="{26429BE7-45C7-490E-AB37-6B999CB0EF52}"/>
    <cellStyle name="Percent 17 2 2 4" xfId="30202" xr:uid="{2C6B0028-0E50-4DFD-9828-8669C45F93D6}"/>
    <cellStyle name="Percent 17 2 2 5" xfId="30203" xr:uid="{32C14897-9060-48E8-83A5-4DF7491E83A6}"/>
    <cellStyle name="Percent 17 2 3" xfId="30204" xr:uid="{8FD097A1-D45F-4A1C-AE01-8B0C01B73A4D}"/>
    <cellStyle name="Percent 17 2 3 2" xfId="30205" xr:uid="{B9601CBA-F11C-44A8-A9EA-F300DAC96708}"/>
    <cellStyle name="Percent 17 2 3 2 2" xfId="30206" xr:uid="{97F8AA68-4726-46CE-9947-C3439B5154B8}"/>
    <cellStyle name="Percent 17 2 3 3" xfId="30207" xr:uid="{E3544F02-C2A5-4108-881F-7813335EAA39}"/>
    <cellStyle name="Percent 17 2 3 4" xfId="30208" xr:uid="{EE6557C8-CABA-419D-AB53-1AD3C9EF2465}"/>
    <cellStyle name="Percent 17 2 4" xfId="30209" xr:uid="{6CBCF6BE-C31C-4E9B-8B27-0AE0266125D7}"/>
    <cellStyle name="Percent 17 2 4 2" xfId="30210" xr:uid="{C65705A7-650C-44FC-ACDD-F2CBA7848FAB}"/>
    <cellStyle name="Percent 17 2 4 2 2" xfId="30211" xr:uid="{053CB0ED-8F23-4F31-9DA8-18FDB167B5C3}"/>
    <cellStyle name="Percent 17 2 4 3" xfId="30212" xr:uid="{11F1A753-6AFB-4FA9-A1CA-A476B6FEED4F}"/>
    <cellStyle name="Percent 17 2 4 4" xfId="30213" xr:uid="{06A14645-054C-4BA8-9014-74BF8ABCC740}"/>
    <cellStyle name="Percent 17 2 5" xfId="30214" xr:uid="{589DAE8F-F949-4E0B-9250-B52D2CDE4D99}"/>
    <cellStyle name="Percent 17 2 5 2" xfId="30215" xr:uid="{B18E134C-2A23-4175-A6D5-BD17597F1DE1}"/>
    <cellStyle name="Percent 17 2 5 2 2" xfId="30216" xr:uid="{690FB19B-A0A7-4135-88CE-6ED48F885E42}"/>
    <cellStyle name="Percent 17 2 5 3" xfId="30217" xr:uid="{FF8A859E-0D44-4812-93C7-AACD826FA8C8}"/>
    <cellStyle name="Percent 17 2 5 4" xfId="30218" xr:uid="{AF205963-7036-4215-9469-032B784BF131}"/>
    <cellStyle name="Percent 17 2 6" xfId="30219" xr:uid="{BB2DBBEF-2570-48FE-9EB2-5FAB532190AA}"/>
    <cellStyle name="Percent 17 2 6 2" xfId="30220" xr:uid="{BB678C70-654C-4B36-8431-5CF939A1D891}"/>
    <cellStyle name="Percent 17 2 7" xfId="30221" xr:uid="{AF914F38-182C-487D-A0B6-F4836D14A679}"/>
    <cellStyle name="Percent 17 2 8" xfId="30222" xr:uid="{3439C703-E68F-4D19-AAA3-2B9AE1D0A9B5}"/>
    <cellStyle name="Percent 17 2 9" xfId="30223" xr:uid="{45199351-D5AD-4CC8-8E68-8D772B4EDF9F}"/>
    <cellStyle name="Percent 17 3" xfId="30224" xr:uid="{5754D05A-35F4-494E-8FD7-25AC06CF79FB}"/>
    <cellStyle name="Percent 17 3 2" xfId="30225" xr:uid="{BF5B0DDB-AB48-4556-AE86-D62D8849A9B6}"/>
    <cellStyle name="Percent 17 3 2 2" xfId="30226" xr:uid="{0C5897B3-F1EF-4BF5-A7BA-54F902E8E71C}"/>
    <cellStyle name="Percent 17 3 3" xfId="30227" xr:uid="{FD7B82DD-B89F-45CD-9F2E-6B7D2C00D1CC}"/>
    <cellStyle name="Percent 17 3 4" xfId="30228" xr:uid="{27811F02-0FD2-4FF2-A85B-4B06D3A67C4B}"/>
    <cellStyle name="Percent 17 3 5" xfId="30229" xr:uid="{8FCD8A52-8DE6-4377-9CD9-ACAA94EF2A8C}"/>
    <cellStyle name="Percent 17 4" xfId="30230" xr:uid="{5B739146-12CD-463C-B842-0982531C82BB}"/>
    <cellStyle name="Percent 17 4 2" xfId="30231" xr:uid="{D46CBB3F-080F-4B43-93C1-CFC0091878C0}"/>
    <cellStyle name="Percent 17 4 2 2" xfId="30232" xr:uid="{CFE59AC5-2A6C-4D11-ACAB-9872CDE68432}"/>
    <cellStyle name="Percent 17 4 3" xfId="30233" xr:uid="{3F8E8248-FEA0-4439-B49B-FF76C2218F7C}"/>
    <cellStyle name="Percent 17 4 4" xfId="30234" xr:uid="{934E2E7F-C155-4C26-A2F6-EFFD17C03A67}"/>
    <cellStyle name="Percent 17 4 5" xfId="30235" xr:uid="{0BDBAB2D-A94B-4E5C-8548-49B34AA8DD06}"/>
    <cellStyle name="Percent 17 5" xfId="30236" xr:uid="{858AD3E7-1748-41D5-A7DD-4008FDF33F4B}"/>
    <cellStyle name="Percent 17 5 2" xfId="30237" xr:uid="{2D87C8B2-C051-4805-9500-6D9CA23340AA}"/>
    <cellStyle name="Percent 17 5 2 2" xfId="30238" xr:uid="{E389FD71-B82F-4C58-84AF-22B070509328}"/>
    <cellStyle name="Percent 17 5 3" xfId="30239" xr:uid="{E6E476D0-EED8-448C-A6D2-23D6A304E7CA}"/>
    <cellStyle name="Percent 17 5 4" xfId="30240" xr:uid="{60062ADF-87C3-4A79-A888-D448FE3A0AE8}"/>
    <cellStyle name="Percent 17 5 5" xfId="30241" xr:uid="{6B03A20E-AA6C-4DC7-B0A1-6FC1C9E53D6A}"/>
    <cellStyle name="Percent 17 6" xfId="30242" xr:uid="{11D4A52E-11BA-4236-9F57-0CB8900EF47E}"/>
    <cellStyle name="Percent 17 6 2" xfId="30243" xr:uid="{2C1F55AA-7269-47A0-9CA3-39CEA02F56C9}"/>
    <cellStyle name="Percent 17 6 2 2" xfId="30244" xr:uid="{0E999AC3-277F-4438-9870-1FAA2ECDE93D}"/>
    <cellStyle name="Percent 17 6 3" xfId="30245" xr:uid="{672E7331-7C17-4BC8-8FC3-62EA4D113F32}"/>
    <cellStyle name="Percent 17 6 4" xfId="30246" xr:uid="{4D4F1BFE-C768-42EC-80BC-71254A3D2484}"/>
    <cellStyle name="Percent 17 7" xfId="30247" xr:uid="{C2CC58C9-CB0D-4CBF-8F1A-9EDAC78CE7E7}"/>
    <cellStyle name="Percent 17 7 2" xfId="30248" xr:uid="{699C2A05-EAE7-4728-BAC6-41770A60A243}"/>
    <cellStyle name="Percent 17 8" xfId="30249" xr:uid="{5B450236-964C-4EB0-96A9-32991A8B25F1}"/>
    <cellStyle name="Percent 17 9" xfId="30250" xr:uid="{3335EDD3-F036-472F-80D9-7FB6AA9EC732}"/>
    <cellStyle name="Percent 18" xfId="30251" xr:uid="{1AD09DC1-6917-477D-9042-8823E97C8BF8}"/>
    <cellStyle name="Percent 18 10" xfId="30252" xr:uid="{2C29DEF2-B14A-41CD-ABEC-7A53653A6421}"/>
    <cellStyle name="Percent 18 11" xfId="30253" xr:uid="{02C9C741-BAEB-4F07-BE66-C6DBA0785CE8}"/>
    <cellStyle name="Percent 18 2" xfId="30254" xr:uid="{59ABA755-116C-4754-95BD-39B634716E4A}"/>
    <cellStyle name="Percent 18 2 10" xfId="30255" xr:uid="{54AF6206-4179-40EB-AF32-A4BBDFC3A171}"/>
    <cellStyle name="Percent 18 2 2" xfId="30256" xr:uid="{5301382A-477D-43E0-A902-46AA6302468E}"/>
    <cellStyle name="Percent 18 2 2 2" xfId="30257" xr:uid="{2C31D310-4253-4AF7-ADE3-3452DA6097EC}"/>
    <cellStyle name="Percent 18 2 2 2 2" xfId="30258" xr:uid="{EA94511B-22AA-4925-945F-CA1E3E79950D}"/>
    <cellStyle name="Percent 18 2 2 3" xfId="30259" xr:uid="{14496139-FF06-46E5-A19E-2301F2ADA455}"/>
    <cellStyle name="Percent 18 2 2 4" xfId="30260" xr:uid="{66C0DA56-E657-4AEB-8CD5-3B07DBFAB402}"/>
    <cellStyle name="Percent 18 2 2 5" xfId="30261" xr:uid="{450B96B1-B89E-4BE0-A5D4-525F8840C7A5}"/>
    <cellStyle name="Percent 18 2 3" xfId="30262" xr:uid="{2B91659E-214D-4DBC-ADCD-76C94EFB5DB7}"/>
    <cellStyle name="Percent 18 2 3 2" xfId="30263" xr:uid="{333304CE-03D9-4338-A68A-FC901E23EA44}"/>
    <cellStyle name="Percent 18 2 3 2 2" xfId="30264" xr:uid="{6E6D5E73-A0B8-45AB-ACB1-05A94874981D}"/>
    <cellStyle name="Percent 18 2 3 3" xfId="30265" xr:uid="{F7B2A3F0-367C-409C-BECC-6B2DD9F3DD3B}"/>
    <cellStyle name="Percent 18 2 3 4" xfId="30266" xr:uid="{2368A017-944E-4FAE-81D4-076FDFE4929E}"/>
    <cellStyle name="Percent 18 2 4" xfId="30267" xr:uid="{BE9B54CD-3331-4D74-8D69-F54C66E84D6C}"/>
    <cellStyle name="Percent 18 2 4 2" xfId="30268" xr:uid="{0C158CE1-061D-49F5-816C-D70B78D07BA7}"/>
    <cellStyle name="Percent 18 2 4 2 2" xfId="30269" xr:uid="{43D8B238-8658-42AF-B800-8218314E7D65}"/>
    <cellStyle name="Percent 18 2 4 3" xfId="30270" xr:uid="{2909FA76-995B-4476-856C-D7CCE5EA7DD9}"/>
    <cellStyle name="Percent 18 2 4 4" xfId="30271" xr:uid="{AC39FA1B-2948-4B80-8D9C-162F8B4499AC}"/>
    <cellStyle name="Percent 18 2 5" xfId="30272" xr:uid="{EEF8E302-1D77-4198-ABB4-7962A99A8DB8}"/>
    <cellStyle name="Percent 18 2 5 2" xfId="30273" xr:uid="{0A24C439-69D2-48E6-B0F5-1AAEC42F507F}"/>
    <cellStyle name="Percent 18 2 5 2 2" xfId="30274" xr:uid="{C5D6612E-A3F5-45B7-A6A0-DD2DEC1DD0ED}"/>
    <cellStyle name="Percent 18 2 5 3" xfId="30275" xr:uid="{B20517A4-7AF5-40A1-9362-1FE1BAC1EA00}"/>
    <cellStyle name="Percent 18 2 5 4" xfId="30276" xr:uid="{D8767196-9DF5-4D2A-A444-F70C5B4E6F4E}"/>
    <cellStyle name="Percent 18 2 6" xfId="30277" xr:uid="{9171EC3F-7DD9-4872-9F15-8D0325CBA8B7}"/>
    <cellStyle name="Percent 18 2 6 2" xfId="30278" xr:uid="{3D31A0DB-9ACD-44A4-9765-7575E65CD3F8}"/>
    <cellStyle name="Percent 18 2 7" xfId="30279" xr:uid="{C8DCC98A-E21D-4B93-AA68-C753FF507309}"/>
    <cellStyle name="Percent 18 2 8" xfId="30280" xr:uid="{E9A769E2-AAFA-44CB-923D-49599E732295}"/>
    <cellStyle name="Percent 18 2 9" xfId="30281" xr:uid="{F3DA012E-1C2E-4CFD-9BE4-A41EC901D9A0}"/>
    <cellStyle name="Percent 18 3" xfId="30282" xr:uid="{33337A0E-A47F-4D8D-A4B3-F4A7B1AA9B4E}"/>
    <cellStyle name="Percent 18 3 2" xfId="30283" xr:uid="{14EB3C17-699C-4ECB-8A76-1AAE70B047C4}"/>
    <cellStyle name="Percent 18 3 2 2" xfId="30284" xr:uid="{7A207158-A4D4-4B55-8F5F-C787C72CAC64}"/>
    <cellStyle name="Percent 18 3 3" xfId="30285" xr:uid="{202E7E06-4003-42E8-BEBF-28E55FEBA618}"/>
    <cellStyle name="Percent 18 3 4" xfId="30286" xr:uid="{FC790AA7-59AF-4A8F-98DC-2038CE56AC01}"/>
    <cellStyle name="Percent 18 3 5" xfId="30287" xr:uid="{52D86493-CB30-40BB-937E-71D49D0FB31F}"/>
    <cellStyle name="Percent 18 4" xfId="30288" xr:uid="{F9105421-1081-495A-A7D7-9536A91EB754}"/>
    <cellStyle name="Percent 18 4 2" xfId="30289" xr:uid="{E321E92B-173F-452B-8BF8-55E554B8FCAD}"/>
    <cellStyle name="Percent 18 4 2 2" xfId="30290" xr:uid="{86E7C7F4-F37B-4175-A11D-49030F62E050}"/>
    <cellStyle name="Percent 18 4 3" xfId="30291" xr:uid="{0BB86CE3-B70A-4F33-85B5-9898EDB6AF50}"/>
    <cellStyle name="Percent 18 4 4" xfId="30292" xr:uid="{CAD95B97-88A6-4AC7-A89F-475F81E73C11}"/>
    <cellStyle name="Percent 18 4 5" xfId="30293" xr:uid="{6C60BBCC-00D0-4296-9F0D-F9FFDEAB6702}"/>
    <cellStyle name="Percent 18 5" xfId="30294" xr:uid="{B43695CE-051B-448C-B83E-8902C74182EB}"/>
    <cellStyle name="Percent 18 5 2" xfId="30295" xr:uid="{8D7F0D08-9C7E-445C-B473-AF15C237F2DE}"/>
    <cellStyle name="Percent 18 5 2 2" xfId="30296" xr:uid="{AB8D8FEC-62B8-43D5-A808-4601C19106CA}"/>
    <cellStyle name="Percent 18 5 3" xfId="30297" xr:uid="{2815E126-9F6D-4ADF-87AB-DAEAAD1C2499}"/>
    <cellStyle name="Percent 18 5 4" xfId="30298" xr:uid="{B1892DA0-C673-46CF-A39B-D3D9ACA87F7B}"/>
    <cellStyle name="Percent 18 5 5" xfId="30299" xr:uid="{74C6AD55-38C1-4D30-B77F-2721E63EF2B8}"/>
    <cellStyle name="Percent 18 6" xfId="30300" xr:uid="{2D5740AC-3498-4774-A0FF-6955860A07F4}"/>
    <cellStyle name="Percent 18 6 2" xfId="30301" xr:uid="{E805097A-7E71-4887-81D2-7DC7BE58BF02}"/>
    <cellStyle name="Percent 18 6 2 2" xfId="30302" xr:uid="{FBCF268D-80D9-4B42-89BE-4BAB233FC1AC}"/>
    <cellStyle name="Percent 18 6 3" xfId="30303" xr:uid="{25AA27A6-C4EA-4F8C-9788-D7EAE1CA5FAB}"/>
    <cellStyle name="Percent 18 6 4" xfId="30304" xr:uid="{470CAA91-7FE8-4C6B-8EB5-4E1000962EA4}"/>
    <cellStyle name="Percent 18 7" xfId="30305" xr:uid="{581416E9-1830-4572-B68D-301338904504}"/>
    <cellStyle name="Percent 18 7 2" xfId="30306" xr:uid="{FBFFF52E-EBD8-4814-B337-5D42C8A88929}"/>
    <cellStyle name="Percent 18 8" xfId="30307" xr:uid="{B94605AA-A002-41FB-9D6A-BA9D43E45072}"/>
    <cellStyle name="Percent 18 9" xfId="30308" xr:uid="{B056846E-7250-42CE-BE9F-7435ED2B9F9E}"/>
    <cellStyle name="Percent 19" xfId="30309" xr:uid="{7E783294-6F2F-4B78-B762-2FDA9D01A354}"/>
    <cellStyle name="Percent 19 10" xfId="30310" xr:uid="{0B1FE4DD-ADBE-4D58-9C38-6430FA70423C}"/>
    <cellStyle name="Percent 19 11" xfId="30311" xr:uid="{0FB083F7-74F8-4C76-9EB4-2CF7827C3B76}"/>
    <cellStyle name="Percent 19 2" xfId="30312" xr:uid="{5C6B0448-C1F7-43D3-BDBB-D5120719BB2B}"/>
    <cellStyle name="Percent 19 2 10" xfId="30313" xr:uid="{A1E6BD3F-56FE-431B-A7E4-CA2E19C534C9}"/>
    <cellStyle name="Percent 19 2 2" xfId="30314" xr:uid="{4EF80C57-0CC1-4AE1-B3AC-DEBB193F3901}"/>
    <cellStyle name="Percent 19 2 2 2" xfId="30315" xr:uid="{ED80C0AE-D71E-402C-BCBB-A0420D958C49}"/>
    <cellStyle name="Percent 19 2 2 2 2" xfId="30316" xr:uid="{9D5795CB-4688-40AE-87F5-197F82DF429A}"/>
    <cellStyle name="Percent 19 2 2 3" xfId="30317" xr:uid="{B6692A15-5CE4-4F67-B3DF-3742CB8D4BAF}"/>
    <cellStyle name="Percent 19 2 2 4" xfId="30318" xr:uid="{CD8BF36A-9AF5-49FE-A52B-7226F03CA8C2}"/>
    <cellStyle name="Percent 19 2 2 5" xfId="30319" xr:uid="{D02F5DB3-6D55-4D53-B919-6798F09C236F}"/>
    <cellStyle name="Percent 19 2 3" xfId="30320" xr:uid="{5EB5452E-DC23-48A6-9F5D-02828CA55689}"/>
    <cellStyle name="Percent 19 2 3 2" xfId="30321" xr:uid="{F5CB39CF-DD94-411C-9E93-B873D1428060}"/>
    <cellStyle name="Percent 19 2 3 2 2" xfId="30322" xr:uid="{70756265-B6D0-462C-9156-6AA190FF58FB}"/>
    <cellStyle name="Percent 19 2 3 3" xfId="30323" xr:uid="{9778D1A1-0C21-4DB8-905C-EE98B648AB9A}"/>
    <cellStyle name="Percent 19 2 3 4" xfId="30324" xr:uid="{7B6A015C-829F-4629-9F60-75C4A34A386E}"/>
    <cellStyle name="Percent 19 2 4" xfId="30325" xr:uid="{B2A17B54-73BF-4849-9ED3-3894ED5B111F}"/>
    <cellStyle name="Percent 19 2 4 2" xfId="30326" xr:uid="{0ABA826E-BE3F-4F48-8F82-E40D1A5C0E79}"/>
    <cellStyle name="Percent 19 2 4 2 2" xfId="30327" xr:uid="{024B676D-B2F1-48A7-807B-6F05029DFA80}"/>
    <cellStyle name="Percent 19 2 4 3" xfId="30328" xr:uid="{8B81F251-87E3-4747-80E3-638FE8E25A61}"/>
    <cellStyle name="Percent 19 2 4 4" xfId="30329" xr:uid="{8D3843C9-AE67-4F31-A34B-E9DF90402215}"/>
    <cellStyle name="Percent 19 2 5" xfId="30330" xr:uid="{C0E9C7DB-A6AF-4DC4-98DB-302B8F0B7EBB}"/>
    <cellStyle name="Percent 19 2 5 2" xfId="30331" xr:uid="{D96F31E9-F2C1-4BBB-8427-5AAF534A387D}"/>
    <cellStyle name="Percent 19 2 5 2 2" xfId="30332" xr:uid="{1BB6B595-099D-4DDD-9F75-FEA222A75B8D}"/>
    <cellStyle name="Percent 19 2 5 3" xfId="30333" xr:uid="{71ED74A1-FE77-43BC-9D06-374952EA5482}"/>
    <cellStyle name="Percent 19 2 5 4" xfId="30334" xr:uid="{4FB1554E-4D94-4897-B4BA-ED3589267E19}"/>
    <cellStyle name="Percent 19 2 6" xfId="30335" xr:uid="{D0AC49F7-6DFB-455E-AC0E-210847640BD3}"/>
    <cellStyle name="Percent 19 2 6 2" xfId="30336" xr:uid="{CA925734-7ADD-4A05-A5DD-CA3BCF9844CE}"/>
    <cellStyle name="Percent 19 2 7" xfId="30337" xr:uid="{9464DABA-318C-473E-90E3-6037F938AB87}"/>
    <cellStyle name="Percent 19 2 8" xfId="30338" xr:uid="{ED616FE1-A324-4B65-AE0A-DF2AA2F7FC18}"/>
    <cellStyle name="Percent 19 2 9" xfId="30339" xr:uid="{4C95643C-CAA2-4D7A-9C0B-6CD31DE8C47A}"/>
    <cellStyle name="Percent 19 3" xfId="30340" xr:uid="{1BF07150-C562-4555-AB4E-ED12CBF01F50}"/>
    <cellStyle name="Percent 19 3 2" xfId="30341" xr:uid="{75328605-01FD-487F-9DA6-3CEC01B8604B}"/>
    <cellStyle name="Percent 19 3 2 2" xfId="30342" xr:uid="{296B11FD-E0A5-4F4E-B56D-A9237B53BD0C}"/>
    <cellStyle name="Percent 19 3 3" xfId="30343" xr:uid="{FDBC1DD7-D521-4414-BF77-BEE0F12BC70F}"/>
    <cellStyle name="Percent 19 3 4" xfId="30344" xr:uid="{4BDB0483-4755-4212-BC23-2E6E7709358C}"/>
    <cellStyle name="Percent 19 3 5" xfId="30345" xr:uid="{4E551981-7C47-42DA-8169-0010244439B6}"/>
    <cellStyle name="Percent 19 4" xfId="30346" xr:uid="{F1CD0BE5-3DD1-4FF1-AB1F-30F6FC5F1429}"/>
    <cellStyle name="Percent 19 4 2" xfId="30347" xr:uid="{9295A8AB-06B6-44E4-A1DF-2C1D26C02C39}"/>
    <cellStyle name="Percent 19 4 2 2" xfId="30348" xr:uid="{638BBE7D-DA4D-40CD-A88A-37E377C44BB8}"/>
    <cellStyle name="Percent 19 4 3" xfId="30349" xr:uid="{BAF64441-C0C1-46C9-AED6-3F939510D2C1}"/>
    <cellStyle name="Percent 19 4 4" xfId="30350" xr:uid="{D2A2E707-843B-4E65-A85A-CE47336B93D7}"/>
    <cellStyle name="Percent 19 4 5" xfId="30351" xr:uid="{F34A39CA-4408-4E9B-88F0-5B61C5728E2D}"/>
    <cellStyle name="Percent 19 5" xfId="30352" xr:uid="{7AE85F83-C4F1-41BA-907E-2652CBF24550}"/>
    <cellStyle name="Percent 19 5 2" xfId="30353" xr:uid="{3EE384A3-38B3-43DE-AEA5-A453218A07E6}"/>
    <cellStyle name="Percent 19 5 2 2" xfId="30354" xr:uid="{0EAC6877-5627-4075-8488-3FC893936606}"/>
    <cellStyle name="Percent 19 5 3" xfId="30355" xr:uid="{67148637-AC21-429C-932B-434809C44E11}"/>
    <cellStyle name="Percent 19 5 4" xfId="30356" xr:uid="{CA8D4A45-53FC-4117-A325-E69499FA9EA6}"/>
    <cellStyle name="Percent 19 5 5" xfId="30357" xr:uid="{9593B419-CE1D-46B9-9752-A4B222EC021F}"/>
    <cellStyle name="Percent 19 6" xfId="30358" xr:uid="{960D4AD2-216F-47B5-92E1-2F20B98F51E9}"/>
    <cellStyle name="Percent 19 6 2" xfId="30359" xr:uid="{0D718F82-673F-4A0C-B6B9-CFBFCD65BDED}"/>
    <cellStyle name="Percent 19 6 2 2" xfId="30360" xr:uid="{282E909F-2BB4-43B4-A055-B8077524DD0C}"/>
    <cellStyle name="Percent 19 6 3" xfId="30361" xr:uid="{F3520966-F497-4E91-BB87-8A9D97AF4697}"/>
    <cellStyle name="Percent 19 6 4" xfId="30362" xr:uid="{0B2D4E6C-9DEB-45DF-B1B3-AE5C79CFD11B}"/>
    <cellStyle name="Percent 19 7" xfId="30363" xr:uid="{EB1F70E6-4BAF-41C4-857D-F8409E51D575}"/>
    <cellStyle name="Percent 19 7 2" xfId="30364" xr:uid="{04EA6D05-628F-408A-9395-BF1F0B26B4E7}"/>
    <cellStyle name="Percent 19 8" xfId="30365" xr:uid="{4DD4617D-3375-4E2E-B7D5-523BAAC412F0}"/>
    <cellStyle name="Percent 19 9" xfId="30366" xr:uid="{7940DD08-FCA7-4676-B73A-C372584F34E5}"/>
    <cellStyle name="Percent 2" xfId="30367" xr:uid="{875AF59C-9762-48EF-A020-CD00FC551058}"/>
    <cellStyle name="Percent 2 10" xfId="30368" xr:uid="{711E10D5-8B44-4A89-9944-8DA63CF85738}"/>
    <cellStyle name="Percent 2 10 2" xfId="30369" xr:uid="{796AFD51-A453-4D56-B9A3-88B30C06895D}"/>
    <cellStyle name="Percent 2 10 2 2" xfId="30370" xr:uid="{A986613C-670A-4416-BC3D-401947FFEED0}"/>
    <cellStyle name="Percent 2 10 3" xfId="30371" xr:uid="{5AB4ECBC-BDD9-4A07-A442-0240C5DC6C7E}"/>
    <cellStyle name="Percent 2 10 4" xfId="30372" xr:uid="{D7A37AAF-51C7-404C-9521-373BF64A7762}"/>
    <cellStyle name="Percent 2 11" xfId="30373" xr:uid="{2DB9AE41-8B97-4C07-8659-E3F365403A38}"/>
    <cellStyle name="Percent 2 11 2" xfId="30374" xr:uid="{0E695280-F66B-4EF1-8952-AA1CFA72CC08}"/>
    <cellStyle name="Percent 2 11 2 2" xfId="30375" xr:uid="{7DD66C54-0CC9-4747-937E-13BC7DC3809D}"/>
    <cellStyle name="Percent 2 11 3" xfId="30376" xr:uid="{03170B03-A8BB-40F5-B186-8698D59085DB}"/>
    <cellStyle name="Percent 2 12" xfId="30377" xr:uid="{7B21ED62-CDAA-43F1-931D-ED66FDBC83BF}"/>
    <cellStyle name="Percent 2 12 2" xfId="30378" xr:uid="{9C9659EB-60F1-4177-9813-B84DBB36C505}"/>
    <cellStyle name="Percent 2 12 2 2" xfId="30379" xr:uid="{10BC3876-7D78-4315-8D54-D3DC04F00083}"/>
    <cellStyle name="Percent 2 12 3" xfId="30380" xr:uid="{A47592BB-F1B9-4BCC-BD6F-81AB06413654}"/>
    <cellStyle name="Percent 2 13" xfId="30381" xr:uid="{AFB159E9-F14E-4E59-A251-51586180F4DE}"/>
    <cellStyle name="Percent 2 13 2" xfId="30382" xr:uid="{311E04BD-A42F-48EE-B1F1-A9ED5F086E2D}"/>
    <cellStyle name="Percent 2 13 2 2" xfId="30383" xr:uid="{6267729F-90A8-4B70-92D7-012C6713D4D0}"/>
    <cellStyle name="Percent 2 13 3" xfId="30384" xr:uid="{704993DA-6E00-4F51-97E4-4D20D72A8AC7}"/>
    <cellStyle name="Percent 2 14" xfId="30385" xr:uid="{CF858D28-0F28-4975-A467-3BD8D84EE11F}"/>
    <cellStyle name="Percent 2 14 2" xfId="30386" xr:uid="{9DC38497-297A-4333-A72E-0E19EB1946AE}"/>
    <cellStyle name="Percent 2 14 2 2" xfId="30387" xr:uid="{E9E47506-822C-4C0F-B7A4-88BB422921B2}"/>
    <cellStyle name="Percent 2 14 3" xfId="30388" xr:uid="{F7053666-2B15-4953-9141-B211DD341A35}"/>
    <cellStyle name="Percent 2 15" xfId="30389" xr:uid="{44302E79-31AE-404B-9F43-ED9E94ECD0E4}"/>
    <cellStyle name="Percent 2 15 2" xfId="30390" xr:uid="{310F930B-4716-421E-B930-FD99F2090E29}"/>
    <cellStyle name="Percent 2 16" xfId="30391" xr:uid="{1A6E7BB5-A1CE-404D-9B3F-2738D2B945EB}"/>
    <cellStyle name="Percent 2 16 2" xfId="30392" xr:uid="{7C5A42F5-343D-4D78-9351-D61020D1A2AD}"/>
    <cellStyle name="Percent 2 17" xfId="30393" xr:uid="{0954F6A8-30FD-4518-B042-9DC63D567A7B}"/>
    <cellStyle name="Percent 2 17 2" xfId="30394" xr:uid="{B72C8164-CDF4-4EBE-9990-3554C59D4638}"/>
    <cellStyle name="Percent 2 18" xfId="30395" xr:uid="{FF03144F-A129-48A5-B3CF-E9BC55C63C82}"/>
    <cellStyle name="Percent 2 18 2" xfId="30396" xr:uid="{6DF162E2-A44A-46F8-A150-B5739D4A5138}"/>
    <cellStyle name="Percent 2 19" xfId="30397" xr:uid="{18D9BA59-B1FA-4647-AB0E-D6FB09E8D227}"/>
    <cellStyle name="Percent 2 2" xfId="30398" xr:uid="{FCCFD0FC-60A4-4EB2-9D60-3621169F8E69}"/>
    <cellStyle name="Percent 2 2 10" xfId="30399" xr:uid="{6370C7D1-5B3D-4AEE-AAB1-B8A288A28FFE}"/>
    <cellStyle name="Percent 2 2 11" xfId="30400" xr:uid="{6711DF6F-48F7-4858-9FEC-D191DCCB1AF6}"/>
    <cellStyle name="Percent 2 2 12" xfId="30401" xr:uid="{CC9DC3D6-0A98-47DF-9CA9-D3BF2ACC9DAB}"/>
    <cellStyle name="Percent 2 2 2" xfId="30402" xr:uid="{11182AA6-1B98-4133-82F5-CF86CC7618BD}"/>
    <cellStyle name="Percent 2 2 2 10" xfId="30403" xr:uid="{D06F8013-21EB-4AEF-BAAA-D1AA02A04CA7}"/>
    <cellStyle name="Percent 2 2 2 11" xfId="30404" xr:uid="{F803502F-091E-435C-AA44-01EDA2AD35C1}"/>
    <cellStyle name="Percent 2 2 2 2" xfId="30405" xr:uid="{4A045B4B-772E-4C78-9307-41C3C6AEF55D}"/>
    <cellStyle name="Percent 2 2 2 2 2" xfId="30406" xr:uid="{3351A58E-690B-4271-B986-C2E6ECD9CB1E}"/>
    <cellStyle name="Percent 2 2 2 2 2 2" xfId="30407" xr:uid="{805AF126-AB27-4ED8-B734-54F18648B975}"/>
    <cellStyle name="Percent 2 2 2 2 3" xfId="30408" xr:uid="{A2D0341D-430C-43FA-84D5-F5E2A4CA04E6}"/>
    <cellStyle name="Percent 2 2 2 2 4" xfId="30409" xr:uid="{EFD4734D-9A50-49E4-A22D-22BC0FD4427C}"/>
    <cellStyle name="Percent 2 2 2 3" xfId="30410" xr:uid="{D6104AE1-446F-4C00-9812-2B1EDE37F0E3}"/>
    <cellStyle name="Percent 2 2 2 3 2" xfId="30411" xr:uid="{F6A2A923-C49D-4696-B3CD-B8F77B66F037}"/>
    <cellStyle name="Percent 2 2 2 3 2 2" xfId="30412" xr:uid="{19A1DC4A-CD76-47B3-AB98-C983302D51CE}"/>
    <cellStyle name="Percent 2 2 2 3 3" xfId="30413" xr:uid="{5BF5DB14-967D-467C-8881-43D946BD10A1}"/>
    <cellStyle name="Percent 2 2 2 3 4" xfId="30414" xr:uid="{A5AFD3A1-23F2-4B70-96ED-591C4D162FE6}"/>
    <cellStyle name="Percent 2 2 2 4" xfId="30415" xr:uid="{250CDE67-89D0-4D5B-A9B3-73CEE1E2B7F6}"/>
    <cellStyle name="Percent 2 2 2 4 2" xfId="30416" xr:uid="{4EB17E26-B0FE-4698-891D-3DC0EE44CC66}"/>
    <cellStyle name="Percent 2 2 2 4 2 2" xfId="30417" xr:uid="{1A61A99E-7B9F-4831-9E15-2C01B0CF3537}"/>
    <cellStyle name="Percent 2 2 2 4 3" xfId="30418" xr:uid="{3E76471E-0E59-43EC-BD06-4C7E4B04BDF0}"/>
    <cellStyle name="Percent 2 2 2 4 4" xfId="30419" xr:uid="{89FF6CD7-5E61-4F4C-B94D-576E83C46DF2}"/>
    <cellStyle name="Percent 2 2 2 5" xfId="30420" xr:uid="{0AB83FD3-E4DC-4522-81C3-C276C3D4CFCC}"/>
    <cellStyle name="Percent 2 2 2 5 2" xfId="30421" xr:uid="{EC577AA2-4B51-45E4-B968-1162DD999181}"/>
    <cellStyle name="Percent 2 2 2 5 2 2" xfId="30422" xr:uid="{2881A42F-4FBD-4278-9BFC-571526A8651E}"/>
    <cellStyle name="Percent 2 2 2 5 3" xfId="30423" xr:uid="{52E6A2C5-851A-4944-A910-4A5BACC42CB2}"/>
    <cellStyle name="Percent 2 2 2 5 4" xfId="30424" xr:uid="{4A91E011-94B4-43D8-8600-5673631785E6}"/>
    <cellStyle name="Percent 2 2 2 6" xfId="30425" xr:uid="{98AF651D-BDC9-4659-8262-A21C0202F1D6}"/>
    <cellStyle name="Percent 2 2 2 6 2" xfId="30426" xr:uid="{E82C3EDB-1893-41CC-AD84-F0F0D1EF0966}"/>
    <cellStyle name="Percent 2 2 2 7" xfId="30427" xr:uid="{435F9656-09DE-4123-B687-2ED63051C839}"/>
    <cellStyle name="Percent 2 2 2 8" xfId="30428" xr:uid="{6019663E-545F-4AC8-8C85-CCD14E3916E7}"/>
    <cellStyle name="Percent 2 2 2 9" xfId="30429" xr:uid="{71AA46BA-F697-44CF-9A55-878C1B05A50E}"/>
    <cellStyle name="Percent 2 2 3" xfId="30430" xr:uid="{289FDFBB-DF5C-4E41-B925-1C9EF41151C0}"/>
    <cellStyle name="Percent 2 2 3 10" xfId="30431" xr:uid="{A830523C-0A9C-444C-AFBC-FAB0C0BD8951}"/>
    <cellStyle name="Percent 2 2 3 11" xfId="30432" xr:uid="{42183E35-ACCD-49B9-8371-E16D1C7F19E5}"/>
    <cellStyle name="Percent 2 2 3 2" xfId="30433" xr:uid="{5550D792-A75A-40B0-9B06-0EC20EEBD1A2}"/>
    <cellStyle name="Percent 2 2 3 2 2" xfId="30434" xr:uid="{C4F6425B-E2F9-4FEF-86E9-AC2FCDC3E312}"/>
    <cellStyle name="Percent 2 2 3 2 2 2" xfId="30435" xr:uid="{4AA9D9A5-ABA7-41E0-9894-46E00E06A26C}"/>
    <cellStyle name="Percent 2 2 3 2 3" xfId="30436" xr:uid="{419A479B-4943-48E3-8073-D76E9960F17A}"/>
    <cellStyle name="Percent 2 2 3 2 4" xfId="30437" xr:uid="{2DDCA8F5-705E-43C4-8E17-A9EF00DEB000}"/>
    <cellStyle name="Percent 2 2 3 2 5" xfId="30438" xr:uid="{D0240E44-FDBC-43A2-A274-1CFA97638106}"/>
    <cellStyle name="Percent 2 2 3 2 6" xfId="30439" xr:uid="{DED538B4-0C0C-42AD-BD80-43F98E312E8C}"/>
    <cellStyle name="Percent 2 2 3 3" xfId="30440" xr:uid="{CD19D8E0-CBFD-4541-A315-64F65D47B267}"/>
    <cellStyle name="Percent 2 2 3 3 2" xfId="30441" xr:uid="{80575990-5C5F-4BE3-9B36-03C7F7E511FF}"/>
    <cellStyle name="Percent 2 2 3 3 2 2" xfId="30442" xr:uid="{EC4D7BD4-6301-431A-8811-1D462776AFEB}"/>
    <cellStyle name="Percent 2 2 3 3 3" xfId="30443" xr:uid="{499BD5E7-6F0B-4906-B07A-F84107632AFA}"/>
    <cellStyle name="Percent 2 2 3 3 4" xfId="30444" xr:uid="{0DC7DEA9-3E47-44C8-80B8-DC307DB9F335}"/>
    <cellStyle name="Percent 2 2 3 3 5" xfId="30445" xr:uid="{E6D1067E-A869-43A8-B1B4-419D6A7A677D}"/>
    <cellStyle name="Percent 2 2 3 4" xfId="30446" xr:uid="{EC45701E-BC7E-4934-B951-568F58970399}"/>
    <cellStyle name="Percent 2 2 3 4 2" xfId="30447" xr:uid="{56582809-0BEC-417D-BDBD-EB2A8FD15E2D}"/>
    <cellStyle name="Percent 2 2 3 4 2 2" xfId="30448" xr:uid="{BA37BC5B-B06C-4311-A4D4-30FED7B6F301}"/>
    <cellStyle name="Percent 2 2 3 4 3" xfId="30449" xr:uid="{5059F0FA-D707-42A5-9F93-B711B17FC21C}"/>
    <cellStyle name="Percent 2 2 3 4 4" xfId="30450" xr:uid="{DCB6DF65-287D-42AE-A117-D0199A3186EE}"/>
    <cellStyle name="Percent 2 2 3 5" xfId="30451" xr:uid="{F2B94D19-3B9E-429F-93CB-470B81C5F28C}"/>
    <cellStyle name="Percent 2 2 3 5 2" xfId="30452" xr:uid="{B339FDC2-22EA-420D-B0C3-D14C9A4C4247}"/>
    <cellStyle name="Percent 2 2 3 5 2 2" xfId="30453" xr:uid="{F35EE44C-318E-4FC6-AE46-B11C8AA0A0C9}"/>
    <cellStyle name="Percent 2 2 3 5 3" xfId="30454" xr:uid="{342EC739-44E6-40DA-A9C5-9466FBD1F3C4}"/>
    <cellStyle name="Percent 2 2 3 5 4" xfId="30455" xr:uid="{3118E957-774C-4E75-B646-0DA754F8A111}"/>
    <cellStyle name="Percent 2 2 3 6" xfId="30456" xr:uid="{DF6C9E95-57AC-4B4D-B0D7-81B25F107DFB}"/>
    <cellStyle name="Percent 2 2 3 6 2" xfId="30457" xr:uid="{95AB4DEF-9D0C-4AD5-ADB4-4D193BDDC89D}"/>
    <cellStyle name="Percent 2 2 3 7" xfId="30458" xr:uid="{BDE74EC2-A6CB-43A2-BCB3-6C9034BF7765}"/>
    <cellStyle name="Percent 2 2 3 8" xfId="30459" xr:uid="{DFC50987-6883-4305-A634-EE6C2E033482}"/>
    <cellStyle name="Percent 2 2 3 9" xfId="30460" xr:uid="{C23C3195-A972-407E-A7C0-F23302E14BBB}"/>
    <cellStyle name="Percent 2 2 4" xfId="30461" xr:uid="{8B03D7CE-92DF-49AD-8B4F-AAFA3FA9B668}"/>
    <cellStyle name="Percent 2 2 4 10" xfId="30462" xr:uid="{CEFBF221-EBBB-459C-B366-672EC254CF84}"/>
    <cellStyle name="Percent 2 2 4 2" xfId="30463" xr:uid="{852FC34F-6C14-40A9-AE98-18AB45A35D3A}"/>
    <cellStyle name="Percent 2 2 4 2 2" xfId="30464" xr:uid="{8CD1E5F9-4BC8-4871-B7DB-4FFD654A0C93}"/>
    <cellStyle name="Percent 2 2 4 2 2 2" xfId="30465" xr:uid="{D1FE276C-DB9E-4272-8230-FEAF44BA35DA}"/>
    <cellStyle name="Percent 2 2 4 2 3" xfId="30466" xr:uid="{EADCF746-8953-42BB-9D3F-EC14510C6F8C}"/>
    <cellStyle name="Percent 2 2 4 2 4" xfId="30467" xr:uid="{116FFAAD-1E27-4470-990F-299D4F14E724}"/>
    <cellStyle name="Percent 2 2 4 3" xfId="30468" xr:uid="{025EC15A-301B-4704-8332-43DD87F90C04}"/>
    <cellStyle name="Percent 2 2 4 3 2" xfId="30469" xr:uid="{7657FBB0-91C5-486C-9A9E-C6B471AF2398}"/>
    <cellStyle name="Percent 2 2 4 3 2 2" xfId="30470" xr:uid="{421A75E0-8D24-4B6A-B24C-E97E873377F5}"/>
    <cellStyle name="Percent 2 2 4 3 3" xfId="30471" xr:uid="{039E773F-1924-45C5-BB12-26449A7C885B}"/>
    <cellStyle name="Percent 2 2 4 3 4" xfId="30472" xr:uid="{C1E296DE-0BCC-43B7-A6BF-5DE6A779322A}"/>
    <cellStyle name="Percent 2 2 4 4" xfId="30473" xr:uid="{73B86D49-F811-494E-9BF4-C7BF483EF880}"/>
    <cellStyle name="Percent 2 2 4 4 2" xfId="30474" xr:uid="{4D020530-D7D9-450E-A76D-7DD93269947C}"/>
    <cellStyle name="Percent 2 2 4 4 2 2" xfId="30475" xr:uid="{3C293902-CADD-469D-9E3A-22A849A4DB2A}"/>
    <cellStyle name="Percent 2 2 4 4 3" xfId="30476" xr:uid="{96F60776-85B9-464B-B6CF-F797251C28AA}"/>
    <cellStyle name="Percent 2 2 4 4 4" xfId="30477" xr:uid="{16E4C066-AC34-40AF-B20B-9F1A78F032A9}"/>
    <cellStyle name="Percent 2 2 4 5" xfId="30478" xr:uid="{9D04280B-18DB-487F-A0C0-CCEB3E3E3DAC}"/>
    <cellStyle name="Percent 2 2 4 5 2" xfId="30479" xr:uid="{03C7990A-3F50-46D5-9F36-9FD561A5658F}"/>
    <cellStyle name="Percent 2 2 4 5 2 2" xfId="30480" xr:uid="{B15678A3-87FF-45CC-98E5-9C9BCE91F810}"/>
    <cellStyle name="Percent 2 2 4 5 3" xfId="30481" xr:uid="{4688AD34-5EDF-4A9B-8184-BFA1F2C4CCA8}"/>
    <cellStyle name="Percent 2 2 4 5 4" xfId="30482" xr:uid="{17BD62BF-76E5-48DE-8F60-84367B4F0997}"/>
    <cellStyle name="Percent 2 2 4 6" xfId="30483" xr:uid="{AF1E1D02-2B52-4652-8510-2C48EF846EF5}"/>
    <cellStyle name="Percent 2 2 4 6 2" xfId="30484" xr:uid="{8E2C534A-793C-454C-A16D-8F0F86CA984E}"/>
    <cellStyle name="Percent 2 2 4 7" xfId="30485" xr:uid="{3BA45791-0FDA-4832-AE4A-8F3D8D4C6176}"/>
    <cellStyle name="Percent 2 2 4 8" xfId="30486" xr:uid="{35BFBEE2-BFDB-45E8-9629-DD6835E8A696}"/>
    <cellStyle name="Percent 2 2 4 9" xfId="30487" xr:uid="{15572020-7D33-411D-B687-A3D746BE61EE}"/>
    <cellStyle name="Percent 2 2 5" xfId="30488" xr:uid="{83CAE08A-7D66-42E7-8000-1ED03173EE0C}"/>
    <cellStyle name="Percent 2 2 5 2" xfId="30489" xr:uid="{C4CEC900-FDD3-44CE-84B9-0F483266E4BD}"/>
    <cellStyle name="Percent 2 2 5 2 2" xfId="30490" xr:uid="{FD532EB9-0E3F-4227-998E-2BA3E3DE72D5}"/>
    <cellStyle name="Percent 2 2 5 2 2 2" xfId="30491" xr:uid="{901A0294-873B-490C-8AF5-B637312DC29F}"/>
    <cellStyle name="Percent 2 2 5 2 3" xfId="30492" xr:uid="{632A23DD-F5ED-4D10-B263-C7B408898CC8}"/>
    <cellStyle name="Percent 2 2 5 2 4" xfId="30493" xr:uid="{521DB9CC-0451-481A-BB9D-58ADFA090C81}"/>
    <cellStyle name="Percent 2 2 5 3" xfId="30494" xr:uid="{F813545B-E651-4919-A4A9-15E1C03AEDE5}"/>
    <cellStyle name="Percent 2 2 5 3 2" xfId="30495" xr:uid="{9E7DF9EB-56DD-4FDF-B1BB-10F38640BC64}"/>
    <cellStyle name="Percent 2 2 5 3 2 2" xfId="30496" xr:uid="{275575A9-B688-4FD0-99AE-BC9E56CA749A}"/>
    <cellStyle name="Percent 2 2 5 3 3" xfId="30497" xr:uid="{B5D62E07-52A5-4D07-876B-F4B88CAF34C9}"/>
    <cellStyle name="Percent 2 2 5 3 4" xfId="30498" xr:uid="{8383AE91-2F8B-40E9-A6B5-1832AF10D900}"/>
    <cellStyle name="Percent 2 2 5 4" xfId="30499" xr:uid="{F237CE99-C430-4A68-91E1-9D219849B7F1}"/>
    <cellStyle name="Percent 2 2 5 4 2" xfId="30500" xr:uid="{2FA3576A-0A65-4F10-90BC-74E3A34B511E}"/>
    <cellStyle name="Percent 2 2 5 4 2 2" xfId="30501" xr:uid="{6967390E-D85B-4E2D-83CF-36EAA85CF576}"/>
    <cellStyle name="Percent 2 2 5 4 3" xfId="30502" xr:uid="{2CD3477D-C086-4509-B707-2435AD6C4B46}"/>
    <cellStyle name="Percent 2 2 5 4 4" xfId="30503" xr:uid="{F4A0F64E-E4F5-4DF9-A685-D84B43A955F9}"/>
    <cellStyle name="Percent 2 2 5 5" xfId="30504" xr:uid="{0310AEBB-1040-44BE-BE2F-F7EF28969D5A}"/>
    <cellStyle name="Percent 2 2 5 5 2" xfId="30505" xr:uid="{A3FC65D1-26FA-4AA3-A9E2-17859BA6EB72}"/>
    <cellStyle name="Percent 2 2 5 5 2 2" xfId="30506" xr:uid="{98FE7359-73E7-4DF7-B047-A37C43208345}"/>
    <cellStyle name="Percent 2 2 5 5 3" xfId="30507" xr:uid="{805EB38C-99B2-4EBD-97FA-1C5D1584BE27}"/>
    <cellStyle name="Percent 2 2 5 5 4" xfId="30508" xr:uid="{C5752ADD-58CE-416E-A911-9FF13C5A2A82}"/>
    <cellStyle name="Percent 2 2 5 6" xfId="30509" xr:uid="{CAF40F80-5BA0-4581-84F1-A9DDA94D24A6}"/>
    <cellStyle name="Percent 2 2 5 6 2" xfId="30510" xr:uid="{4285BBCF-8121-42A7-83A4-F05BB7C88155}"/>
    <cellStyle name="Percent 2 2 5 7" xfId="30511" xr:uid="{9E93B3FE-D90D-49BC-AA40-1B84291A33BA}"/>
    <cellStyle name="Percent 2 2 5 8" xfId="30512" xr:uid="{E6711CB1-94D3-4AE2-A746-35D11B111CF7}"/>
    <cellStyle name="Percent 2 2 5 9" xfId="30513" xr:uid="{9E4C91C8-F682-4A92-A99D-480F0964C072}"/>
    <cellStyle name="Percent 2 2 6" xfId="30514" xr:uid="{F3768BD1-C3F7-4C07-9F5E-91B9C0F06E1B}"/>
    <cellStyle name="Percent 2 2 6 2" xfId="30515" xr:uid="{02856FA6-1C32-4558-BF27-5C7363E65F8C}"/>
    <cellStyle name="Percent 2 2 6 2 2" xfId="30516" xr:uid="{4A485566-79B8-4CBB-97B6-A65747908E57}"/>
    <cellStyle name="Percent 2 2 6 2 2 2" xfId="30517" xr:uid="{CE1C14C3-CBA0-419E-930F-A4C15A92B1B5}"/>
    <cellStyle name="Percent 2 2 6 2 3" xfId="30518" xr:uid="{FAFAE887-7AF7-4109-A106-6685410003B0}"/>
    <cellStyle name="Percent 2 2 6 2 4" xfId="30519" xr:uid="{77077DF8-C13C-4A30-9749-1DF853F8410F}"/>
    <cellStyle name="Percent 2 2 6 3" xfId="30520" xr:uid="{13A8951B-10B3-4EFE-8861-2FB39FD45C54}"/>
    <cellStyle name="Percent 2 2 6 3 2" xfId="30521" xr:uid="{2C975951-DA7A-488E-A5BB-38475E69691F}"/>
    <cellStyle name="Percent 2 2 6 3 2 2" xfId="30522" xr:uid="{A5C87867-50E7-4AB6-BDF5-DA1416178DDA}"/>
    <cellStyle name="Percent 2 2 6 3 3" xfId="30523" xr:uid="{C75AF4E9-07E2-440C-B7C8-A4F67FA47600}"/>
    <cellStyle name="Percent 2 2 6 3 4" xfId="30524" xr:uid="{A694815C-3D56-4291-8D06-E0297D4A7B4F}"/>
    <cellStyle name="Percent 2 2 6 4" xfId="30525" xr:uid="{22ADAA12-DE59-4245-836E-F8460EC2D9A0}"/>
    <cellStyle name="Percent 2 2 6 4 2" xfId="30526" xr:uid="{D4E70721-B943-4734-B7D3-7011A8FF27FA}"/>
    <cellStyle name="Percent 2 2 6 4 2 2" xfId="30527" xr:uid="{50A03DF3-54A8-4733-8C5F-7FDC816714D6}"/>
    <cellStyle name="Percent 2 2 6 4 3" xfId="30528" xr:uid="{926E1863-5F19-423E-AE9B-C1E173A657C5}"/>
    <cellStyle name="Percent 2 2 6 4 4" xfId="30529" xr:uid="{848AE434-91B8-4FF6-BE9C-165BF02312D3}"/>
    <cellStyle name="Percent 2 2 6 5" xfId="30530" xr:uid="{B27A7608-C99A-4E7E-8DFB-C601DCA000EE}"/>
    <cellStyle name="Percent 2 2 6 5 2" xfId="30531" xr:uid="{69799FEE-9516-4FB7-80B6-8AD39638AFEC}"/>
    <cellStyle name="Percent 2 2 6 5 2 2" xfId="30532" xr:uid="{112CBF17-47F4-4C48-9BF3-72183AF8DBE2}"/>
    <cellStyle name="Percent 2 2 6 5 3" xfId="30533" xr:uid="{24FBA4C4-EB82-476D-B2F2-2E23596AE9ED}"/>
    <cellStyle name="Percent 2 2 6 5 4" xfId="30534" xr:uid="{3151C56B-C736-4344-B61F-9E1A8AC1ACA5}"/>
    <cellStyle name="Percent 2 2 6 6" xfId="30535" xr:uid="{8B018739-1C86-4221-9F34-73193F870C49}"/>
    <cellStyle name="Percent 2 2 6 6 2" xfId="30536" xr:uid="{0C67BCEF-0FD3-444A-91AA-EDB8C40F0BBA}"/>
    <cellStyle name="Percent 2 2 6 7" xfId="30537" xr:uid="{9ED31DA2-9B9E-4291-9F76-94757C4F7572}"/>
    <cellStyle name="Percent 2 2 6 8" xfId="30538" xr:uid="{58747F35-44CC-488F-B807-C330D505272A}"/>
    <cellStyle name="Percent 2 2 6 9" xfId="30539" xr:uid="{8BF6D6A0-9ADD-4754-BED4-7718A59FCE8E}"/>
    <cellStyle name="Percent 2 2 7" xfId="30540" xr:uid="{26C29772-7EC7-4891-8856-C018E13A66A6}"/>
    <cellStyle name="Percent 2 2 7 2" xfId="30541" xr:uid="{50D20D1C-D200-4610-9204-6F0FFBE5872F}"/>
    <cellStyle name="Percent 2 2 7 2 2" xfId="30542" xr:uid="{63B8A8F0-CBD7-405C-A0EB-761032256801}"/>
    <cellStyle name="Percent 2 2 7 2 2 2" xfId="30543" xr:uid="{38676D26-B2D7-4BD4-B500-20EBE148D3C6}"/>
    <cellStyle name="Percent 2 2 7 2 3" xfId="30544" xr:uid="{8FAB611E-8025-46E3-A45D-4D38D4A6FE30}"/>
    <cellStyle name="Percent 2 2 7 2 4" xfId="30545" xr:uid="{D01CC3CA-A784-4320-B9EE-F863F11E5B1A}"/>
    <cellStyle name="Percent 2 2 7 3" xfId="30546" xr:uid="{2FCC4AB3-903E-4100-B6CD-03EF9122A075}"/>
    <cellStyle name="Percent 2 2 7 3 2" xfId="30547" xr:uid="{2DD88132-2394-4C62-97E4-7C12DEF8F705}"/>
    <cellStyle name="Percent 2 2 7 3 2 2" xfId="30548" xr:uid="{8D32D691-ADE3-4C9F-8B8F-364110CFD87E}"/>
    <cellStyle name="Percent 2 2 7 3 3" xfId="30549" xr:uid="{EF34B149-26DD-4480-A2BD-8E53E19508A0}"/>
    <cellStyle name="Percent 2 2 7 3 4" xfId="30550" xr:uid="{ECDC0DCF-826F-4293-8679-F909E4D90EA8}"/>
    <cellStyle name="Percent 2 2 7 4" xfId="30551" xr:uid="{777377EB-F0AF-4053-9879-6EF9A097D034}"/>
    <cellStyle name="Percent 2 2 7 4 2" xfId="30552" xr:uid="{25E5250F-4CA1-4439-A645-1E5EBD0F98AC}"/>
    <cellStyle name="Percent 2 2 7 4 2 2" xfId="30553" xr:uid="{7B383C53-4841-4168-9C72-9A803DFA1868}"/>
    <cellStyle name="Percent 2 2 7 4 3" xfId="30554" xr:uid="{B8B4B08E-012C-44D8-9BD6-F7D20456971B}"/>
    <cellStyle name="Percent 2 2 7 4 4" xfId="30555" xr:uid="{61321FAC-DB0F-4765-8ACF-DB29EB210338}"/>
    <cellStyle name="Percent 2 2 7 5" xfId="30556" xr:uid="{96C97D19-F80D-4CAB-A6D3-62A1EE6A9FAB}"/>
    <cellStyle name="Percent 2 2 7 5 2" xfId="30557" xr:uid="{201C6052-D6BF-4C51-A7E7-FC33EDA8D193}"/>
    <cellStyle name="Percent 2 2 7 5 2 2" xfId="30558" xr:uid="{A60FBC10-0085-4FAA-8058-BAE3AB37F1C2}"/>
    <cellStyle name="Percent 2 2 7 5 3" xfId="30559" xr:uid="{C9B24064-0F18-4587-811A-6916473451CB}"/>
    <cellStyle name="Percent 2 2 7 5 4" xfId="30560" xr:uid="{9E3024B3-A20C-4359-B775-D9A51E04CCA5}"/>
    <cellStyle name="Percent 2 2 7 6" xfId="30561" xr:uid="{84CB1F4B-0C0C-40D0-9483-DC4A070ED05D}"/>
    <cellStyle name="Percent 2 2 7 6 2" xfId="30562" xr:uid="{CA81DF6E-C295-41EA-8B54-A353201EBC73}"/>
    <cellStyle name="Percent 2 2 7 7" xfId="30563" xr:uid="{D0E81BD1-B8AD-4825-9B7B-F2CA58C1813D}"/>
    <cellStyle name="Percent 2 2 7 8" xfId="30564" xr:uid="{B49CFBFC-0A1A-4968-930F-8DCBF030C7A7}"/>
    <cellStyle name="Percent 2 2 8" xfId="30565" xr:uid="{D48414AC-02D5-4F57-BC77-A8832AC4D1C2}"/>
    <cellStyle name="Percent 2 2 9" xfId="30566" xr:uid="{146C4B37-5BCD-42E5-ADD4-722412DB3711}"/>
    <cellStyle name="Percent 2 2 9 2" xfId="30567" xr:uid="{6BCD117F-394D-4940-B029-80818C0D3876}"/>
    <cellStyle name="Percent 2 20" xfId="32161" xr:uid="{B6547377-5A37-4BB8-873C-D3FA94F7C22A}"/>
    <cellStyle name="Percent 2 3" xfId="30568" xr:uid="{E1387902-CB6A-4373-ADA0-F725A8E6C4BF}"/>
    <cellStyle name="Percent 2 3 10" xfId="30569" xr:uid="{170E1ABF-A3B8-4A7B-BAB3-2C58C0E212A4}"/>
    <cellStyle name="Percent 2 3 10 2" xfId="30570" xr:uid="{5BAE2EFA-B026-4F89-AAF6-8210F1AA8EE9}"/>
    <cellStyle name="Percent 2 3 11" xfId="30571" xr:uid="{D6A5907E-EA0B-49B5-AB5E-DB401F25CB46}"/>
    <cellStyle name="Percent 2 3 12" xfId="30572" xr:uid="{B226A307-B36F-4E53-BC7F-7D024357E26E}"/>
    <cellStyle name="Percent 2 3 13" xfId="30573" xr:uid="{6467E444-2366-4000-9B67-F4D5C25B7E4A}"/>
    <cellStyle name="Percent 2 3 14" xfId="30574" xr:uid="{B879C6A6-2C78-46D1-ABC6-1FF5E5D5E55F}"/>
    <cellStyle name="Percent 2 3 15" xfId="30575" xr:uid="{339300C2-EAFE-4A60-A799-414E7E72E862}"/>
    <cellStyle name="Percent 2 3 16" xfId="30576" xr:uid="{E9D03273-8DB8-420A-B11F-639392E407CA}"/>
    <cellStyle name="Percent 2 3 2" xfId="30577" xr:uid="{11BFA02B-240B-427A-A620-F0EB52F6C382}"/>
    <cellStyle name="Percent 2 3 2 10" xfId="30578" xr:uid="{6BD713D9-264F-49BD-A562-923B6DC3EDB9}"/>
    <cellStyle name="Percent 2 3 2 11" xfId="30579" xr:uid="{67C2A650-4CCD-4F1B-A664-508C5E809FCF}"/>
    <cellStyle name="Percent 2 3 2 12" xfId="30580" xr:uid="{0D599D65-56A9-4CAB-BDA5-8F4EABDDDBBC}"/>
    <cellStyle name="Percent 2 3 2 2" xfId="30581" xr:uid="{597E3BD1-5E70-4657-9FBA-0653A3CD76A6}"/>
    <cellStyle name="Percent 2 3 2 2 2" xfId="30582" xr:uid="{8EB6477F-FFEB-4840-AC44-988E4CF6A536}"/>
    <cellStyle name="Percent 2 3 2 2 2 2" xfId="30583" xr:uid="{2FCD9AB8-255E-4941-90F7-553A5B5912B7}"/>
    <cellStyle name="Percent 2 3 2 2 2 3" xfId="30584" xr:uid="{B83BDE6D-A09B-4A43-AB24-B62207D3432B}"/>
    <cellStyle name="Percent 2 3 2 2 3" xfId="30585" xr:uid="{5FBB98E7-EB80-482D-B8ED-479394E80D1B}"/>
    <cellStyle name="Percent 2 3 2 2 3 2" xfId="30586" xr:uid="{13120F3F-240B-4392-BEF4-3B57BDAB7A76}"/>
    <cellStyle name="Percent 2 3 2 2 4" xfId="30587" xr:uid="{FE3EE161-91A7-4CA7-BA59-40CA3D886C2E}"/>
    <cellStyle name="Percent 2 3 2 2 5" xfId="30588" xr:uid="{09625A33-FF61-4D61-BB35-D042B2EC9DF0}"/>
    <cellStyle name="Percent 2 3 2 3" xfId="30589" xr:uid="{5426775C-897C-408E-BBDE-1652557ECB42}"/>
    <cellStyle name="Percent 2 3 2 3 2" xfId="30590" xr:uid="{2E93E78D-F4DE-437D-9B4E-2C4EEE58390F}"/>
    <cellStyle name="Percent 2 3 2 3 2 2" xfId="30591" xr:uid="{6B273C81-D4A3-4FC6-99E4-CBD760182407}"/>
    <cellStyle name="Percent 2 3 2 3 3" xfId="30592" xr:uid="{7F9536B9-1E92-4C46-BBB7-DF01FAF58F6F}"/>
    <cellStyle name="Percent 2 3 2 3 4" xfId="30593" xr:uid="{7067086D-B6B5-4AAC-8E48-1243BDB7E370}"/>
    <cellStyle name="Percent 2 3 2 3 5" xfId="30594" xr:uid="{5DFAC51E-495D-4CC1-9C10-D8CCB250CD18}"/>
    <cellStyle name="Percent 2 3 2 4" xfId="30595" xr:uid="{384EEA4A-F66D-4925-9253-6ED4E447C73E}"/>
    <cellStyle name="Percent 2 3 2 4 2" xfId="30596" xr:uid="{7D14E78C-20EC-45CA-B160-F9BC229D673C}"/>
    <cellStyle name="Percent 2 3 2 4 2 2" xfId="30597" xr:uid="{4BF8F665-9820-47EA-9CFB-387D5E7DF95B}"/>
    <cellStyle name="Percent 2 3 2 4 3" xfId="30598" xr:uid="{9958946B-5A93-4633-9C01-137E63AB3DFC}"/>
    <cellStyle name="Percent 2 3 2 4 4" xfId="30599" xr:uid="{C5B1F064-397B-4BBD-86B3-BD3DE495D7CD}"/>
    <cellStyle name="Percent 2 3 2 4 5" xfId="30600" xr:uid="{3C097602-3543-4332-A7E1-0637EBD5A279}"/>
    <cellStyle name="Percent 2 3 2 5" xfId="30601" xr:uid="{63417772-6EF2-478F-98EB-7F96020D27FE}"/>
    <cellStyle name="Percent 2 3 2 5 2" xfId="30602" xr:uid="{52EB72D1-F790-489C-BB55-22A8D404CFE9}"/>
    <cellStyle name="Percent 2 3 2 5 2 2" xfId="30603" xr:uid="{B4992B08-4A4A-4ABE-94D2-4DB3647680A6}"/>
    <cellStyle name="Percent 2 3 2 5 3" xfId="30604" xr:uid="{FC4D4ED2-DAF3-4FA3-8AAD-24BD1D6AC021}"/>
    <cellStyle name="Percent 2 3 2 5 4" xfId="30605" xr:uid="{433440C8-55F0-47D2-A9F4-AA92698954A7}"/>
    <cellStyle name="Percent 2 3 2 5 5" xfId="30606" xr:uid="{13738141-9CF8-456B-B58F-B8728B49EE82}"/>
    <cellStyle name="Percent 2 3 2 6" xfId="30607" xr:uid="{90A288BE-E98F-4345-A08C-85C1AD9722F7}"/>
    <cellStyle name="Percent 2 3 2 6 2" xfId="30608" xr:uid="{1590F88C-15FD-404B-8C04-B63C9CC45EFA}"/>
    <cellStyle name="Percent 2 3 2 7" xfId="30609" xr:uid="{D39A92CE-7EB2-45E4-AB19-8266F6A8DB11}"/>
    <cellStyle name="Percent 2 3 2 8" xfId="30610" xr:uid="{0F75CB0C-0621-4A24-81EA-596CF060E09C}"/>
    <cellStyle name="Percent 2 3 2 9" xfId="30611" xr:uid="{7A94B183-813C-40B7-8382-CECFA434B1F9}"/>
    <cellStyle name="Percent 2 3 3" xfId="30612" xr:uid="{397FCF25-3BE0-4146-AEED-5255A725DEF5}"/>
    <cellStyle name="Percent 2 3 3 10" xfId="30613" xr:uid="{56B0A423-846D-401A-9C30-5837CF8FFF3B}"/>
    <cellStyle name="Percent 2 3 3 2" xfId="30614" xr:uid="{159A9746-381A-4F64-BDD9-97F409F707DF}"/>
    <cellStyle name="Percent 2 3 3 2 2" xfId="30615" xr:uid="{5C3D4DAE-D72C-441E-842B-8326B3887F9C}"/>
    <cellStyle name="Percent 2 3 3 2 2 2" xfId="30616" xr:uid="{8C9A8837-3D8C-4A37-9C6D-1D5AE75C186E}"/>
    <cellStyle name="Percent 2 3 3 2 2 3" xfId="30617" xr:uid="{DBD42902-ADE8-4230-9B22-1DF5F3F95FDE}"/>
    <cellStyle name="Percent 2 3 3 2 3" xfId="30618" xr:uid="{DCC2D7A1-240C-4A93-B915-B050CCA40E7F}"/>
    <cellStyle name="Percent 2 3 3 2 4" xfId="30619" xr:uid="{3B057F86-3878-45CD-A7D9-3FB70DFD2061}"/>
    <cellStyle name="Percent 2 3 3 2 5" xfId="30620" xr:uid="{9387D556-A459-49D0-9319-67CB2989D094}"/>
    <cellStyle name="Percent 2 3 3 3" xfId="30621" xr:uid="{4465BAF5-5116-4F40-9F14-9B0EF2FF078F}"/>
    <cellStyle name="Percent 2 3 3 3 2" xfId="30622" xr:uid="{678FBF27-6A10-4804-B88E-2B5EA379CED2}"/>
    <cellStyle name="Percent 2 3 3 3 2 2" xfId="30623" xr:uid="{004D6C1A-776E-4832-8389-7843A771C821}"/>
    <cellStyle name="Percent 2 3 3 3 3" xfId="30624" xr:uid="{BEE507BE-C6CA-4F2E-A43F-FA02CA1E3E21}"/>
    <cellStyle name="Percent 2 3 3 3 4" xfId="30625" xr:uid="{1D429E96-E7A4-40B8-8F0C-A2A708B99CB9}"/>
    <cellStyle name="Percent 2 3 3 3 5" xfId="30626" xr:uid="{16B43CF3-EBFA-4566-92FA-0702B96E6259}"/>
    <cellStyle name="Percent 2 3 3 4" xfId="30627" xr:uid="{0437D407-E860-4345-B8A8-B37F0B15AA3C}"/>
    <cellStyle name="Percent 2 3 3 4 2" xfId="30628" xr:uid="{5D66338F-AAFE-4EE8-9B7E-E2EC42FB6C6A}"/>
    <cellStyle name="Percent 2 3 3 4 2 2" xfId="30629" xr:uid="{BE41CABB-15BE-488C-8E90-2FB3F60A18E0}"/>
    <cellStyle name="Percent 2 3 3 4 3" xfId="30630" xr:uid="{690F56D5-4FEC-431B-BFE2-0CCCA7B00AF0}"/>
    <cellStyle name="Percent 2 3 3 4 4" xfId="30631" xr:uid="{923613EB-6B06-419B-9149-C4395D692A52}"/>
    <cellStyle name="Percent 2 3 3 4 5" xfId="30632" xr:uid="{7AF6180E-7677-4A07-9633-63FBFF7BE18A}"/>
    <cellStyle name="Percent 2 3 3 5" xfId="30633" xr:uid="{B71404EB-4504-44FD-99A6-153E555BBE12}"/>
    <cellStyle name="Percent 2 3 3 5 2" xfId="30634" xr:uid="{616618F8-DC39-498E-BB45-03528D5E999C}"/>
    <cellStyle name="Percent 2 3 3 5 2 2" xfId="30635" xr:uid="{4150C676-A300-4306-8D2F-6449A3FA5CC6}"/>
    <cellStyle name="Percent 2 3 3 5 3" xfId="30636" xr:uid="{E7404074-D841-497E-B660-3E5088951B29}"/>
    <cellStyle name="Percent 2 3 3 5 4" xfId="30637" xr:uid="{DE6D8D86-BC2B-46DF-AF48-B99857F4DE26}"/>
    <cellStyle name="Percent 2 3 3 6" xfId="30638" xr:uid="{386C3D4B-0421-4DAC-8A68-81A18EF9598E}"/>
    <cellStyle name="Percent 2 3 3 6 2" xfId="30639" xr:uid="{7BE35C22-6C47-476E-9EAD-6E47FD79033F}"/>
    <cellStyle name="Percent 2 3 3 7" xfId="30640" xr:uid="{05CB40A1-2FA2-4C79-A8AC-B63E0499BF99}"/>
    <cellStyle name="Percent 2 3 3 8" xfId="30641" xr:uid="{D17C7D9C-E668-40D9-9C34-768938AD73D3}"/>
    <cellStyle name="Percent 2 3 3 9" xfId="30642" xr:uid="{9550BA22-2287-4ADF-AEF0-67F5010BEC67}"/>
    <cellStyle name="Percent 2 3 4" xfId="30643" xr:uid="{24C2C77A-F809-42B2-A96E-3AC0F9F01AF5}"/>
    <cellStyle name="Percent 2 3 4 2" xfId="30644" xr:uid="{D85A5A9B-D4B4-44C5-AB46-151AC4094BCB}"/>
    <cellStyle name="Percent 2 3 4 2 2" xfId="30645" xr:uid="{AC7A24A1-EF4E-4538-9D61-B4EF68BA6DDB}"/>
    <cellStyle name="Percent 2 3 4 2 2 2" xfId="30646" xr:uid="{092B46E4-810B-4AAF-BC60-0250AF5F9991}"/>
    <cellStyle name="Percent 2 3 4 2 3" xfId="30647" xr:uid="{E12F33F2-D4A3-4312-A41D-1ED049D395B6}"/>
    <cellStyle name="Percent 2 3 4 2 4" xfId="30648" xr:uid="{661AC93B-C4BD-42D2-870D-463C97462875}"/>
    <cellStyle name="Percent 2 3 4 2 5" xfId="30649" xr:uid="{77791AD1-F27D-4773-AD24-FC32F32A3AB7}"/>
    <cellStyle name="Percent 2 3 4 3" xfId="30650" xr:uid="{A857C2D5-32DC-41BA-928E-E70F2FA4C35D}"/>
    <cellStyle name="Percent 2 3 4 3 2" xfId="30651" xr:uid="{95F080C0-E237-4C29-AAE3-2727857D9B93}"/>
    <cellStyle name="Percent 2 3 4 3 2 2" xfId="30652" xr:uid="{84BA5403-B130-4A8A-AE7D-B53D82A3C772}"/>
    <cellStyle name="Percent 2 3 4 3 3" xfId="30653" xr:uid="{4420D5BD-957D-42EA-B3E0-A699FC964F1E}"/>
    <cellStyle name="Percent 2 3 4 3 4" xfId="30654" xr:uid="{5EEC0E7D-919D-491F-9A72-AC1AD4E46EE1}"/>
    <cellStyle name="Percent 2 3 4 3 5" xfId="30655" xr:uid="{1128CC24-C0AA-4E36-B5DE-DC5D907D7D8D}"/>
    <cellStyle name="Percent 2 3 4 4" xfId="30656" xr:uid="{D46515D9-B02F-41BD-A347-51C8AF6942BD}"/>
    <cellStyle name="Percent 2 3 4 4 2" xfId="30657" xr:uid="{97788C40-4674-49AF-9351-9253EBFD013F}"/>
    <cellStyle name="Percent 2 3 4 4 2 2" xfId="30658" xr:uid="{1E3B3A65-9D29-4C38-AB5A-23BEE1319912}"/>
    <cellStyle name="Percent 2 3 4 4 3" xfId="30659" xr:uid="{A9D159D4-8AA3-40B7-93D2-4737301AFAF8}"/>
    <cellStyle name="Percent 2 3 4 4 4" xfId="30660" xr:uid="{7D67C6C0-958C-4B97-AAE3-DADEC05B6C16}"/>
    <cellStyle name="Percent 2 3 4 5" xfId="30661" xr:uid="{32FDFFE6-8BE2-45E8-904A-69079CE09B0D}"/>
    <cellStyle name="Percent 2 3 4 5 2" xfId="30662" xr:uid="{C7CAB8E4-CD17-4E0C-8B9B-540AADC4D685}"/>
    <cellStyle name="Percent 2 3 4 5 2 2" xfId="30663" xr:uid="{3E7C95A8-CC70-45CB-AE2D-140F8490E27D}"/>
    <cellStyle name="Percent 2 3 4 5 3" xfId="30664" xr:uid="{58F6B4A9-4BE8-4D8C-B005-1096ABFF75EB}"/>
    <cellStyle name="Percent 2 3 4 5 4" xfId="30665" xr:uid="{97E66EFB-B76A-4414-9944-D8AF2B6BECB5}"/>
    <cellStyle name="Percent 2 3 4 6" xfId="30666" xr:uid="{D7EF4249-3984-40A2-AF3D-C265AFF58ED8}"/>
    <cellStyle name="Percent 2 3 4 6 2" xfId="30667" xr:uid="{40783B88-0674-421D-B294-4EEAA5D0F35B}"/>
    <cellStyle name="Percent 2 3 4 7" xfId="30668" xr:uid="{860FE106-9DC1-468C-8932-D14660BD1EEF}"/>
    <cellStyle name="Percent 2 3 4 8" xfId="30669" xr:uid="{4B26FD32-8030-4BA0-8E57-C776A577C960}"/>
    <cellStyle name="Percent 2 3 4 9" xfId="30670" xr:uid="{20924372-F2D4-4DBB-A4FF-ECD4BD52AA44}"/>
    <cellStyle name="Percent 2 3 5" xfId="30671" xr:uid="{4D43986C-F75D-4B63-A50E-E2BB6106137C}"/>
    <cellStyle name="Percent 2 3 5 2" xfId="30672" xr:uid="{4A32D50A-7499-412A-950F-F994120C8775}"/>
    <cellStyle name="Percent 2 3 5 2 2" xfId="30673" xr:uid="{C39B0FE5-663B-4423-98F3-08E22BC1ED7F}"/>
    <cellStyle name="Percent 2 3 5 3" xfId="30674" xr:uid="{E98616E5-8E3D-41C6-B06F-8721A296894C}"/>
    <cellStyle name="Percent 2 3 5 4" xfId="30675" xr:uid="{E5A4DA0A-A7E7-4C04-9CC5-B0FE97DB5D74}"/>
    <cellStyle name="Percent 2 3 5 5" xfId="30676" xr:uid="{A61BFFD6-A1F5-4408-B184-B6ADE74E0312}"/>
    <cellStyle name="Percent 2 3 6" xfId="30677" xr:uid="{E7D8337D-D235-41A1-AA04-2B41E18A1260}"/>
    <cellStyle name="Percent 2 3 6 2" xfId="30678" xr:uid="{84377F7C-B9AB-422B-8B07-0D0F7DB12F49}"/>
    <cellStyle name="Percent 2 3 6 2 2" xfId="30679" xr:uid="{7D9C01F0-7D1A-44DA-AEC0-5979C2BC1FEC}"/>
    <cellStyle name="Percent 2 3 6 3" xfId="30680" xr:uid="{6A1AC22A-FC0C-4857-BD16-784241F6A93B}"/>
    <cellStyle name="Percent 2 3 6 4" xfId="30681" xr:uid="{00508427-9109-490D-A01C-E884C3089127}"/>
    <cellStyle name="Percent 2 3 6 5" xfId="30682" xr:uid="{671E15D5-F9DE-4563-964A-935423D6108F}"/>
    <cellStyle name="Percent 2 3 7" xfId="30683" xr:uid="{3B343F20-18C2-4E81-82F0-7CCFC9625CF7}"/>
    <cellStyle name="Percent 2 3 7 2" xfId="30684" xr:uid="{B5E99BCB-42A6-419E-AD9A-A03F22564230}"/>
    <cellStyle name="Percent 2 3 7 2 2" xfId="30685" xr:uid="{1E98AF2E-6F5D-430C-B7CD-5768C1ED5C37}"/>
    <cellStyle name="Percent 2 3 7 3" xfId="30686" xr:uid="{28775196-6269-42D3-943B-DB22FAC40172}"/>
    <cellStyle name="Percent 2 3 7 4" xfId="30687" xr:uid="{3B4BCBDE-DC6F-4B79-A702-1AD3B90E485F}"/>
    <cellStyle name="Percent 2 3 7 5" xfId="30688" xr:uid="{08BB5E57-E500-4D06-9E2A-B5C2FF955BAC}"/>
    <cellStyle name="Percent 2 3 8" xfId="30689" xr:uid="{8F5D4442-355B-4FB0-8FA8-8133D12FC5EF}"/>
    <cellStyle name="Percent 2 3 8 2" xfId="30690" xr:uid="{E9433781-DFA9-46CA-8720-C54F86BD4EE9}"/>
    <cellStyle name="Percent 2 3 8 2 2" xfId="30691" xr:uid="{3F30C02F-D953-454B-974F-8B32333DB805}"/>
    <cellStyle name="Percent 2 3 8 3" xfId="30692" xr:uid="{CF93B954-2159-4EB1-B015-8BDC02A7BCB9}"/>
    <cellStyle name="Percent 2 3 8 4" xfId="30693" xr:uid="{2B801132-2182-45FA-9302-EFC817A5A8B7}"/>
    <cellStyle name="Percent 2 3 9" xfId="30694" xr:uid="{15A7DCD6-2AFA-4D6F-A628-0CF188CC400C}"/>
    <cellStyle name="Percent 2 3 9 2" xfId="30695" xr:uid="{CDB47370-2323-4076-9051-BA81D33EA760}"/>
    <cellStyle name="Percent 2 4" xfId="30696" xr:uid="{5D375375-5827-4370-825A-54946DB22A84}"/>
    <cellStyle name="Percent 2 4 2" xfId="30697" xr:uid="{AC7FE7B3-360A-46F3-9128-0D4F5FE7F7A6}"/>
    <cellStyle name="Percent 2 4 2 2" xfId="30698" xr:uid="{76B66D9F-B698-4EB3-A1E8-6ED0A5110B25}"/>
    <cellStyle name="Percent 2 4 2 2 2" xfId="30699" xr:uid="{7CD46380-7908-4D01-894C-EC717B18A5B7}"/>
    <cellStyle name="Percent 2 4 2 2 3" xfId="30700" xr:uid="{FCA7B602-8840-442C-8788-B9474E9F45EB}"/>
    <cellStyle name="Percent 2 4 2 3" xfId="30701" xr:uid="{74090864-669E-4BE6-A9AB-195E14B6DAD9}"/>
    <cellStyle name="Percent 2 4 2 4" xfId="30702" xr:uid="{362BE030-85D2-4EFD-8598-1D2A2B959B28}"/>
    <cellStyle name="Percent 2 4 3" xfId="30703" xr:uid="{6D77E7DF-653E-446D-A60F-83E54440E60C}"/>
    <cellStyle name="Percent 2 4 3 2" xfId="30704" xr:uid="{F5191927-EEEA-4A46-8121-94E005EFEC9F}"/>
    <cellStyle name="Percent 2 4 3 2 2" xfId="30705" xr:uid="{25BDD9B8-3EC0-43BA-B94B-53CE556A83F3}"/>
    <cellStyle name="Percent 2 4 3 2 3" xfId="30706" xr:uid="{581801A8-4D21-453F-B48D-7290E578519E}"/>
    <cellStyle name="Percent 2 4 3 3" xfId="30707" xr:uid="{C6AB6B81-2B3F-4CCF-88F1-EF3677834CE2}"/>
    <cellStyle name="Percent 2 4 3 4" xfId="30708" xr:uid="{583ABF13-4200-4D22-8EC2-CEBD2A4A2ABD}"/>
    <cellStyle name="Percent 2 4 3 5" xfId="30709" xr:uid="{637425D0-A8AD-4043-992B-3E0C5BE652A0}"/>
    <cellStyle name="Percent 2 4 4" xfId="30710" xr:uid="{DF410BCA-3E6E-40FB-A0CD-0E52F252D179}"/>
    <cellStyle name="Percent 2 4 4 2" xfId="30711" xr:uid="{35A0AF15-61F3-45A8-9D37-ECC49324406B}"/>
    <cellStyle name="Percent 2 4 5" xfId="30712" xr:uid="{89D089E6-9186-49AE-9AD5-9E2B113093CF}"/>
    <cellStyle name="Percent 2 4 5 2" xfId="30713" xr:uid="{5E9BEE63-FED8-46A7-B710-931C94082300}"/>
    <cellStyle name="Percent 2 4 6" xfId="30714" xr:uid="{B4315B06-DD04-4D4C-8725-73FF05F43612}"/>
    <cellStyle name="Percent 2 4 7" xfId="30715" xr:uid="{D5BEC650-87C3-4B96-882F-C838E9F0C694}"/>
    <cellStyle name="Percent 2 4 8" xfId="30716" xr:uid="{A75B3571-FFCA-47A8-8AB8-C0F1AB8ACE69}"/>
    <cellStyle name="Percent 2 4 9" xfId="30717" xr:uid="{6C9D957E-1BA5-430B-B0AC-1ACBB2A6DD14}"/>
    <cellStyle name="Percent 2 5" xfId="30718" xr:uid="{E7C6CDF4-BEFE-4AEA-9206-67DA914C2399}"/>
    <cellStyle name="Percent 2 5 2" xfId="30719" xr:uid="{5B909269-EB30-483F-924B-177E1C81F1AD}"/>
    <cellStyle name="Percent 2 5 2 2" xfId="30720" xr:uid="{B238283B-12B7-498A-AE4E-18054FA8CA2A}"/>
    <cellStyle name="Percent 2 5 2 2 2" xfId="30721" xr:uid="{A396A2C0-8AE9-4587-BF89-061ABD9C27B4}"/>
    <cellStyle name="Percent 2 5 2 2 2 2" xfId="30722" xr:uid="{489B959C-2B63-427A-9A75-04E65F142F06}"/>
    <cellStyle name="Percent 2 5 2 2 3" xfId="30723" xr:uid="{1A0B5B23-901F-4B96-9011-0297F43A2127}"/>
    <cellStyle name="Percent 2 5 2 3" xfId="30724" xr:uid="{0F91A0F1-44F2-44FF-AAA6-1915245A4B04}"/>
    <cellStyle name="Percent 2 5 2 3 2" xfId="30725" xr:uid="{BE8285FB-3126-43FD-B49E-668D58053750}"/>
    <cellStyle name="Percent 2 5 2 4" xfId="30726" xr:uid="{1DEA86A7-4970-4946-A706-84FD5689FCB0}"/>
    <cellStyle name="Percent 2 5 2 5" xfId="30727" xr:uid="{167152CF-7EA2-4C34-8631-522A1937AD1A}"/>
    <cellStyle name="Percent 2 5 3" xfId="30728" xr:uid="{1E9EF17D-B54E-4C42-A0EA-7243F084702B}"/>
    <cellStyle name="Percent 2 5 4" xfId="30729" xr:uid="{0AF4CAFB-BCE8-466E-97C5-16AC048D30EA}"/>
    <cellStyle name="Percent 2 5 4 2" xfId="30730" xr:uid="{626189F7-1CB0-4CD8-8C9B-249499935B3B}"/>
    <cellStyle name="Percent 2 5 5" xfId="30731" xr:uid="{569C927B-B7DB-424B-BFF3-9CD881B04AF0}"/>
    <cellStyle name="Percent 2 5 6" xfId="30732" xr:uid="{BBFBFE4D-182D-4348-B5B8-92E247A7D927}"/>
    <cellStyle name="Percent 2 5 7" xfId="30733" xr:uid="{5A2B3B73-61A0-4A1C-A766-8CFC06BE8384}"/>
    <cellStyle name="Percent 2 6" xfId="30734" xr:uid="{176534D8-414C-483F-8D99-47382330902F}"/>
    <cellStyle name="Percent 2 6 2" xfId="30735" xr:uid="{0BE79741-8CD9-440A-AC2A-D25AB771920B}"/>
    <cellStyle name="Percent 2 6 2 2" xfId="30736" xr:uid="{0FF9FB7C-DDE8-4836-AC08-15C9E952E919}"/>
    <cellStyle name="Percent 2 6 2 2 2" xfId="30737" xr:uid="{C6FE9808-EB41-4269-BC47-154791F89FB9}"/>
    <cellStyle name="Percent 2 6 2 2 2 2" xfId="30738" xr:uid="{70E7767F-4FA7-40DF-BD93-7820D6080FFE}"/>
    <cellStyle name="Percent 2 6 2 2 3" xfId="30739" xr:uid="{B083A44D-EEC4-4641-92B1-516A25575FC6}"/>
    <cellStyle name="Percent 2 6 2 2 4" xfId="30740" xr:uid="{C8F2F17D-DF85-40E6-A813-3F83E997776A}"/>
    <cellStyle name="Percent 2 6 2 3" xfId="30741" xr:uid="{CC17100D-0863-4F9B-B0E3-514FDDBF13D8}"/>
    <cellStyle name="Percent 2 6 2 3 2" xfId="30742" xr:uid="{58E9589E-F403-47F9-A1B7-44AF5FE922D0}"/>
    <cellStyle name="Percent 2 6 2 3 3" xfId="30743" xr:uid="{F1C4B668-E51C-4A6C-A095-0D8913F1DC23}"/>
    <cellStyle name="Percent 2 6 2 4" xfId="30744" xr:uid="{225C1F5C-24B6-4D5F-9858-65F3E9DAD134}"/>
    <cellStyle name="Percent 2 6 2 5" xfId="30745" xr:uid="{0C92F74C-23A4-44BF-878D-74D3ADD61588}"/>
    <cellStyle name="Percent 2 6 3" xfId="30746" xr:uid="{67C6E9F0-A584-4F5C-88FB-5BCB34B5BB15}"/>
    <cellStyle name="Percent 2 6 3 2" xfId="30747" xr:uid="{BBBE78D1-A338-4C7C-A2C1-5310118F88C7}"/>
    <cellStyle name="Percent 2 6 3 2 2" xfId="30748" xr:uid="{EF549C9C-C903-4249-83CC-62E6E5989092}"/>
    <cellStyle name="Percent 2 6 3 3" xfId="30749" xr:uid="{043DF12C-19B0-412F-BC55-862F8924B9B1}"/>
    <cellStyle name="Percent 2 6 3 4" xfId="30750" xr:uid="{31A4024A-6489-4DC8-B853-7F2AE38884DF}"/>
    <cellStyle name="Percent 2 6 3 5" xfId="30751" xr:uid="{E2A7A9EC-8F27-4643-A9EE-FD30F88ABBBA}"/>
    <cellStyle name="Percent 2 6 4" xfId="30752" xr:uid="{16C35768-BBC6-457C-8732-AC13E28B0B3C}"/>
    <cellStyle name="Percent 2 6 4 2" xfId="30753" xr:uid="{9997C08A-8F28-4849-9B55-9BE17E0EE925}"/>
    <cellStyle name="Percent 2 6 4 2 2" xfId="30754" xr:uid="{D50D8454-6745-4511-BA94-605DC99AD4A8}"/>
    <cellStyle name="Percent 2 6 4 3" xfId="30755" xr:uid="{DBBC0AB3-2201-4550-80DA-F8A123BA3B7E}"/>
    <cellStyle name="Percent 2 6 5" xfId="30756" xr:uid="{647BC88B-8691-4EE7-95B4-1EAB6AD30262}"/>
    <cellStyle name="Percent 2 6 5 2" xfId="30757" xr:uid="{016D64D3-6456-42A8-96C5-80885BDC6B91}"/>
    <cellStyle name="Percent 2 6 6" xfId="30758" xr:uid="{D2B20107-0889-4491-A0D3-1F90BB85E068}"/>
    <cellStyle name="Percent 2 6 7" xfId="30759" xr:uid="{C7D71C51-8F21-45B7-A95B-BDB325B27A85}"/>
    <cellStyle name="Percent 2 6 8" xfId="30760" xr:uid="{B191CF16-D696-473B-B2E0-70653E47897E}"/>
    <cellStyle name="Percent 2 7" xfId="30761" xr:uid="{A36DE2D0-04B8-4145-A69D-65D2AA30DD1F}"/>
    <cellStyle name="Percent 2 7 2" xfId="30762" xr:uid="{7D16B648-1051-4F26-A6EC-F4BC29ACF7D1}"/>
    <cellStyle name="Percent 2 7 2 2" xfId="30763" xr:uid="{893DFEEA-20E9-43B1-B5E1-25D74E8AD4DE}"/>
    <cellStyle name="Percent 2 7 2 3" xfId="30764" xr:uid="{6CC92DCC-E907-4B5A-9361-F88FBA91DF6C}"/>
    <cellStyle name="Percent 2 7 3" xfId="30765" xr:uid="{953229EE-5F65-431F-B741-C016892EA336}"/>
    <cellStyle name="Percent 2 7 4" xfId="30766" xr:uid="{27296405-A0A5-422B-9821-C0C6DCFAF398}"/>
    <cellStyle name="Percent 2 7 5" xfId="30767" xr:uid="{0682D8BF-01A8-4221-A6EB-D605C8D6DA5F}"/>
    <cellStyle name="Percent 2 7 6" xfId="30768" xr:uid="{03F0802B-452E-406E-8D9E-03700D485AC5}"/>
    <cellStyle name="Percent 2 8" xfId="30769" xr:uid="{89D4E4F8-4C07-4D0C-8B72-79BA91500CB3}"/>
    <cellStyle name="Percent 2 8 2" xfId="30770" xr:uid="{A924A682-0627-4B8F-BA2A-5603B30ED412}"/>
    <cellStyle name="Percent 2 8 2 2" xfId="30771" xr:uid="{7AC5FC78-4585-4621-A4B8-80E9E1BAE18C}"/>
    <cellStyle name="Percent 2 8 3" xfId="30772" xr:uid="{9E9FA04E-E4CB-40D5-8AF6-F06A4584B03E}"/>
    <cellStyle name="Percent 2 8 4" xfId="30773" xr:uid="{D60F1CA3-DB1D-46D9-A9AF-C35C4F9D6C11}"/>
    <cellStyle name="Percent 2 9" xfId="30774" xr:uid="{82DA258D-C04D-4039-B7DB-B14E4626D781}"/>
    <cellStyle name="Percent 2 9 2" xfId="30775" xr:uid="{DDC028BF-3E64-44C2-BB60-AF781E815A14}"/>
    <cellStyle name="Percent 2 9 2 2" xfId="30776" xr:uid="{D4524E51-AE5E-4445-A5C8-9F2161C686A4}"/>
    <cellStyle name="Percent 2 9 3" xfId="30777" xr:uid="{DA29E53E-0C7D-49A9-9BD6-F366FA1A133F}"/>
    <cellStyle name="Percent 2 9 4" xfId="30778" xr:uid="{3A897A6E-18FB-4772-BE44-4B92BF0A0BDC}"/>
    <cellStyle name="Percent 20" xfId="30779" xr:uid="{ADC30880-CD1F-48FF-8421-5032E89640F2}"/>
    <cellStyle name="Percent 20 10" xfId="30780" xr:uid="{C2352F79-5EF1-4E1A-A4B0-C7FC1568CB7E}"/>
    <cellStyle name="Percent 20 11" xfId="30781" xr:uid="{81B47A5D-4B7C-4DD1-9B73-A824A22A9F72}"/>
    <cellStyle name="Percent 20 12" xfId="30782" xr:uid="{6CD1923E-9644-4691-A89A-0E3204F92DC8}"/>
    <cellStyle name="Percent 20 13" xfId="30783" xr:uid="{809324DE-FD66-456F-AC07-7F1304DAB247}"/>
    <cellStyle name="Percent 20 2" xfId="30784" xr:uid="{7D41D622-7F9F-44A3-83E9-87AA64C93EE4}"/>
    <cellStyle name="Percent 20 2 10" xfId="30785" xr:uid="{33158C32-21FD-4861-A005-F1CE138E48BE}"/>
    <cellStyle name="Percent 20 2 2" xfId="30786" xr:uid="{60B815FA-8A96-4665-AE90-391F8CFE657F}"/>
    <cellStyle name="Percent 20 2 2 2" xfId="30787" xr:uid="{2528B3D6-164E-4B29-9DBE-3E5DBF33A3D2}"/>
    <cellStyle name="Percent 20 2 2 2 2" xfId="30788" xr:uid="{C44B0ED7-78F5-487C-87C2-87F83CCBB3C2}"/>
    <cellStyle name="Percent 20 2 2 3" xfId="30789" xr:uid="{0C415E57-CAB8-401E-B8B3-D337664251A4}"/>
    <cellStyle name="Percent 20 2 2 4" xfId="30790" xr:uid="{8C53C0A4-854E-4D02-8F1E-72CF16B9B186}"/>
    <cellStyle name="Percent 20 2 2 5" xfId="30791" xr:uid="{70EADD6E-FD6B-47A2-9A85-3C886D27A22B}"/>
    <cellStyle name="Percent 20 2 3" xfId="30792" xr:uid="{0D031E2C-5DA5-4547-8BBD-7FDC9D87AA10}"/>
    <cellStyle name="Percent 20 2 3 2" xfId="30793" xr:uid="{A44DB44A-D312-4448-9722-FA35347E053D}"/>
    <cellStyle name="Percent 20 2 3 2 2" xfId="30794" xr:uid="{9B70B209-5A30-40DB-8650-5AFF3620B9C7}"/>
    <cellStyle name="Percent 20 2 3 3" xfId="30795" xr:uid="{C8895769-3AD5-42DB-B207-DF738E5DD5AE}"/>
    <cellStyle name="Percent 20 2 3 4" xfId="30796" xr:uid="{25D23EB9-0900-4516-A9B6-D798C35BA5C1}"/>
    <cellStyle name="Percent 20 2 4" xfId="30797" xr:uid="{BCA3BFF6-A88E-4546-80F8-78499E3DBDDC}"/>
    <cellStyle name="Percent 20 2 4 2" xfId="30798" xr:uid="{CDFF4EE0-EEC4-4977-8F4B-A62C086AFBE5}"/>
    <cellStyle name="Percent 20 2 4 2 2" xfId="30799" xr:uid="{C111987A-8112-4537-B0D8-3014F6BC9274}"/>
    <cellStyle name="Percent 20 2 4 3" xfId="30800" xr:uid="{0188221D-81A3-470F-8CEE-D822F4AFE898}"/>
    <cellStyle name="Percent 20 2 4 4" xfId="30801" xr:uid="{804CEBCE-1596-4E99-B798-C1416887D22E}"/>
    <cellStyle name="Percent 20 2 5" xfId="30802" xr:uid="{C0D3FF26-7B98-4CFF-804D-91A97A32B536}"/>
    <cellStyle name="Percent 20 2 5 2" xfId="30803" xr:uid="{8E562400-7DFA-489C-8F40-F330C123EFF2}"/>
    <cellStyle name="Percent 20 2 5 2 2" xfId="30804" xr:uid="{8FDA78EC-CF30-493C-905D-4B96D58CD479}"/>
    <cellStyle name="Percent 20 2 5 3" xfId="30805" xr:uid="{E8386C3E-2EB5-4764-BAAC-B7F21893C517}"/>
    <cellStyle name="Percent 20 2 5 4" xfId="30806" xr:uid="{4C379DAA-27D6-4F58-ADA7-09E92AAD9825}"/>
    <cellStyle name="Percent 20 2 6" xfId="30807" xr:uid="{06A86DDC-A785-4826-A467-113B2C592CBA}"/>
    <cellStyle name="Percent 20 2 6 2" xfId="30808" xr:uid="{5F756490-FA3D-44BB-AC24-2B6FDAE3E07B}"/>
    <cellStyle name="Percent 20 2 7" xfId="30809" xr:uid="{BD2863BE-53AC-46B6-BC55-8584D578F3A5}"/>
    <cellStyle name="Percent 20 2 8" xfId="30810" xr:uid="{EFD4C165-3447-4736-97F9-833B77F54D9A}"/>
    <cellStyle name="Percent 20 2 9" xfId="30811" xr:uid="{263FE034-B367-4548-B560-3BC61DEE36DD}"/>
    <cellStyle name="Percent 20 3" xfId="30812" xr:uid="{3EE1E867-A5B3-4534-8A62-8703564EFAA6}"/>
    <cellStyle name="Percent 20 3 2" xfId="30813" xr:uid="{C3DD1DBB-E2B1-435F-9581-15108F2E9EA5}"/>
    <cellStyle name="Percent 20 3 2 2" xfId="30814" xr:uid="{F85DB619-9F4B-4768-A947-697101DD33C7}"/>
    <cellStyle name="Percent 20 3 3" xfId="30815" xr:uid="{DE329388-8FA5-44D8-BF41-9F68669B3D7A}"/>
    <cellStyle name="Percent 20 3 4" xfId="30816" xr:uid="{BDE95BD2-BA4C-4CBE-897E-39DD23CE2344}"/>
    <cellStyle name="Percent 20 3 5" xfId="30817" xr:uid="{09BBAA85-CD8A-4759-A603-70AB2C92F581}"/>
    <cellStyle name="Percent 20 4" xfId="30818" xr:uid="{191401EB-990E-49EF-9526-5349DB27E4E3}"/>
    <cellStyle name="Percent 20 4 2" xfId="30819" xr:uid="{5B2A8430-8B10-47B8-BCAF-C3DC743014BA}"/>
    <cellStyle name="Percent 20 4 2 2" xfId="30820" xr:uid="{887045E3-FEE9-495F-859F-0D597DA2E7CB}"/>
    <cellStyle name="Percent 20 4 3" xfId="30821" xr:uid="{639A337F-E27D-49CC-A7E3-12D8AC513E9A}"/>
    <cellStyle name="Percent 20 4 4" xfId="30822" xr:uid="{AC187675-6E96-4075-8F65-3A002DD0A6BF}"/>
    <cellStyle name="Percent 20 4 5" xfId="30823" xr:uid="{54891451-A96B-4D57-B9D9-9CC8CC4BB404}"/>
    <cellStyle name="Percent 20 5" xfId="30824" xr:uid="{5464EB1E-7425-409B-B4AB-67122DAEA606}"/>
    <cellStyle name="Percent 20 5 2" xfId="30825" xr:uid="{17A2FAF1-5C2B-414C-B217-F72F6F66D3C0}"/>
    <cellStyle name="Percent 20 5 2 2" xfId="30826" xr:uid="{021E1CE9-282E-45E9-B35E-B384BF096DB0}"/>
    <cellStyle name="Percent 20 5 3" xfId="30827" xr:uid="{62C7FD98-08F0-44BB-878D-AC5F8FE5D3A0}"/>
    <cellStyle name="Percent 20 5 4" xfId="30828" xr:uid="{D0D3BDA5-1CDD-4838-81DB-0BB10CA359B7}"/>
    <cellStyle name="Percent 20 5 5" xfId="30829" xr:uid="{2FEE412A-5F79-461A-B458-9CA44EF2F13A}"/>
    <cellStyle name="Percent 20 6" xfId="30830" xr:uid="{E85B7910-B711-4310-86F6-3FF443210EFB}"/>
    <cellStyle name="Percent 20 6 2" xfId="30831" xr:uid="{97476F15-E1D8-44EC-A2D5-8E55C3957000}"/>
    <cellStyle name="Percent 20 6 2 2" xfId="30832" xr:uid="{04985601-A79F-44C0-AAD2-932B25BB46C9}"/>
    <cellStyle name="Percent 20 6 3" xfId="30833" xr:uid="{510DC485-43E4-4A40-A6C6-963B8004C116}"/>
    <cellStyle name="Percent 20 6 4" xfId="30834" xr:uid="{C1E2DCB1-D2AD-4268-89C7-97FDD97C28EF}"/>
    <cellStyle name="Percent 20 7" xfId="30835" xr:uid="{7482C568-5355-4DEE-8025-F395FF76B0DB}"/>
    <cellStyle name="Percent 20 7 2" xfId="30836" xr:uid="{A44C87E2-9AA4-43CE-B0D4-A13DBF45C936}"/>
    <cellStyle name="Percent 20 8" xfId="30837" xr:uid="{42AEA3FF-5BA9-4BD7-82C8-0CD6F171B26D}"/>
    <cellStyle name="Percent 20 9" xfId="30838" xr:uid="{03FDA6F2-C3EE-41AC-971B-965BA94FC1CD}"/>
    <cellStyle name="Percent 21" xfId="30839" xr:uid="{4493C006-0B17-44C0-BC66-97F1A771A099}"/>
    <cellStyle name="Percent 21 2" xfId="30840" xr:uid="{B0BC127D-CE66-4FBE-B6CB-888D2AEE611A}"/>
    <cellStyle name="Percent 21 2 2" xfId="30841" xr:uid="{AFFFC32B-A864-4760-8640-5FC650CF05F7}"/>
    <cellStyle name="Percent 21 2 2 2" xfId="30842" xr:uid="{AC22627D-DE20-4E73-A49B-76A779F7581F}"/>
    <cellStyle name="Percent 21 2 3" xfId="30843" xr:uid="{A1443C02-C0B3-4605-9591-ECC6E4D867F6}"/>
    <cellStyle name="Percent 21 2 4" xfId="30844" xr:uid="{0449643B-25F1-4A92-9183-66EE56B63C08}"/>
    <cellStyle name="Percent 21 3" xfId="30845" xr:uid="{0D51ABE4-6659-456F-AE71-6B515AAE9AEB}"/>
    <cellStyle name="Percent 21 3 2" xfId="30846" xr:uid="{7F98A6FF-B28A-4745-85F1-85E9A9CEF61B}"/>
    <cellStyle name="Percent 21 3 2 2" xfId="30847" xr:uid="{5F4F0BBB-F9B5-408A-9125-9F389072D187}"/>
    <cellStyle name="Percent 21 3 2 2 2" xfId="30848" xr:uid="{76CBBA68-85C1-4215-B8BC-6B0E9CE29A7A}"/>
    <cellStyle name="Percent 21 3 2 2 3" xfId="30849" xr:uid="{F4DD76CA-53E6-4FAF-8BDC-043244D26F25}"/>
    <cellStyle name="Percent 21 3 2 3" xfId="30850" xr:uid="{A36B4591-FBB1-4CA5-9B50-CC47BB039E2B}"/>
    <cellStyle name="Percent 21 3 2 4" xfId="30851" xr:uid="{93AE184C-A093-4155-AF6E-D5AE4189F4F4}"/>
    <cellStyle name="Percent 21 3 3" xfId="30852" xr:uid="{EEDB70A5-CEF2-48BC-BCF0-EB420E5504A7}"/>
    <cellStyle name="Percent 21 3 4" xfId="30853" xr:uid="{35945CDC-C279-47FD-B48C-88A91E199E5C}"/>
    <cellStyle name="Percent 21 3 5" xfId="30854" xr:uid="{45C0039F-575E-4B10-9C3A-6D1D83AB6AB9}"/>
    <cellStyle name="Percent 21 3 6" xfId="30855" xr:uid="{91E9037A-91A2-40B2-9CA0-6F81FA417E2E}"/>
    <cellStyle name="Percent 21 3 7" xfId="30856" xr:uid="{3ECCFE5A-FC71-417B-B470-C3611437B7E4}"/>
    <cellStyle name="Percent 21 4" xfId="30857" xr:uid="{A58B8911-931F-4C7F-9D2C-9CE5969D4985}"/>
    <cellStyle name="Percent 21 4 2" xfId="30858" xr:uid="{6165B1D0-4740-48A2-8EA0-A6AD2D07F905}"/>
    <cellStyle name="Percent 21 5" xfId="30859" xr:uid="{08A74566-37CD-4478-A2D9-B7A93F1EB15F}"/>
    <cellStyle name="Percent 21 6" xfId="30860" xr:uid="{7B1DD4DD-AAF5-4830-AB98-65DE38C2AA05}"/>
    <cellStyle name="Percent 21 7" xfId="30861" xr:uid="{8C40A542-15A4-47B4-AF70-B19113C8E6AA}"/>
    <cellStyle name="Percent 22" xfId="30862" xr:uid="{1E1436CD-F3DD-4BEC-9693-E6AD048B5D40}"/>
    <cellStyle name="Percent 22 2" xfId="30863" xr:uid="{93C6DED3-9AAE-47BA-87DE-13C208DA2D2D}"/>
    <cellStyle name="Percent 22 2 2" xfId="30864" xr:uid="{3E95F11A-EBF0-46AE-AAEB-A828CE41B66C}"/>
    <cellStyle name="Percent 22 2 3" xfId="30865" xr:uid="{6F4BDBD6-D556-4A59-88CF-B804897C5FBF}"/>
    <cellStyle name="Percent 22 3" xfId="30866" xr:uid="{C5D9FC23-ED9B-4BB6-BCE6-FA3451EB3F23}"/>
    <cellStyle name="Percent 22 3 2" xfId="30867" xr:uid="{8D46C8B1-6467-473A-A8F8-A088CC7899A4}"/>
    <cellStyle name="Percent 22 4" xfId="30868" xr:uid="{4F980980-F838-4370-8159-D2D38AD40800}"/>
    <cellStyle name="Percent 22 5" xfId="30869" xr:uid="{72AFB271-41AD-459E-BB02-E75723BE7225}"/>
    <cellStyle name="Percent 23" xfId="30870" xr:uid="{E0E54C63-D65A-4BCA-B12F-773E778FFF1B}"/>
    <cellStyle name="Percent 23 2" xfId="30871" xr:uid="{DD06AF5D-F160-4A95-B4C8-8F5165A6A7A6}"/>
    <cellStyle name="Percent 23 2 2" xfId="30872" xr:uid="{DE408BE1-B763-4B9B-9255-9EB721AFBB52}"/>
    <cellStyle name="Percent 23 2 3" xfId="30873" xr:uid="{B76147A3-734D-41F7-9F9A-D1A682DC7875}"/>
    <cellStyle name="Percent 23 3" xfId="30874" xr:uid="{155CDA89-F1A1-4411-9C5A-4B20987C0979}"/>
    <cellStyle name="Percent 23 4" xfId="30875" xr:uid="{4E4984CC-EFC8-459D-986F-52555DE63C67}"/>
    <cellStyle name="Percent 24" xfId="30876" xr:uid="{EB62682F-7A5E-442F-AA47-DACAC7B5745C}"/>
    <cellStyle name="Percent 24 2" xfId="30877" xr:uid="{CE6569FC-603F-4445-8B50-A8F458C8CD96}"/>
    <cellStyle name="Percent 24 2 2" xfId="30878" xr:uid="{1A388BE0-809D-4DA7-AE4B-A8EAC0F7F605}"/>
    <cellStyle name="Percent 24 2 3" xfId="30879" xr:uid="{3A5C5AF2-8E46-497C-9F45-AA63D51947B4}"/>
    <cellStyle name="Percent 24 2 4" xfId="30880" xr:uid="{7A4DF17B-15E3-47CA-85AC-D69E6E4A0D4A}"/>
    <cellStyle name="Percent 24 3" xfId="30881" xr:uid="{DE646B4C-E085-4B93-98DB-E075BD5B0B36}"/>
    <cellStyle name="Percent 24 4" xfId="30882" xr:uid="{CE20E752-F4ED-4BA1-A898-2C9350CBA851}"/>
    <cellStyle name="Percent 25" xfId="30883" xr:uid="{48F62C5C-735D-415A-A4F4-ABE9FFC633BE}"/>
    <cellStyle name="Percent 25 2" xfId="30884" xr:uid="{2B9D4D2E-18D4-47D7-8B4F-6F4E7B4859F2}"/>
    <cellStyle name="Percent 25 2 2" xfId="30885" xr:uid="{F22C0A8A-916F-4DB0-AB11-5287B8973B56}"/>
    <cellStyle name="Percent 25 2 2 2" xfId="30886" xr:uid="{481C5F2B-92E1-4AA3-BC09-88B0FCA4948B}"/>
    <cellStyle name="Percent 25 2 2 2 2" xfId="30887" xr:uid="{BDF0D512-37DB-48A2-A5AE-4EEA0ACC2C7F}"/>
    <cellStyle name="Percent 25 2 2 2 3" xfId="30888" xr:uid="{848471BC-BC82-4A65-9AFD-E08694AAD432}"/>
    <cellStyle name="Percent 25 2 2 3" xfId="30889" xr:uid="{8E127632-A4B7-4DEA-A655-34900997A540}"/>
    <cellStyle name="Percent 25 2 2 4" xfId="30890" xr:uid="{50837C4E-BBF2-4DF5-92F2-9B734D4ED956}"/>
    <cellStyle name="Percent 25 2 2 5" xfId="30891" xr:uid="{B7719953-3C63-4AEA-BD48-E4FE6206D2FE}"/>
    <cellStyle name="Percent 25 2 3" xfId="30892" xr:uid="{4B23959D-C86B-4F61-B1E9-C47D12BE85E9}"/>
    <cellStyle name="Percent 25 2 4" xfId="30893" xr:uid="{E49E1E52-DA85-479C-89C3-AA2B911C291D}"/>
    <cellStyle name="Percent 25 2 5" xfId="30894" xr:uid="{F304C9E1-B7E9-40FC-8DC4-41BB60580239}"/>
    <cellStyle name="Percent 25 2 6" xfId="30895" xr:uid="{06A70F90-D62C-467B-B17A-BD5DEBE5B0F2}"/>
    <cellStyle name="Percent 25 2 7" xfId="30896" xr:uid="{A5377B69-F4CF-4DA5-B7BF-48D565347560}"/>
    <cellStyle name="Percent 25 2 8" xfId="30897" xr:uid="{7F6254D8-5786-4006-8B83-AAD6A2B9F665}"/>
    <cellStyle name="Percent 25 3" xfId="30898" xr:uid="{EE13801E-60CD-46E7-A7AA-99397CE79097}"/>
    <cellStyle name="Percent 25 4" xfId="30899" xr:uid="{90072D40-E50C-40BE-ACBB-C246A4F5769F}"/>
    <cellStyle name="Percent 25 5" xfId="30900" xr:uid="{4EF68BDC-9931-40D7-843A-7D4350A20256}"/>
    <cellStyle name="Percent 26" xfId="30901" xr:uid="{CDAFF27F-53DC-4B74-B1F3-31DD818ECF59}"/>
    <cellStyle name="Percent 26 2" xfId="30902" xr:uid="{F5E1AAD5-23D3-4BDD-B02B-E6495B1FD3B6}"/>
    <cellStyle name="Percent 26 2 2" xfId="30903" xr:uid="{879B51BE-46E3-40B2-9B6B-370464B05C2D}"/>
    <cellStyle name="Percent 26 2 3" xfId="30904" xr:uid="{38B168BA-1282-4368-8C6B-9CBBCBD948CD}"/>
    <cellStyle name="Percent 26 2 3 2" xfId="30905" xr:uid="{DCB64D90-6FFF-421A-913E-6F7671AB698E}"/>
    <cellStyle name="Percent 26 2 4" xfId="30906" xr:uid="{F10DAC8D-5CAB-418A-A38B-11BC5CF7A9A4}"/>
    <cellStyle name="Percent 26 3" xfId="30907" xr:uid="{319C258A-48F3-42E0-9019-9CE46E013F35}"/>
    <cellStyle name="Percent 26 4" xfId="30908" xr:uid="{F4EB5BBA-CB7B-45C3-A408-35CAD4552129}"/>
    <cellStyle name="Percent 26 5" xfId="30909" xr:uid="{5A9D3CD5-F9C0-4E70-9F75-1A4A6FED9ED9}"/>
    <cellStyle name="Percent 27" xfId="30910" xr:uid="{89DB7F96-A247-4AEC-98B8-603CA522F3BE}"/>
    <cellStyle name="Percent 27 2" xfId="30911" xr:uid="{B9081835-26C9-4E81-A76B-FDDFF616390B}"/>
    <cellStyle name="Percent 27 2 2" xfId="30912" xr:uid="{526A069A-4F3A-4A40-A7C6-31255B695679}"/>
    <cellStyle name="Percent 27 2 3" xfId="30913" xr:uid="{B9A87430-0DAE-4D4A-BB06-CDD569CA132F}"/>
    <cellStyle name="Percent 27 2 3 2" xfId="30914" xr:uid="{BE119F50-EE7F-4CA3-83F9-165DE5942A55}"/>
    <cellStyle name="Percent 27 3" xfId="30915" xr:uid="{0B30D3A1-08BB-4424-B106-710CC1F569AD}"/>
    <cellStyle name="Percent 27 4" xfId="30916" xr:uid="{B343B723-1773-4F76-B502-5C9FC8A41DD5}"/>
    <cellStyle name="Percent 27 5" xfId="30917" xr:uid="{89C6ABA1-0509-4E27-830D-491DF127EE6B}"/>
    <cellStyle name="Percent 28" xfId="30918" xr:uid="{42398016-F6AC-4F0E-BDCF-F29BD8704FE6}"/>
    <cellStyle name="Percent 28 2" xfId="30919" xr:uid="{A3CEFB41-5B52-4260-B7D4-0712AFCEF440}"/>
    <cellStyle name="Percent 28 3" xfId="30920" xr:uid="{5BA5BD0E-8875-4C26-B78D-0528C0284A5B}"/>
    <cellStyle name="Percent 28 4" xfId="30921" xr:uid="{64BF8054-D70F-425D-9A8C-647F20775659}"/>
    <cellStyle name="Percent 28 5" xfId="30922" xr:uid="{6B1F2536-6E75-4698-A52C-8D15F7575A18}"/>
    <cellStyle name="Percent 29" xfId="30923" xr:uid="{37E5637C-3E25-4464-8390-0A306CBED5D1}"/>
    <cellStyle name="Percent 29 2" xfId="30924" xr:uid="{4E4ED498-05F8-404D-B1F3-5CB02C0780B6}"/>
    <cellStyle name="Percent 29 3" xfId="30925" xr:uid="{EED235AD-B968-40F8-BFF8-E700AF647E9A}"/>
    <cellStyle name="Percent 29 4" xfId="30926" xr:uid="{CD8F83E6-B001-4B2C-B265-11783EBBD7C8}"/>
    <cellStyle name="Percent 29 5" xfId="30927" xr:uid="{B75D0FB1-0036-43A6-9A30-8FC4B9BAD0D5}"/>
    <cellStyle name="Percent 3" xfId="30928" xr:uid="{AEAD8011-B488-4324-80F3-6768CF46B435}"/>
    <cellStyle name="Percent 3 10" xfId="30929" xr:uid="{EB81777D-CB1B-4E81-8609-496BA9506419}"/>
    <cellStyle name="Percent 3 10 2" xfId="30930" xr:uid="{402352A7-8DBF-4B83-88C8-6583185114EE}"/>
    <cellStyle name="Percent 3 10 2 2" xfId="30931" xr:uid="{1681C306-C500-4D3B-AA06-398E143E6244}"/>
    <cellStyle name="Percent 3 10 3" xfId="30932" xr:uid="{1F2BFDA9-0E94-4BA7-AFF5-3C0679876B71}"/>
    <cellStyle name="Percent 3 11" xfId="30933" xr:uid="{DADEADCD-C427-4141-9EC6-1B4DF7FB8D81}"/>
    <cellStyle name="Percent 3 11 2" xfId="30934" xr:uid="{B162B81B-56E9-4B3A-A99C-41D9BA8EFE79}"/>
    <cellStyle name="Percent 3 11 2 2" xfId="30935" xr:uid="{8913B4C2-8BFA-4E24-82B5-0DE8F8B132F7}"/>
    <cellStyle name="Percent 3 11 3" xfId="30936" xr:uid="{5EE5E56B-50F6-4471-9B38-F9DDCB040688}"/>
    <cellStyle name="Percent 3 12" xfId="30937" xr:uid="{8CBE7064-6AE9-4A11-90E6-B6958246F38B}"/>
    <cellStyle name="Percent 3 12 2" xfId="30938" xr:uid="{FA3A361C-0FEB-4503-9441-04A99930F172}"/>
    <cellStyle name="Percent 3 12 2 2" xfId="30939" xr:uid="{06E977D7-3473-4330-925E-8873384EB095}"/>
    <cellStyle name="Percent 3 12 3" xfId="30940" xr:uid="{ACD619DE-D405-462A-BB92-A9450824ED87}"/>
    <cellStyle name="Percent 3 13" xfId="30941" xr:uid="{A7F7C396-292F-407B-8EBB-95EAA5EEF8DE}"/>
    <cellStyle name="Percent 3 13 2" xfId="30942" xr:uid="{E526463C-7C22-4138-A4A9-11ADA520B55E}"/>
    <cellStyle name="Percent 3 13 2 2" xfId="30943" xr:uid="{0D7B598F-627C-4DAA-ACC9-7903D6D552AF}"/>
    <cellStyle name="Percent 3 13 3" xfId="30944" xr:uid="{1B46E1B8-D073-45E9-933D-281B2B909F7E}"/>
    <cellStyle name="Percent 3 14" xfId="30945" xr:uid="{9DA155D7-FC86-4E0F-BE8E-995F138B1FC7}"/>
    <cellStyle name="Percent 3 14 2" xfId="30946" xr:uid="{0C059ABE-AB36-4331-B613-19C61513BDA5}"/>
    <cellStyle name="Percent 3 15" xfId="30947" xr:uid="{51880D03-23E1-4A07-BB94-6C45B987E51F}"/>
    <cellStyle name="Percent 3 15 2" xfId="30948" xr:uid="{80D0BCBC-177A-4DB8-B350-430CCD968634}"/>
    <cellStyle name="Percent 3 16" xfId="30949" xr:uid="{215FB95B-5093-4E34-A941-BB57CE1F764C}"/>
    <cellStyle name="Percent 3 16 2" xfId="30950" xr:uid="{F33755E1-3F06-49BB-A9ED-E7D3FD04FBB9}"/>
    <cellStyle name="Percent 3 17" xfId="30951" xr:uid="{E028805A-BA96-4C34-B9EC-075AFA2C3418}"/>
    <cellStyle name="Percent 3 17 2" xfId="30952" xr:uid="{9C53FB6C-7294-4393-B01E-3AC67A187624}"/>
    <cellStyle name="Percent 3 18" xfId="30953" xr:uid="{E16F2708-E4B8-4FFD-B4EC-52EF6CA5D43C}"/>
    <cellStyle name="Percent 3 18 2" xfId="30954" xr:uid="{613B4296-8044-4F96-BA8C-FE54AC68A9C7}"/>
    <cellStyle name="Percent 3 19" xfId="30955" xr:uid="{0BD30E7E-123C-4FC7-AA91-50425EED10B5}"/>
    <cellStyle name="Percent 3 19 2" xfId="30956" xr:uid="{F4EE533A-1141-4E8E-826D-13BB2FC373E3}"/>
    <cellStyle name="Percent 3 2" xfId="30957" xr:uid="{BB30F3E8-9227-4017-AA3B-3BF44F64A305}"/>
    <cellStyle name="Percent 3 2 10" xfId="30958" xr:uid="{40ADEDF4-0AB9-4F27-8D01-E09C828E7D39}"/>
    <cellStyle name="Percent 3 2 11" xfId="30959" xr:uid="{7C41A0AD-EE5F-4A4E-80EB-AF22A1C60B23}"/>
    <cellStyle name="Percent 3 2 2" xfId="30960" xr:uid="{97B31835-71C4-45B8-B475-B0DDFB31F4FE}"/>
    <cellStyle name="Percent 3 2 2 10" xfId="30961" xr:uid="{A1237A9D-B0F7-4E51-BDE8-A58BA989ED02}"/>
    <cellStyle name="Percent 3 2 2 2" xfId="30962" xr:uid="{509B7B96-C282-492F-A2AA-C3CE8D9BFB2E}"/>
    <cellStyle name="Percent 3 2 2 2 2" xfId="30963" xr:uid="{65AECC44-F757-4487-ACF8-141F3DE6B582}"/>
    <cellStyle name="Percent 3 2 2 2 2 2" xfId="30964" xr:uid="{25255824-4EAA-482B-9787-799B323C9C58}"/>
    <cellStyle name="Percent 3 2 2 2 2 3" xfId="30965" xr:uid="{1F409D51-FD59-4370-8E8E-B8DC1A358DC8}"/>
    <cellStyle name="Percent 3 2 2 2 3" xfId="30966" xr:uid="{6124617C-0AD3-4DAA-A5AE-472532D3527F}"/>
    <cellStyle name="Percent 3 2 2 2 4" xfId="30967" xr:uid="{7B477028-9B14-411E-A964-48E7AFF21879}"/>
    <cellStyle name="Percent 3 2 2 2 5" xfId="30968" xr:uid="{36ABC199-A7B2-4CE8-B74E-383270A2211E}"/>
    <cellStyle name="Percent 3 2 2 3" xfId="30969" xr:uid="{A35DA0BF-733D-40D4-B9D6-936EE583B2DF}"/>
    <cellStyle name="Percent 3 2 2 3 2" xfId="30970" xr:uid="{BB9269F7-AB66-4E15-946C-552206E7536E}"/>
    <cellStyle name="Percent 3 2 2 3 2 2" xfId="30971" xr:uid="{B070719C-5366-474A-865F-CCE3CA13AD18}"/>
    <cellStyle name="Percent 3 2 2 3 3" xfId="30972" xr:uid="{0F4283FB-0037-482A-92CE-FE6625CB6651}"/>
    <cellStyle name="Percent 3 2 2 3 4" xfId="30973" xr:uid="{30016291-47C6-4101-A95C-5045ACD324C5}"/>
    <cellStyle name="Percent 3 2 2 3 5" xfId="30974" xr:uid="{324EAAC0-5D4E-4F29-8221-A193C17597D1}"/>
    <cellStyle name="Percent 3 2 2 4" xfId="30975" xr:uid="{E7C49C03-5D15-48B4-90ED-8136381671F6}"/>
    <cellStyle name="Percent 3 2 2 4 2" xfId="30976" xr:uid="{1EC0B153-74BD-4CEA-BF27-48E2B1730869}"/>
    <cellStyle name="Percent 3 2 2 4 2 2" xfId="30977" xr:uid="{E4D36B2E-27F2-4591-98CB-0368D79AAF7E}"/>
    <cellStyle name="Percent 3 2 2 4 3" xfId="30978" xr:uid="{18DF64C7-3D19-4F5E-8709-719FC531D58C}"/>
    <cellStyle name="Percent 3 2 2 4 4" xfId="30979" xr:uid="{4CDAE39F-9871-4DA3-9BF2-60797B2AC33B}"/>
    <cellStyle name="Percent 3 2 2 4 5" xfId="30980" xr:uid="{B47D7B97-8A9F-408E-9137-EAE215E6903E}"/>
    <cellStyle name="Percent 3 2 2 5" xfId="30981" xr:uid="{C26DC1F1-E309-4A6B-938B-9919ED1D1B89}"/>
    <cellStyle name="Percent 3 2 2 5 2" xfId="30982" xr:uid="{A3C4BE9B-530A-4D09-998C-35A15362C922}"/>
    <cellStyle name="Percent 3 2 2 5 2 2" xfId="30983" xr:uid="{29CA21AF-78A1-4E9F-98AC-85C3ABB9FA3E}"/>
    <cellStyle name="Percent 3 2 2 5 3" xfId="30984" xr:uid="{E910F2F9-8E58-4A7C-8A3E-65821CE8F9F0}"/>
    <cellStyle name="Percent 3 2 2 5 4" xfId="30985" xr:uid="{B358CF15-C8A7-4E00-A904-485E0A9048B4}"/>
    <cellStyle name="Percent 3 2 2 5 5" xfId="30986" xr:uid="{ED378C32-90C6-4E93-8845-8986141A0B5A}"/>
    <cellStyle name="Percent 3 2 2 6" xfId="30987" xr:uid="{B918F20F-716E-4687-9BA6-A156D21BB1C8}"/>
    <cellStyle name="Percent 3 2 2 6 2" xfId="30988" xr:uid="{A14CDA88-A463-48ED-BB30-483B8EF64686}"/>
    <cellStyle name="Percent 3 2 2 7" xfId="30989" xr:uid="{47C97390-B480-4A5E-BF2E-6AD2DDFE4A2F}"/>
    <cellStyle name="Percent 3 2 2 8" xfId="30990" xr:uid="{E9DB07E9-4C2C-41C9-89F7-088C29C13B87}"/>
    <cellStyle name="Percent 3 2 2 9" xfId="30991" xr:uid="{AF862FD2-9BE2-43C5-A830-EB15A4F15479}"/>
    <cellStyle name="Percent 3 2 3" xfId="30992" xr:uid="{7BBB575B-258F-4EED-82D3-CA118B3A3AD3}"/>
    <cellStyle name="Percent 3 2 3 2" xfId="30993" xr:uid="{AF8BC921-3623-40AD-A832-727F37521DE9}"/>
    <cellStyle name="Percent 3 2 3 2 2" xfId="30994" xr:uid="{768594B3-E4D6-47B3-A77C-0C948E8AFDA3}"/>
    <cellStyle name="Percent 3 2 3 2 3" xfId="30995" xr:uid="{E5E2DB77-970D-403E-AF02-E42143293591}"/>
    <cellStyle name="Percent 3 2 3 3" xfId="30996" xr:uid="{AA754B0B-6A71-4F23-86D7-A5632781A02A}"/>
    <cellStyle name="Percent 3 2 3 4" xfId="30997" xr:uid="{BAB3BEF2-1568-42FB-ADA3-E749B111B811}"/>
    <cellStyle name="Percent 3 2 3 5" xfId="30998" xr:uid="{964088CC-734E-40CB-90F2-B86F722D8FE2}"/>
    <cellStyle name="Percent 3 2 4" xfId="30999" xr:uid="{989138C0-BD0D-4700-B49E-5ED270D873A6}"/>
    <cellStyle name="Percent 3 2 4 2" xfId="31000" xr:uid="{09D7C6E4-740C-4269-B0DC-9C6993807E73}"/>
    <cellStyle name="Percent 3 2 4 2 2" xfId="31001" xr:uid="{B6357216-02CC-435C-B571-767648113BD4}"/>
    <cellStyle name="Percent 3 2 4 2 3" xfId="31002" xr:uid="{9EC28433-358D-4621-AFBC-F0C9B18CEC60}"/>
    <cellStyle name="Percent 3 2 4 3" xfId="31003" xr:uid="{2B4654C7-64E9-47CE-AD3B-447E3EE5490B}"/>
    <cellStyle name="Percent 3 2 4 4" xfId="31004" xr:uid="{5FD018CA-B0F8-4091-A015-E192F0DA5A2F}"/>
    <cellStyle name="Percent 3 2 4 5" xfId="31005" xr:uid="{FE4DD768-1E42-478F-B5FE-E1EE88884F57}"/>
    <cellStyle name="Percent 3 2 5" xfId="31006" xr:uid="{5CB7FA04-D1C4-4055-91BF-DFA0F3288B06}"/>
    <cellStyle name="Percent 3 2 5 2" xfId="31007" xr:uid="{7E0EFDAC-0F8E-499F-8FBC-EEDC2D6991CD}"/>
    <cellStyle name="Percent 3 2 5 2 2" xfId="31008" xr:uid="{3FEF8B02-D591-431E-BDAD-DF692C68DB32}"/>
    <cellStyle name="Percent 3 2 5 2 3" xfId="31009" xr:uid="{87002B2F-3D86-4949-9C2D-7A3CBBD35B37}"/>
    <cellStyle name="Percent 3 2 5 3" xfId="31010" xr:uid="{D74E369D-A399-477E-9494-5CBD8F52BD3F}"/>
    <cellStyle name="Percent 3 2 5 4" xfId="31011" xr:uid="{8B822672-0475-477F-9112-32A48A087B36}"/>
    <cellStyle name="Percent 3 2 5 5" xfId="31012" xr:uid="{C506E088-30B7-4A8E-B30E-25BE9010774D}"/>
    <cellStyle name="Percent 3 2 6" xfId="31013" xr:uid="{7225E60D-31DB-42D6-8403-83AB2F9DDD92}"/>
    <cellStyle name="Percent 3 2 6 2" xfId="31014" xr:uid="{BCD6962F-8F45-4E85-892C-8064E9C5D253}"/>
    <cellStyle name="Percent 3 2 6 2 2" xfId="31015" xr:uid="{96844476-6116-4C9E-9D65-976AAD910220}"/>
    <cellStyle name="Percent 3 2 6 3" xfId="31016" xr:uid="{65859C23-95A4-4358-8317-51797453ACE6}"/>
    <cellStyle name="Percent 3 2 6 4" xfId="31017" xr:uid="{271FC0FE-F7FB-4849-95DA-E767C302DAC0}"/>
    <cellStyle name="Percent 3 2 6 5" xfId="31018" xr:uid="{89CB8791-5167-4A7F-9845-D26A5C634D3E}"/>
    <cellStyle name="Percent 3 2 7" xfId="31019" xr:uid="{735966CA-4D3E-4992-B03A-EFA22B184441}"/>
    <cellStyle name="Percent 3 2 7 2" xfId="31020" xr:uid="{A0687C2F-167D-4639-BBD8-B75C83645BA4}"/>
    <cellStyle name="Percent 3 2 7 2 2" xfId="31021" xr:uid="{11F72101-94D8-426A-834E-0C07A2261770}"/>
    <cellStyle name="Percent 3 2 7 3" xfId="31022" xr:uid="{EAD8767F-02EE-4945-8938-82E30A4F7F64}"/>
    <cellStyle name="Percent 3 2 7 4" xfId="31023" xr:uid="{CED60C38-C7A8-4FB5-8A90-28C53FE351B9}"/>
    <cellStyle name="Percent 3 2 8" xfId="31024" xr:uid="{EC8FC4B9-AA12-4C11-B7D8-92B7461C1149}"/>
    <cellStyle name="Percent 3 2 8 2" xfId="31025" xr:uid="{D30DA014-7BD7-4902-BADA-83A4B4079DCB}"/>
    <cellStyle name="Percent 3 2 9" xfId="31026" xr:uid="{4AB3461A-EA36-4026-8A04-C8E3AD5B5DEE}"/>
    <cellStyle name="Percent 3 20" xfId="31027" xr:uid="{53489AFA-7BA6-4013-BDBA-E9C2CD1012A4}"/>
    <cellStyle name="Percent 3 20 2" xfId="31028" xr:uid="{817C8D74-D950-4274-8C7F-9D3E0C45ED50}"/>
    <cellStyle name="Percent 3 21" xfId="31029" xr:uid="{A83AFD28-4AC6-4037-86D9-59E39161FA42}"/>
    <cellStyle name="Percent 3 22" xfId="32155" xr:uid="{BDF9261D-87A3-45EF-86E4-6BF7D2094BFE}"/>
    <cellStyle name="Percent 3 3" xfId="31030" xr:uid="{E8FF1ACC-DB1E-45A9-B861-0BDF6D2D293B}"/>
    <cellStyle name="Percent 3 3 2" xfId="31031" xr:uid="{2781423D-7341-4821-B2B6-30904C904656}"/>
    <cellStyle name="Percent 3 3 2 2" xfId="31032" xr:uid="{7B7AFD7D-E197-4894-825F-7271830DB3B0}"/>
    <cellStyle name="Percent 3 3 2 2 2" xfId="31033" xr:uid="{66AA4601-B0AA-4AD8-A1E1-05DD279BAD52}"/>
    <cellStyle name="Percent 3 3 2 3" xfId="31034" xr:uid="{37413835-56BC-4CD2-B966-A515EBDB8540}"/>
    <cellStyle name="Percent 3 3 2 4" xfId="31035" xr:uid="{29EB5B9F-E10C-4315-9C7F-C36418A0DBCE}"/>
    <cellStyle name="Percent 3 3 2 5" xfId="31036" xr:uid="{DA7F3B8D-541F-48B2-8383-C9E5786CC651}"/>
    <cellStyle name="Percent 3 3 2 6" xfId="31037" xr:uid="{5558BF71-B7B6-4147-8402-B16B698E86C1}"/>
    <cellStyle name="Percent 3 3 3" xfId="31038" xr:uid="{D0F31EBB-30F7-40B8-8E2B-05D14AA7917D}"/>
    <cellStyle name="Percent 3 3 3 2" xfId="31039" xr:uid="{95754F3F-C0BD-4977-A64F-D2BD4296EEAF}"/>
    <cellStyle name="Percent 3 3 3 2 2" xfId="31040" xr:uid="{356A9F2E-400E-49C7-A9A5-9EF4A45444D6}"/>
    <cellStyle name="Percent 3 3 3 3" xfId="31041" xr:uid="{5067F175-4760-417B-A8D7-00A19CFFC430}"/>
    <cellStyle name="Percent 3 3 3 4" xfId="31042" xr:uid="{A33C788C-5E55-40A3-BF9B-7700F6051F8E}"/>
    <cellStyle name="Percent 3 3 4" xfId="31043" xr:uid="{E2322D93-C77C-4DDD-9E52-8CD524BF54B0}"/>
    <cellStyle name="Percent 3 3 4 2" xfId="31044" xr:uid="{B4B803C9-C945-48E6-B20D-D22C2FC70AAF}"/>
    <cellStyle name="Percent 3 3 5" xfId="31045" xr:uid="{6AC3A5B2-0F00-47BE-A89A-BFD00B0B0880}"/>
    <cellStyle name="Percent 3 3 6" xfId="31046" xr:uid="{47246CEB-3917-435C-BC7F-AED188E07383}"/>
    <cellStyle name="Percent 3 3 7" xfId="31047" xr:uid="{C31CBCBE-3911-4011-AE48-97291D16FFE5}"/>
    <cellStyle name="Percent 3 4" xfId="31048" xr:uid="{AD29A245-49FD-4565-80DE-B94D9091B76F}"/>
    <cellStyle name="Percent 3 4 2" xfId="31049" xr:uid="{3E03B883-B3B4-4592-9ADF-7268A60B858E}"/>
    <cellStyle name="Percent 3 4 2 2" xfId="31050" xr:uid="{928A4C10-D3FB-49D8-A718-361C19BD465C}"/>
    <cellStyle name="Percent 3 4 2 2 2" xfId="31051" xr:uid="{F60012C9-9BD8-4462-8A0C-CB4FAF7CDF9E}"/>
    <cellStyle name="Percent 3 4 2 3" xfId="31052" xr:uid="{E95FF763-DF8F-4DD1-87DB-481958CBCF36}"/>
    <cellStyle name="Percent 3 4 2 4" xfId="31053" xr:uid="{F548CC8A-0B1D-4191-A9E8-2812FB6C9005}"/>
    <cellStyle name="Percent 3 4 2 5" xfId="31054" xr:uid="{DDA7C4B8-C40B-49BA-ADA2-26243E96FE4F}"/>
    <cellStyle name="Percent 3 4 3" xfId="31055" xr:uid="{4398B06A-DA03-48E7-AA71-92CB4B8FC7CC}"/>
    <cellStyle name="Percent 3 4 3 2" xfId="31056" xr:uid="{4457B57C-B248-4786-A7FD-8CD761A6493A}"/>
    <cellStyle name="Percent 3 4 3 2 2" xfId="31057" xr:uid="{A27E9763-7304-4220-9368-A317952D57CA}"/>
    <cellStyle name="Percent 3 4 3 3" xfId="31058" xr:uid="{2E89AAAA-D0F1-4F4B-8695-1EC400DF510D}"/>
    <cellStyle name="Percent 3 4 3 4" xfId="31059" xr:uid="{DED50FE2-4E01-4D27-A3F4-58A1382A2724}"/>
    <cellStyle name="Percent 3 4 3 5" xfId="31060" xr:uid="{F16E2FAA-A483-4A2D-85C8-B878FFB7B563}"/>
    <cellStyle name="Percent 3 4 4" xfId="31061" xr:uid="{73F3A4B5-6835-43F4-9B2A-3EED5660BBFF}"/>
    <cellStyle name="Percent 3 4 4 2" xfId="31062" xr:uid="{476CBE94-D60E-40AF-875B-9D9D97D276BB}"/>
    <cellStyle name="Percent 3 4 5" xfId="31063" xr:uid="{7B447A01-952E-4F6E-9CF8-AB9046E81F1B}"/>
    <cellStyle name="Percent 3 4 6" xfId="31064" xr:uid="{F0DE9BDF-C7DC-46B4-843B-D3A71D56CA12}"/>
    <cellStyle name="Percent 3 4 7" xfId="31065" xr:uid="{9D01FB28-E381-44FB-B184-DB068F148B7B}"/>
    <cellStyle name="Percent 3 4 8" xfId="31066" xr:uid="{CB4FD8A5-778A-41A8-B406-BA3F1A15A81E}"/>
    <cellStyle name="Percent 3 5" xfId="31067" xr:uid="{A190C0F7-9A34-4E23-A9B0-0046AC08BC47}"/>
    <cellStyle name="Percent 3 5 2" xfId="31068" xr:uid="{4693A1D8-77F3-48F5-804E-58070635D421}"/>
    <cellStyle name="Percent 3 5 2 2" xfId="31069" xr:uid="{31C105B5-D17F-4660-BBD7-6D74E6DCDEB6}"/>
    <cellStyle name="Percent 3 5 2 2 2" xfId="31070" xr:uid="{7342ABD4-C0EE-411B-8ED7-671F4CB6D7F3}"/>
    <cellStyle name="Percent 3 5 2 3" xfId="31071" xr:uid="{3D8DF258-29CA-45F0-9626-0C64780F7A25}"/>
    <cellStyle name="Percent 3 5 3" xfId="31072" xr:uid="{942C37CB-2F48-48F4-A805-6AB39795E459}"/>
    <cellStyle name="Percent 3 5 3 2" xfId="31073" xr:uid="{F05DF554-349C-4829-8465-7160E8EECEC6}"/>
    <cellStyle name="Percent 3 5 3 2 2" xfId="31074" xr:uid="{3F82D18C-637B-4F1C-8FB0-589F5CCF6A76}"/>
    <cellStyle name="Percent 3 5 3 3" xfId="31075" xr:uid="{80985016-B88F-4F02-B369-1F365D05047F}"/>
    <cellStyle name="Percent 3 5 4" xfId="31076" xr:uid="{405AAF4D-4831-471B-8BC2-085371576AF9}"/>
    <cellStyle name="Percent 3 5 4 2" xfId="31077" xr:uid="{E2A75C6F-0679-4BD0-BF58-26889993CAB1}"/>
    <cellStyle name="Percent 3 5 5" xfId="31078" xr:uid="{21B99BF3-279B-4DD9-A60E-F5EB46AB96DE}"/>
    <cellStyle name="Percent 3 5 6" xfId="31079" xr:uid="{0016BAAA-FF40-4325-8DA3-D5AC0C7D21CB}"/>
    <cellStyle name="Percent 3 5 7" xfId="31080" xr:uid="{B7B08E8C-2383-4158-8A0A-C0B770D976E7}"/>
    <cellStyle name="Percent 3 6" xfId="31081" xr:uid="{79C6A621-4163-47A6-AEDC-D5D2B9468EFC}"/>
    <cellStyle name="Percent 3 6 2" xfId="31082" xr:uid="{35DE2E2F-60A7-4040-9E6C-C6847940DE33}"/>
    <cellStyle name="Percent 3 6 2 2" xfId="31083" xr:uid="{006F9E92-3B46-4B69-94B7-CDB05E84B3B9}"/>
    <cellStyle name="Percent 3 6 2 3" xfId="31084" xr:uid="{59F0D00A-0F6E-4CF2-81AE-90819A0A49E3}"/>
    <cellStyle name="Percent 3 6 3" xfId="31085" xr:uid="{B541F61D-B6E9-421B-9F0C-23BF898DCFAB}"/>
    <cellStyle name="Percent 3 6 4" xfId="31086" xr:uid="{17A61102-CC1A-4F60-B448-9EDEBCB403F3}"/>
    <cellStyle name="Percent 3 6 5" xfId="31087" xr:uid="{4121E306-030D-4827-98DE-E86E5B15D728}"/>
    <cellStyle name="Percent 3 6 6" xfId="31088" xr:uid="{E1A1221A-29D3-4FE5-A2FC-3C253B4A7C7F}"/>
    <cellStyle name="Percent 3 7" xfId="31089" xr:uid="{4CF67B23-A48A-4E9A-95F1-2B9D2E1357E5}"/>
    <cellStyle name="Percent 3 7 2" xfId="31090" xr:uid="{F1BB2168-C4F2-4BAE-9F42-576BF171FB68}"/>
    <cellStyle name="Percent 3 7 2 2" xfId="31091" xr:uid="{071077A5-6735-43EB-861F-65F714FFC51C}"/>
    <cellStyle name="Percent 3 7 3" xfId="31092" xr:uid="{BD08B08A-182A-4DF4-8F7E-5C4D5C4248A6}"/>
    <cellStyle name="Percent 3 7 4" xfId="31093" xr:uid="{8BF112F5-9DCF-4D41-BA72-772D737D9B72}"/>
    <cellStyle name="Percent 3 8" xfId="31094" xr:uid="{3114DAFF-E582-4DB0-8191-63F073B838EC}"/>
    <cellStyle name="Percent 3 8 2" xfId="31095" xr:uid="{AD1C7FF4-E167-49CD-ADAA-29F241012A67}"/>
    <cellStyle name="Percent 3 8 2 2" xfId="31096" xr:uid="{21AD364A-3090-4370-8A8B-F3AF27519B8F}"/>
    <cellStyle name="Percent 3 8 3" xfId="31097" xr:uid="{83F33A86-9447-4351-9E88-A5729269DFE4}"/>
    <cellStyle name="Percent 3 9" xfId="31098" xr:uid="{5835EC7C-0D6F-40F8-ACAE-C4BEED70FD3B}"/>
    <cellStyle name="Percent 3 9 2" xfId="31099" xr:uid="{330A8617-B21D-4748-864B-40ABD50D6879}"/>
    <cellStyle name="Percent 3 9 2 2" xfId="31100" xr:uid="{FA724554-4A7C-42D2-91F6-3E2645BD90B1}"/>
    <cellStyle name="Percent 3 9 3" xfId="31101" xr:uid="{A816C8A2-0A40-4813-9931-2B579FA9B2DC}"/>
    <cellStyle name="Percent 30" xfId="31102" xr:uid="{D4B29D91-C8D1-42DC-8C0C-808E0F7E519F}"/>
    <cellStyle name="Percent 30 2" xfId="31103" xr:uid="{5AC625C4-68F0-4BCA-B467-81F2F6EDDB1C}"/>
    <cellStyle name="Percent 30 3" xfId="31104" xr:uid="{C7BCBC15-EABD-49E1-96E9-95EB736307BD}"/>
    <cellStyle name="Percent 30 4" xfId="31105" xr:uid="{EA6DB7CA-139A-4701-8D2D-805847B3B5C9}"/>
    <cellStyle name="Percent 30 5" xfId="31106" xr:uid="{03CF1DF1-0DF4-4D4F-B5CE-51E56B5E1D5E}"/>
    <cellStyle name="Percent 31" xfId="31107" xr:uid="{DCE161AC-71FC-4F25-AB9A-1AB9D24569F1}"/>
    <cellStyle name="Percent 31 2" xfId="31108" xr:uid="{D6D5A70E-135E-45F4-9F56-4DE40E7CF9DC}"/>
    <cellStyle name="Percent 31 2 2" xfId="31109" xr:uid="{80765E0C-175E-48D3-918C-E8D6C17D1025}"/>
    <cellStyle name="Percent 31 3" xfId="31110" xr:uid="{646B4A0C-3BF1-4457-838D-80BF638B47A8}"/>
    <cellStyle name="Percent 31 4" xfId="31111" xr:uid="{85322112-1C87-4786-834B-34FCB4E71989}"/>
    <cellStyle name="Percent 32" xfId="31112" xr:uid="{7359FD00-783D-4CC0-9B2F-DAF4CB869409}"/>
    <cellStyle name="Percent 32 2" xfId="31113" xr:uid="{AC495E3C-9216-412A-BE00-890C7EFBDE1B}"/>
    <cellStyle name="Percent 32 2 2" xfId="31114" xr:uid="{337C52C3-DE09-48DB-B080-AA6E0F8D6026}"/>
    <cellStyle name="Percent 32 3" xfId="31115" xr:uid="{5224585B-347F-4091-B0D4-8466D0FCED25}"/>
    <cellStyle name="Percent 32 4" xfId="31116" xr:uid="{EA96AC9D-2104-4CCA-81ED-81F8488492B5}"/>
    <cellStyle name="Percent 33" xfId="31117" xr:uid="{5958F76F-8927-4748-9139-6443BD7CA9F6}"/>
    <cellStyle name="Percent 33 2" xfId="31118" xr:uid="{D78916B7-5256-4ACB-A301-952C0F220AAB}"/>
    <cellStyle name="Percent 33 2 2" xfId="31119" xr:uid="{66E7812D-7047-43B6-A4B3-D8AFA497AC0D}"/>
    <cellStyle name="Percent 33 3" xfId="31120" xr:uid="{D015B29C-339D-4520-BB50-22250306CD8D}"/>
    <cellStyle name="Percent 33 4" xfId="31121" xr:uid="{64AB4B9A-B01B-4828-BB07-6D180DE0073E}"/>
    <cellStyle name="Percent 34" xfId="31122" xr:uid="{76B6001C-D48F-490C-9D84-E6CAF5E125CB}"/>
    <cellStyle name="Percent 34 2" xfId="31123" xr:uid="{489FA9D3-CFAC-4832-AFE4-E1D35C1D33DB}"/>
    <cellStyle name="Percent 34 3" xfId="31124" xr:uid="{5865AB11-C327-4E67-9992-4DFA3D486B75}"/>
    <cellStyle name="Percent 34 4" xfId="31125" xr:uid="{3553204E-FAE2-4B36-BC9C-50384EE282D7}"/>
    <cellStyle name="Percent 35" xfId="31126" xr:uid="{D989CC35-9C35-4301-A63A-5F574669DF63}"/>
    <cellStyle name="Percent 35 2" xfId="31127" xr:uid="{7B993F6E-C039-4223-81F6-F1B9AFEA4CB2}"/>
    <cellStyle name="Percent 35 3" xfId="31128" xr:uid="{371507E2-B807-49A0-A744-0F26766F7F3C}"/>
    <cellStyle name="Percent 35 4" xfId="31129" xr:uid="{515B0CCB-FF2F-4A94-9581-D48F43EA2F33}"/>
    <cellStyle name="Percent 36" xfId="31130" xr:uid="{7102DD8E-0434-468C-BA8E-7752396BCA73}"/>
    <cellStyle name="Percent 36 2" xfId="31131" xr:uid="{AA9A17F5-CEC4-498A-86F5-E64B099A1E55}"/>
    <cellStyle name="Percent 36 3" xfId="31132" xr:uid="{A0CD7368-2F70-4A4B-B7BC-FCE0EAEF4BA0}"/>
    <cellStyle name="Percent 36 4" xfId="31133" xr:uid="{702B5D47-F5B3-4107-88FC-380AFD227385}"/>
    <cellStyle name="Percent 37" xfId="31134" xr:uid="{C38EBF84-50DD-4181-8872-0E74B8695031}"/>
    <cellStyle name="Percent 37 2" xfId="31135" xr:uid="{F8238699-7820-4EA4-944C-EDDF2E4F108E}"/>
    <cellStyle name="Percent 37 3" xfId="31136" xr:uid="{55822DB6-C4E7-4040-AA3F-3A193F49EAFE}"/>
    <cellStyle name="Percent 37 4" xfId="31137" xr:uid="{602D2674-A480-44D1-9760-67323E057CBB}"/>
    <cellStyle name="Percent 38" xfId="31138" xr:uid="{6AB0E8D0-BA7A-4743-B3A7-7DDF13CE523D}"/>
    <cellStyle name="Percent 38 2" xfId="31139" xr:uid="{7FDF3C43-857B-4CE9-A711-D2DBE2951D15}"/>
    <cellStyle name="Percent 38 3" xfId="31140" xr:uid="{EEA1D5E3-2084-4702-9FB0-2FF715BE6164}"/>
    <cellStyle name="Percent 38 4" xfId="31141" xr:uid="{EEEA8772-8A6A-4C71-B4C4-CABAB3B4E31C}"/>
    <cellStyle name="Percent 39" xfId="31142" xr:uid="{29F258D7-7CE5-4B79-A1EC-415A246B2A3F}"/>
    <cellStyle name="Percent 39 2" xfId="31143" xr:uid="{DBA71499-0FF6-4A25-A9D7-F50E7EE667B1}"/>
    <cellStyle name="Percent 39 3" xfId="31144" xr:uid="{374C3070-0765-45E3-9BD7-1A1B7F4463B8}"/>
    <cellStyle name="Percent 39 4" xfId="31145" xr:uid="{A7B2D8FD-5E02-45C0-AA01-3FBB48FF2B3F}"/>
    <cellStyle name="Percent 4" xfId="31146" xr:uid="{3D049C74-2D92-43B1-A3EF-FF172ED9C769}"/>
    <cellStyle name="Percent 4 10" xfId="31147" xr:uid="{2A12B6C4-E960-4CCC-BFDF-91CEED0408E6}"/>
    <cellStyle name="Percent 4 10 2" xfId="31148" xr:uid="{5BB121F9-D663-48D6-A4FF-D27D1FF27D0D}"/>
    <cellStyle name="Percent 4 10 3" xfId="31149" xr:uid="{F3753148-61E6-44FF-B26F-400B0F826809}"/>
    <cellStyle name="Percent 4 11" xfId="31150" xr:uid="{B538374E-1FC0-400F-85FA-6FC480782A61}"/>
    <cellStyle name="Percent 4 12" xfId="31151" xr:uid="{8ADDADF8-735B-4DA5-9666-DC6FB182827C}"/>
    <cellStyle name="Percent 4 13" xfId="31152" xr:uid="{992EA203-8EF7-4229-AE26-D44C239E68D3}"/>
    <cellStyle name="Percent 4 14" xfId="31153" xr:uid="{8E83F3E4-2A66-49C6-9DC1-54369AC00A86}"/>
    <cellStyle name="Percent 4 2" xfId="31154" xr:uid="{51E2CA88-4B7E-401C-9DA8-B2C3A58818E6}"/>
    <cellStyle name="Percent 4 2 10" xfId="31155" xr:uid="{3AE3D661-C9F9-46D0-AA68-DC2471A914D4}"/>
    <cellStyle name="Percent 4 2 2" xfId="31156" xr:uid="{52D372CC-C6C9-458D-B7CC-B28A444AFB8C}"/>
    <cellStyle name="Percent 4 2 2 2" xfId="31157" xr:uid="{DFD7C0E9-7439-4E3B-B2FE-6859974141D3}"/>
    <cellStyle name="Percent 4 2 2 2 2" xfId="31158" xr:uid="{6198E872-3CDE-4BE8-B845-4D14E77A69F3}"/>
    <cellStyle name="Percent 4 2 2 2 2 2" xfId="31159" xr:uid="{AB333B56-4F4C-43C9-BEC4-B942267E9B86}"/>
    <cellStyle name="Percent 4 2 2 2 2 2 2" xfId="31160" xr:uid="{46815F1F-180C-4FCB-81E0-3FA9E9A71D3D}"/>
    <cellStyle name="Percent 4 2 2 2 2 3" xfId="31161" xr:uid="{4095154F-74DF-4E44-83B3-B09E07F79C89}"/>
    <cellStyle name="Percent 4 2 2 2 2 4" xfId="31162" xr:uid="{1921182C-38DC-4636-AEBB-6C9F63E4A12D}"/>
    <cellStyle name="Percent 4 2 2 2 3" xfId="31163" xr:uid="{2E354D17-4A73-4F42-8500-0DA97392F0AE}"/>
    <cellStyle name="Percent 4 2 2 2 3 2" xfId="31164" xr:uid="{BCFE5DFB-0906-4859-92B8-6D934F7FAA0D}"/>
    <cellStyle name="Percent 4 2 2 2 3 2 2" xfId="31165" xr:uid="{5DA0B0E9-036E-4953-BFF5-4A957AE0C665}"/>
    <cellStyle name="Percent 4 2 2 2 3 3" xfId="31166" xr:uid="{137DB85F-5BAC-48A4-9663-2A36F2E53F8A}"/>
    <cellStyle name="Percent 4 2 2 2 3 4" xfId="31167" xr:uid="{50750B55-6255-47C8-A47F-B3CA26CAAA57}"/>
    <cellStyle name="Percent 4 2 2 2 4" xfId="31168" xr:uid="{1B5692E4-6C6A-44A4-984D-185C57C126D0}"/>
    <cellStyle name="Percent 4 2 2 2 4 2" xfId="31169" xr:uid="{839F3A6F-FF4D-426E-BDDD-4279C7455715}"/>
    <cellStyle name="Percent 4 2 2 2 4 2 2" xfId="31170" xr:uid="{A7C54009-26C1-424E-8687-BCB9257618DF}"/>
    <cellStyle name="Percent 4 2 2 2 4 3" xfId="31171" xr:uid="{FCD14C4C-43B2-4594-B573-7E1ACF42F0A8}"/>
    <cellStyle name="Percent 4 2 2 2 4 4" xfId="31172" xr:uid="{63A1B3B6-433F-4317-BF10-738FF380D9F2}"/>
    <cellStyle name="Percent 4 2 2 2 5" xfId="31173" xr:uid="{5E10B5B7-9F07-4A09-8289-825D631D0B63}"/>
    <cellStyle name="Percent 4 2 2 2 5 2" xfId="31174" xr:uid="{D9C34603-D04F-41D6-96DA-CDFC8E8AC7F0}"/>
    <cellStyle name="Percent 4 2 2 2 5 2 2" xfId="31175" xr:uid="{F332E8C9-7153-46D8-BA92-A864DE2E43CE}"/>
    <cellStyle name="Percent 4 2 2 2 5 3" xfId="31176" xr:uid="{D398DD39-D073-4A75-BE02-F1B68B5C31BE}"/>
    <cellStyle name="Percent 4 2 2 2 5 4" xfId="31177" xr:uid="{AB319FA6-F5C1-4E12-8A7F-EF877D2FD483}"/>
    <cellStyle name="Percent 4 2 2 2 6" xfId="31178" xr:uid="{160CA318-C145-40BC-98C7-34F6B73FE41C}"/>
    <cellStyle name="Percent 4 2 2 2 6 2" xfId="31179" xr:uid="{BA7AB716-467F-4047-A5B0-D1B78EAB01A0}"/>
    <cellStyle name="Percent 4 2 2 2 7" xfId="31180" xr:uid="{B6CDF7C3-AFC6-4701-B058-06B8AAA002F3}"/>
    <cellStyle name="Percent 4 2 2 2 8" xfId="31181" xr:uid="{00D0A872-74EE-4EDB-910B-A87FF38CB2E3}"/>
    <cellStyle name="Percent 4 2 2 2 9" xfId="31182" xr:uid="{CE26CC58-031A-4E3E-A917-EBE59821E326}"/>
    <cellStyle name="Percent 4 2 2 3" xfId="31183" xr:uid="{9BBC1AD6-7085-4627-8D25-CC3DA991FD24}"/>
    <cellStyle name="Percent 4 2 2 3 2" xfId="31184" xr:uid="{DD57E265-AAD4-4367-A737-F98F09DDB0F8}"/>
    <cellStyle name="Percent 4 2 2 4" xfId="31185" xr:uid="{835A89C7-ED0C-49F0-A712-F471D0996E77}"/>
    <cellStyle name="Percent 4 2 2 4 2" xfId="31186" xr:uid="{629474C5-94BD-49E6-BA47-27EA58095BDE}"/>
    <cellStyle name="Percent 4 2 2 5" xfId="31187" xr:uid="{0F1F84DC-ABEB-4E28-8129-513B5675A2DD}"/>
    <cellStyle name="Percent 4 2 3" xfId="31188" xr:uid="{4FC1DCC4-31D4-46D9-80FF-84F9C8E610A1}"/>
    <cellStyle name="Percent 4 2 3 10" xfId="31189" xr:uid="{7FBECFDF-66DD-4391-A717-70ECE9FBBF80}"/>
    <cellStyle name="Percent 4 2 3 11" xfId="31190" xr:uid="{FD2D3944-9E38-48D6-8973-7D6FE0CDA98E}"/>
    <cellStyle name="Percent 4 2 3 2" xfId="31191" xr:uid="{E0AF68F7-2B82-42C3-925E-0B80A70C29CA}"/>
    <cellStyle name="Percent 4 2 3 2 2" xfId="31192" xr:uid="{C8E1133F-48F9-40AA-B1C4-95A61CFA1DBF}"/>
    <cellStyle name="Percent 4 2 3 2 2 2" xfId="31193" xr:uid="{A765CDA4-D3C3-4FFB-9297-6944D63C5E65}"/>
    <cellStyle name="Percent 4 2 3 2 3" xfId="31194" xr:uid="{3D07B3D5-06D0-4D84-8BA8-4CBBAD8EFD03}"/>
    <cellStyle name="Percent 4 2 3 2 4" xfId="31195" xr:uid="{DFEBE63B-0D62-48EF-BE7D-B97523E610A5}"/>
    <cellStyle name="Percent 4 2 3 2 5" xfId="31196" xr:uid="{400356F3-2487-4720-BC75-108D0552AFF3}"/>
    <cellStyle name="Percent 4 2 3 3" xfId="31197" xr:uid="{1B96A037-5483-4A52-8110-F57D2D14E9FF}"/>
    <cellStyle name="Percent 4 2 3 3 2" xfId="31198" xr:uid="{6628D359-2A41-4B28-91AA-104B447820BC}"/>
    <cellStyle name="Percent 4 2 3 3 2 2" xfId="31199" xr:uid="{2CFB1972-9C89-4BB3-8A1C-15B8BD2E5CB8}"/>
    <cellStyle name="Percent 4 2 3 3 3" xfId="31200" xr:uid="{21C8D648-8D54-4A98-B51D-1196CBC429EE}"/>
    <cellStyle name="Percent 4 2 3 3 4" xfId="31201" xr:uid="{647E78F4-6FC5-4D26-B595-27DC9EC97E6F}"/>
    <cellStyle name="Percent 4 2 3 3 5" xfId="31202" xr:uid="{20F2F444-6416-4027-A647-CE6239CF6146}"/>
    <cellStyle name="Percent 4 2 3 4" xfId="31203" xr:uid="{113FB6AF-6115-499C-90F4-93D64106E3A8}"/>
    <cellStyle name="Percent 4 2 3 4 2" xfId="31204" xr:uid="{D246F690-9A4A-4790-BC70-1A344003018F}"/>
    <cellStyle name="Percent 4 2 3 4 2 2" xfId="31205" xr:uid="{C524F70B-50D3-4777-97BF-D67732512A7B}"/>
    <cellStyle name="Percent 4 2 3 4 3" xfId="31206" xr:uid="{C79CCCF1-81D3-4161-B4B6-2977ACF38E39}"/>
    <cellStyle name="Percent 4 2 3 4 4" xfId="31207" xr:uid="{84F3FD49-C466-47AC-8F75-AA320110CE0C}"/>
    <cellStyle name="Percent 4 2 3 5" xfId="31208" xr:uid="{A1C76CE5-A7E8-4EA4-A7D0-78B4EDC27587}"/>
    <cellStyle name="Percent 4 2 3 5 2" xfId="31209" xr:uid="{2E9EA31F-D0B9-483E-8B7E-A8F607B3FAF5}"/>
    <cellStyle name="Percent 4 2 3 5 2 2" xfId="31210" xr:uid="{A80948D7-81FA-473B-93E3-FDF031D3D339}"/>
    <cellStyle name="Percent 4 2 3 5 3" xfId="31211" xr:uid="{B5FACD85-65B4-4FFD-A856-E57C08830921}"/>
    <cellStyle name="Percent 4 2 3 5 4" xfId="31212" xr:uid="{05461C2F-440A-4429-A7C4-83EED17F4AD0}"/>
    <cellStyle name="Percent 4 2 3 6" xfId="31213" xr:uid="{547CC1DD-29FB-497F-8D9A-C6576D33833D}"/>
    <cellStyle name="Percent 4 2 3 6 2" xfId="31214" xr:uid="{86CF448C-613F-4426-A119-AFFF50ADA9CE}"/>
    <cellStyle name="Percent 4 2 3 7" xfId="31215" xr:uid="{AD90DAC6-D47C-406B-ADCE-E4AD347BE866}"/>
    <cellStyle name="Percent 4 2 3 8" xfId="31216" xr:uid="{647CD836-C656-409D-BE7F-B43D1D0B99D0}"/>
    <cellStyle name="Percent 4 2 3 9" xfId="31217" xr:uid="{B197AD67-3CDF-4B5F-8612-C5FD2894B3EB}"/>
    <cellStyle name="Percent 4 2 4" xfId="31218" xr:uid="{4045582D-1AB0-47CE-BF30-DE49A05C9C3C}"/>
    <cellStyle name="Percent 4 2 4 2" xfId="31219" xr:uid="{99DFF76E-F73E-4492-BC69-5C18BDCBD53C}"/>
    <cellStyle name="Percent 4 2 5" xfId="31220" xr:uid="{486816CF-11E0-4089-BB9E-9CBC9B31662E}"/>
    <cellStyle name="Percent 4 2 6" xfId="31221" xr:uid="{951BD5B9-E663-4AC8-B2A4-19635D01E61A}"/>
    <cellStyle name="Percent 4 2 6 2" xfId="31222" xr:uid="{BC4D6B52-84F5-4A22-9CDB-82E79DB1DF9C}"/>
    <cellStyle name="Percent 4 2 6 3" xfId="31223" xr:uid="{33823277-D87F-41DC-9868-BBB7CB26AD3A}"/>
    <cellStyle name="Percent 4 2 7" xfId="31224" xr:uid="{5FC9A109-F84E-4633-880D-1597897EC6E2}"/>
    <cellStyle name="Percent 4 2 8" xfId="31225" xr:uid="{827DB66B-424F-45BB-9810-5C67C02F12E1}"/>
    <cellStyle name="Percent 4 2 9" xfId="31226" xr:uid="{18E0582D-79FA-4774-BDA2-70147F9AEE3C}"/>
    <cellStyle name="Percent 4 3" xfId="31227" xr:uid="{676712C0-4369-471D-BA8A-22CF192A9D08}"/>
    <cellStyle name="Percent 4 3 2" xfId="31228" xr:uid="{8EB9605B-8A2D-4EA8-850C-3AC4E6252873}"/>
    <cellStyle name="Percent 4 3 2 2" xfId="31229" xr:uid="{15F734AA-88C7-4667-8CE5-16657B054090}"/>
    <cellStyle name="Percent 4 3 2 2 2" xfId="31230" xr:uid="{866B7481-D750-4B10-BC37-CF97CD50E92F}"/>
    <cellStyle name="Percent 4 3 2 3" xfId="31231" xr:uid="{1636F876-B622-4DF7-BC05-CEDA8D11957D}"/>
    <cellStyle name="Percent 4 3 2 4" xfId="31232" xr:uid="{6252CB7A-9D1A-4F77-8609-27348A3BD903}"/>
    <cellStyle name="Percent 4 3 3" xfId="31233" xr:uid="{3F9FA2D8-18A0-44CF-B3F7-C60D13C2C14A}"/>
    <cellStyle name="Percent 4 3 3 2" xfId="31234" xr:uid="{0457671D-3F74-4360-B8D3-0E047021B006}"/>
    <cellStyle name="Percent 4 3 3 2 2" xfId="31235" xr:uid="{8654F10F-D28D-4FEF-86D4-0DFC2DBE8EDA}"/>
    <cellStyle name="Percent 4 3 3 3" xfId="31236" xr:uid="{895F3F04-429E-4420-9444-9D2961074345}"/>
    <cellStyle name="Percent 4 3 3 4" xfId="31237" xr:uid="{D1C96D96-BAC2-4836-BB4E-B7E00EE114FA}"/>
    <cellStyle name="Percent 4 3 4" xfId="31238" xr:uid="{303161B4-4B3E-4AE4-9307-8A217F3E6EE9}"/>
    <cellStyle name="Percent 4 3 4 2" xfId="31239" xr:uid="{92941CC5-0DF0-4AE1-8C7E-51E76B61040D}"/>
    <cellStyle name="Percent 4 3 5" xfId="31240" xr:uid="{947652D2-9A40-4F74-A8AD-9B889F8B40E3}"/>
    <cellStyle name="Percent 4 3 6" xfId="31241" xr:uid="{1FB6E304-BB40-4F24-B4DE-3356B9E6690B}"/>
    <cellStyle name="Percent 4 3 7" xfId="31242" xr:uid="{BFFCD144-D9CD-43F6-8904-FA87540615F3}"/>
    <cellStyle name="Percent 4 4" xfId="31243" xr:uid="{5E7055C4-7829-42B0-AFBB-BA9E7513A41F}"/>
    <cellStyle name="Percent 4 4 10" xfId="31244" xr:uid="{AF44BE60-D3F8-4467-8379-CC28B9EAA1DD}"/>
    <cellStyle name="Percent 4 4 11" xfId="31245" xr:uid="{2A950218-7B40-440E-9224-D982FAD1C106}"/>
    <cellStyle name="Percent 4 4 2" xfId="31246" xr:uid="{906EB38F-895D-492B-B119-843AF996811F}"/>
    <cellStyle name="Percent 4 4 2 10" xfId="31247" xr:uid="{70F792E0-B44E-4EF3-A5BF-C2B20415966C}"/>
    <cellStyle name="Percent 4 4 2 2" xfId="31248" xr:uid="{3577B3AE-4933-4A48-A347-5750ECAC344F}"/>
    <cellStyle name="Percent 4 4 2 2 2" xfId="31249" xr:uid="{DDADCD8B-4A38-4C68-949B-0C7FC654C616}"/>
    <cellStyle name="Percent 4 4 2 2 2 2" xfId="31250" xr:uid="{B999C8CD-F5D0-4020-91BD-18C0644947C5}"/>
    <cellStyle name="Percent 4 4 2 2 3" xfId="31251" xr:uid="{CCA9D422-9B0A-4A5B-8A49-AF89AF863FC6}"/>
    <cellStyle name="Percent 4 4 2 2 4" xfId="31252" xr:uid="{7DE6342B-FE6E-482E-9332-7778F46FDE3B}"/>
    <cellStyle name="Percent 4 4 2 3" xfId="31253" xr:uid="{E88F5453-3FDB-4259-B0F9-602CA6995B77}"/>
    <cellStyle name="Percent 4 4 2 3 2" xfId="31254" xr:uid="{817DA9EB-094F-44E0-8CAC-A4F711D79EBF}"/>
    <cellStyle name="Percent 4 4 2 3 2 2" xfId="31255" xr:uid="{EC3365E9-66FA-41AD-B08F-A106F978DA54}"/>
    <cellStyle name="Percent 4 4 2 3 3" xfId="31256" xr:uid="{2DB06391-B821-4149-8F9D-891186DB6B96}"/>
    <cellStyle name="Percent 4 4 2 3 4" xfId="31257" xr:uid="{B2840602-17B0-4D4A-93AA-2CE8C04C41E4}"/>
    <cellStyle name="Percent 4 4 2 4" xfId="31258" xr:uid="{B4BB4D04-D4EB-49CD-BA61-A5EDB94C61C3}"/>
    <cellStyle name="Percent 4 4 2 4 2" xfId="31259" xr:uid="{1F5E1944-CAD3-453A-891D-09A63F91A506}"/>
    <cellStyle name="Percent 4 4 2 4 2 2" xfId="31260" xr:uid="{621AFA41-5598-4B70-A074-9D430343FEE4}"/>
    <cellStyle name="Percent 4 4 2 4 3" xfId="31261" xr:uid="{D1498852-6CB8-4D6E-AC4F-FAF9DA3020C9}"/>
    <cellStyle name="Percent 4 4 2 4 4" xfId="31262" xr:uid="{AABFC8B1-2F00-456F-9CB6-5BA045E6C064}"/>
    <cellStyle name="Percent 4 4 2 5" xfId="31263" xr:uid="{F466B3D0-CD78-497F-B99E-569F2E41F3E3}"/>
    <cellStyle name="Percent 4 4 2 5 2" xfId="31264" xr:uid="{4241999C-40E6-44E5-BDAF-395108D4BF71}"/>
    <cellStyle name="Percent 4 4 2 5 2 2" xfId="31265" xr:uid="{B93AA497-AEFD-4949-911A-CB3EAF13A51B}"/>
    <cellStyle name="Percent 4 4 2 5 3" xfId="31266" xr:uid="{1BB9334C-8498-4323-BE0F-DE3D78EB17A4}"/>
    <cellStyle name="Percent 4 4 2 5 4" xfId="31267" xr:uid="{D22E7A68-D04E-4A62-BA9E-8EDB179647D1}"/>
    <cellStyle name="Percent 4 4 2 6" xfId="31268" xr:uid="{2D10AAC3-F1E3-4E86-8A82-9626DBBFF8F0}"/>
    <cellStyle name="Percent 4 4 2 6 2" xfId="31269" xr:uid="{1D6FEC77-05CE-4372-9A0D-AE7BDB59440F}"/>
    <cellStyle name="Percent 4 4 2 7" xfId="31270" xr:uid="{CCA06AC5-8898-4BE1-975E-ED00F2C776B1}"/>
    <cellStyle name="Percent 4 4 2 8" xfId="31271" xr:uid="{220F4ACA-275B-4641-B3FB-0BF5F70CD4F3}"/>
    <cellStyle name="Percent 4 4 2 9" xfId="31272" xr:uid="{60F5E380-1386-4BC9-B46A-472CAF82AD67}"/>
    <cellStyle name="Percent 4 4 3" xfId="31273" xr:uid="{8F9F1ECA-0B42-4185-B23A-1E6934397748}"/>
    <cellStyle name="Percent 4 4 3 2" xfId="31274" xr:uid="{8252D9CC-FC3E-4334-82E2-43CA6574BAF4}"/>
    <cellStyle name="Percent 4 4 3 2 2" xfId="31275" xr:uid="{25E63500-CF9D-4522-B980-A14C0F363321}"/>
    <cellStyle name="Percent 4 4 3 3" xfId="31276" xr:uid="{A63EAA42-66C0-4062-99DA-A38C81CB018F}"/>
    <cellStyle name="Percent 4 4 3 4" xfId="31277" xr:uid="{B1627115-CBF5-48C9-8992-2838BD4EA13C}"/>
    <cellStyle name="Percent 4 4 3 5" xfId="31278" xr:uid="{F472E98E-274A-4906-82EF-6AF8CAB2789A}"/>
    <cellStyle name="Percent 4 4 4" xfId="31279" xr:uid="{6E3EDA9D-6D77-409F-B93A-139DFC55ED23}"/>
    <cellStyle name="Percent 4 4 4 2" xfId="31280" xr:uid="{91388951-A2C7-4839-A2F2-41D56CD7F79D}"/>
    <cellStyle name="Percent 4 4 4 2 2" xfId="31281" xr:uid="{835F4A85-0F50-48C6-B61E-5171FBB7BC0C}"/>
    <cellStyle name="Percent 4 4 4 3" xfId="31282" xr:uid="{46E3C8A6-10CA-4836-BF3A-B5E452542945}"/>
    <cellStyle name="Percent 4 4 4 4" xfId="31283" xr:uid="{0AB64694-6A74-4534-97B0-5F2FEE46A6A0}"/>
    <cellStyle name="Percent 4 4 5" xfId="31284" xr:uid="{2C173AFF-973F-4F14-B070-7298BE06FF24}"/>
    <cellStyle name="Percent 4 4 5 2" xfId="31285" xr:uid="{360E4682-3438-4100-AC92-9935E2D39FC9}"/>
    <cellStyle name="Percent 4 4 5 2 2" xfId="31286" xr:uid="{895D3897-1130-4651-966C-ED230A6ECBCE}"/>
    <cellStyle name="Percent 4 4 5 3" xfId="31287" xr:uid="{55F3614B-6B26-4600-A0ED-05B16ED8B5FB}"/>
    <cellStyle name="Percent 4 4 5 4" xfId="31288" xr:uid="{69933D89-29EC-4B3E-A8A9-876D6AAAE7AB}"/>
    <cellStyle name="Percent 4 4 6" xfId="31289" xr:uid="{AF656972-BC85-4D6C-B667-E091EE99E1F7}"/>
    <cellStyle name="Percent 4 4 6 2" xfId="31290" xr:uid="{FCB7BCC2-FCCC-4A26-9D2D-13A991CA5687}"/>
    <cellStyle name="Percent 4 4 6 2 2" xfId="31291" xr:uid="{2F35C3B9-1DF0-4F3A-8D41-28AD60C1BC35}"/>
    <cellStyle name="Percent 4 4 6 3" xfId="31292" xr:uid="{16960D27-9A1B-42F6-8C64-50C54417114F}"/>
    <cellStyle name="Percent 4 4 6 4" xfId="31293" xr:uid="{AAD188AD-2F09-4C4E-85D6-7BA509DCEB88}"/>
    <cellStyle name="Percent 4 4 7" xfId="31294" xr:uid="{CBEEFC03-B6CB-4207-9173-33B2E9FE201F}"/>
    <cellStyle name="Percent 4 4 7 2" xfId="31295" xr:uid="{863B80C5-E364-4A66-A3DD-68C852632B96}"/>
    <cellStyle name="Percent 4 4 8" xfId="31296" xr:uid="{F513160E-7ED1-4B08-A05F-8790FC1E2698}"/>
    <cellStyle name="Percent 4 4 9" xfId="31297" xr:uid="{11E62D11-E7C3-4FCC-A165-2F2B5417013D}"/>
    <cellStyle name="Percent 4 5" xfId="31298" xr:uid="{298C1E26-B27F-4729-912E-B935BA5FB9F4}"/>
    <cellStyle name="Percent 4 5 2" xfId="31299" xr:uid="{1A18ACA3-FA5E-4E10-B988-0BF4D980248F}"/>
    <cellStyle name="Percent 4 5 2 2" xfId="31300" xr:uid="{50DBEE43-BF31-44FF-88E4-69842806A42D}"/>
    <cellStyle name="Percent 4 5 3" xfId="31301" xr:uid="{07B18604-CB96-4844-952A-C9D561EEAE07}"/>
    <cellStyle name="Percent 4 5 4" xfId="31302" xr:uid="{1569F4AC-5C3C-4F54-97D0-1F9B567EAAB8}"/>
    <cellStyle name="Percent 4 5 5" xfId="31303" xr:uid="{ED1A736F-95A3-4034-ACAC-4EF8CB2C56B5}"/>
    <cellStyle name="Percent 4 6" xfId="31304" xr:uid="{9E032D02-33D6-4B3A-90F1-A8732FC7C945}"/>
    <cellStyle name="Percent 4 6 2" xfId="31305" xr:uid="{B71D8F1B-55F4-4597-A784-518A61577896}"/>
    <cellStyle name="Percent 4 6 2 2" xfId="31306" xr:uid="{8B54AA3C-C0D4-44A9-843F-484058F82E17}"/>
    <cellStyle name="Percent 4 6 3" xfId="31307" xr:uid="{591015CC-046F-408C-A11C-8EB141B18088}"/>
    <cellStyle name="Percent 4 6 4" xfId="31308" xr:uid="{CBCEDA28-A938-4F94-BD0F-472535BFC280}"/>
    <cellStyle name="Percent 4 6 5" xfId="31309" xr:uid="{99F83DEE-69D4-4713-82B1-6256AEBCFA23}"/>
    <cellStyle name="Percent 4 7" xfId="31310" xr:uid="{06162710-2D07-488C-BC63-43A5F010F048}"/>
    <cellStyle name="Percent 4 7 2" xfId="31311" xr:uid="{0F03BB03-AB0B-4E95-82D4-6082547B9357}"/>
    <cellStyle name="Percent 4 7 2 2" xfId="31312" xr:uid="{53195F16-C4B0-4C42-BC71-AECFB4968CE8}"/>
    <cellStyle name="Percent 4 7 3" xfId="31313" xr:uid="{074E8138-AD70-4130-A5B8-0133005F2802}"/>
    <cellStyle name="Percent 4 7 4" xfId="31314" xr:uid="{79C14A5A-D750-4AB8-AB57-168975C1D68C}"/>
    <cellStyle name="Percent 4 7 5" xfId="31315" xr:uid="{512E9E10-47A3-42B2-A2CB-C536A74A3821}"/>
    <cellStyle name="Percent 4 8" xfId="31316" xr:uid="{E6BA28D6-53AE-413D-9A01-DB4FFC218171}"/>
    <cellStyle name="Percent 4 8 2" xfId="31317" xr:uid="{544A4AC0-BD15-485B-A93B-8B316A04BAEA}"/>
    <cellStyle name="Percent 4 8 2 2" xfId="31318" xr:uid="{F1DCE6A4-DEA9-40E9-B4FA-C56C512A44CF}"/>
    <cellStyle name="Percent 4 8 3" xfId="31319" xr:uid="{694CEE6A-43F8-4213-BFE7-8EE030C8FBEF}"/>
    <cellStyle name="Percent 4 8 4" xfId="31320" xr:uid="{6B88BF01-76BB-407F-BABF-70C35AC3B718}"/>
    <cellStyle name="Percent 4 8 5" xfId="31321" xr:uid="{FD682E62-355F-4B57-9E22-A23830DA77A2}"/>
    <cellStyle name="Percent 4 9" xfId="31322" xr:uid="{2132E10C-CEFA-4303-BD98-5B4B6858C322}"/>
    <cellStyle name="Percent 4 9 2" xfId="31323" xr:uid="{D38DE611-3202-4E2E-A42C-BC974584E4D4}"/>
    <cellStyle name="Percent 4 9 2 2" xfId="31324" xr:uid="{409AA6EE-DEB3-4150-8A04-889431E36ADA}"/>
    <cellStyle name="Percent 4 9 3" xfId="31325" xr:uid="{3EA4CC9A-B46E-408A-BF51-F690671EA7B8}"/>
    <cellStyle name="Percent 4 9 4" xfId="31326" xr:uid="{48B4DBD0-AEBA-46A9-B7AD-6FAA7D6F04AF}"/>
    <cellStyle name="Percent 4 9 5" xfId="31327" xr:uid="{4263B8A2-C3B4-4E36-BBB9-9B309E805B54}"/>
    <cellStyle name="Percent 40" xfId="31328" xr:uid="{0655DB84-F1F2-44B9-96CF-A3B14ED456D0}"/>
    <cellStyle name="Percent 40 2" xfId="31329" xr:uid="{91C110FE-C3FF-4D8C-A83F-93E6FE70679A}"/>
    <cellStyle name="Percent 40 3" xfId="31330" xr:uid="{88A021BE-1EDA-4EF0-97D9-53FB85051EEA}"/>
    <cellStyle name="Percent 40 4" xfId="31331" xr:uid="{51212033-2642-4ABB-A0CA-32AAD1C088ED}"/>
    <cellStyle name="Percent 41" xfId="31332" xr:uid="{623AC66A-ECA1-44F7-BCF7-CA45CF9E1052}"/>
    <cellStyle name="Percent 41 2" xfId="31333" xr:uid="{E9CA8F6C-E287-441E-9EDB-267E47BFF428}"/>
    <cellStyle name="Percent 41 3" xfId="31334" xr:uid="{A8C22435-FE09-4824-A9A0-384ECB9A872D}"/>
    <cellStyle name="Percent 41 4" xfId="31335" xr:uid="{6BA8B8D7-25A2-4B47-8BB4-F86466611D42}"/>
    <cellStyle name="Percent 42" xfId="31336" xr:uid="{4A5FA035-BBD5-4AB6-B951-3FF1B196AA56}"/>
    <cellStyle name="Percent 42 2" xfId="31337" xr:uid="{B2C5EBA8-39D7-428A-80C1-5674824F31DB}"/>
    <cellStyle name="Percent 42 3" xfId="31338" xr:uid="{80146684-1A6F-4AAE-8D47-ACC6E12D5421}"/>
    <cellStyle name="Percent 42 4" xfId="31339" xr:uid="{6F2DDB94-0A05-4141-BC1E-73B6751AEAB4}"/>
    <cellStyle name="Percent 43" xfId="31340" xr:uid="{AD54C165-BCE0-43CF-8609-6B189EC078D0}"/>
    <cellStyle name="Percent 43 2" xfId="31341" xr:uid="{6FD541EB-6EA1-4DC7-9668-857B0BB24857}"/>
    <cellStyle name="Percent 43 2 2" xfId="31342" xr:uid="{91BE7622-0AA6-4335-A83A-B9485134BA55}"/>
    <cellStyle name="Percent 43 3" xfId="31343" xr:uid="{636418B5-363F-44BD-8956-40DFE420AAFC}"/>
    <cellStyle name="Percent 43 3 2" xfId="31344" xr:uid="{F3E57461-ECB1-42B6-AF25-26D76DDB718D}"/>
    <cellStyle name="Percent 43 4" xfId="31345" xr:uid="{90D2338F-114B-48A6-8759-F06F9A475E7D}"/>
    <cellStyle name="Percent 44" xfId="31346" xr:uid="{F70FEB23-D6BE-4232-B72F-C6AB14989A89}"/>
    <cellStyle name="Percent 44 2" xfId="31347" xr:uid="{3D365E85-63A8-41EE-BD4F-6D00585B4882}"/>
    <cellStyle name="Percent 44 2 2" xfId="31348" xr:uid="{86E0BF36-BB2E-4B53-B8D9-BE0F3907D625}"/>
    <cellStyle name="Percent 44 3" xfId="31349" xr:uid="{B1FA2730-DBC3-4297-8C57-9E9C27D19A94}"/>
    <cellStyle name="Percent 44 3 2" xfId="31350" xr:uid="{D5279001-54C5-45B3-8336-D5EAE809C93E}"/>
    <cellStyle name="Percent 44 4" xfId="31351" xr:uid="{E091255A-09D9-4FA2-88CD-58A57BD05CC9}"/>
    <cellStyle name="Percent 45" xfId="31352" xr:uid="{41D8BB14-F302-4ABD-8F0F-BD1255FCDAD0}"/>
    <cellStyle name="Percent 45 2" xfId="31353" xr:uid="{87346823-05BB-48D2-8769-9DD3ADF025B3}"/>
    <cellStyle name="Percent 45 2 2" xfId="31354" xr:uid="{25B85005-8D4D-45F5-90F6-7FCCAFDDE401}"/>
    <cellStyle name="Percent 45 3" xfId="31355" xr:uid="{B8F36D41-E5C9-44AC-AE91-CE0FD586E2E7}"/>
    <cellStyle name="Percent 45 4" xfId="31356" xr:uid="{1779DD51-E3CF-4A19-BFAE-EA2EACCD5E90}"/>
    <cellStyle name="Percent 46" xfId="31357" xr:uid="{1916A088-441E-422B-ADC7-7D6766F54960}"/>
    <cellStyle name="Percent 46 2" xfId="31358" xr:uid="{A6341367-16F9-49D3-A5AF-C6577F2CC0D8}"/>
    <cellStyle name="Percent 46 2 2" xfId="31359" xr:uid="{EB0CE5CB-473D-48E1-B7B6-E36756140470}"/>
    <cellStyle name="Percent 46 3" xfId="31360" xr:uid="{DD20686E-0A34-461E-AC01-34638DEE5236}"/>
    <cellStyle name="Percent 46 3 2" xfId="31361" xr:uid="{7BA70D76-04F4-4A86-8E1B-2F584DBC6FDC}"/>
    <cellStyle name="Percent 46 4" xfId="31362" xr:uid="{451C8A1F-0213-404E-845A-0BE146203803}"/>
    <cellStyle name="Percent 47" xfId="31363" xr:uid="{5753BF1C-48D9-4CDD-B334-F34FB54F60F9}"/>
    <cellStyle name="Percent 47 2" xfId="31364" xr:uid="{812B781F-E2F3-48B7-A2AB-121D530DA7C0}"/>
    <cellStyle name="Percent 47 2 2" xfId="31365" xr:uid="{6605A08B-0417-49ED-895A-5B039B2AC4E5}"/>
    <cellStyle name="Percent 47 3" xfId="31366" xr:uid="{F642D5FA-BBB8-4D3A-8C34-FD2F28BB9008}"/>
    <cellStyle name="Percent 47 3 2" xfId="31367" xr:uid="{1568FB97-9D1D-4FD2-B332-3949E8BBA31D}"/>
    <cellStyle name="Percent 47 4" xfId="31368" xr:uid="{5872A0B0-0D10-4883-ACF3-F6E3C640F6FD}"/>
    <cellStyle name="Percent 48" xfId="31369" xr:uid="{955489F7-4CA3-4412-9DD2-A86C2F77A011}"/>
    <cellStyle name="Percent 48 2" xfId="31370" xr:uid="{2EBDB6DC-85B7-4EEE-8F64-A1FC6A59C19B}"/>
    <cellStyle name="Percent 48 3" xfId="31371" xr:uid="{9E6B0FFB-7E77-49F7-AFA6-70C24A0CAE2B}"/>
    <cellStyle name="Percent 48 4" xfId="31372" xr:uid="{D42C408C-3F8C-43F1-9F39-4160449D4CC2}"/>
    <cellStyle name="Percent 49" xfId="31373" xr:uid="{1224A2B6-AEC0-4093-AC61-C8CE27776E5A}"/>
    <cellStyle name="Percent 49 2" xfId="31374" xr:uid="{ED380B0E-1AF4-43F0-BB8A-5A33DADE9FFB}"/>
    <cellStyle name="Percent 49 3" xfId="31375" xr:uid="{5C9F4AB9-B48D-4F6B-AAC7-E48815460597}"/>
    <cellStyle name="Percent 49 4" xfId="31376" xr:uid="{340CA6A9-78F3-438C-8225-01FB28E70B88}"/>
    <cellStyle name="Percent 5" xfId="31377" xr:uid="{E8B7239D-38F7-4FC0-9B97-013380C32A8C}"/>
    <cellStyle name="Percent 5 10" xfId="31378" xr:uid="{2592EFA3-895B-4BA3-ABBC-99C0263ED97C}"/>
    <cellStyle name="Percent 5 10 2" xfId="31379" xr:uid="{97DC7CAB-7B90-4AFC-9185-242B91AAE5C3}"/>
    <cellStyle name="Percent 5 10 2 2" xfId="31380" xr:uid="{F499C5C9-CC6B-4C5B-B58F-99EF13064809}"/>
    <cellStyle name="Percent 5 10 3" xfId="31381" xr:uid="{66BC055F-1E1D-4B8F-9658-2C2979232E31}"/>
    <cellStyle name="Percent 5 10 4" xfId="31382" xr:uid="{563571EC-633E-440C-BFCB-C820283FBC37}"/>
    <cellStyle name="Percent 5 11" xfId="31383" xr:uid="{A51CEDDA-B92A-4DC9-9296-D7DF933B174F}"/>
    <cellStyle name="Percent 5 11 2" xfId="31384" xr:uid="{FD886A81-3B2D-4D1A-9AC1-9ABCFC568798}"/>
    <cellStyle name="Percent 5 12" xfId="31385" xr:uid="{8EDD77EB-3961-43E3-83AC-36E05EC6F878}"/>
    <cellStyle name="Percent 5 13" xfId="31386" xr:uid="{901897E1-4C38-4B82-8042-A61AF25DD57E}"/>
    <cellStyle name="Percent 5 14" xfId="31387" xr:uid="{F2DE5CB2-EB33-4117-BB98-5F836E88E5C1}"/>
    <cellStyle name="Percent 5 15" xfId="31388" xr:uid="{8334A590-584D-4ABA-A6EB-29DDAE6F9BF0}"/>
    <cellStyle name="Percent 5 2" xfId="31389" xr:uid="{D172080C-1DD5-4E0A-B45A-37F2FF267672}"/>
    <cellStyle name="Percent 5 2 2" xfId="31390" xr:uid="{7FD776B5-DE8E-4D52-ADBA-25269DABA369}"/>
    <cellStyle name="Percent 5 2 2 2" xfId="31391" xr:uid="{5E57EFE9-26E4-43F7-BDF4-CB5DACFC3C0F}"/>
    <cellStyle name="Percent 5 2 2 3" xfId="31392" xr:uid="{DC776642-D14C-4DAE-8F01-EC098868AF3A}"/>
    <cellStyle name="Percent 5 2 2 4" xfId="31393" xr:uid="{B76F1BD1-7C20-4AED-8ED4-4DB0DDCCFF1F}"/>
    <cellStyle name="Percent 5 2 2 5" xfId="31394" xr:uid="{605546DA-2F76-4745-BC2B-9D15287AE70B}"/>
    <cellStyle name="Percent 5 2 3" xfId="31395" xr:uid="{D066D8C3-DE19-490D-8A7A-AACF51CC7B29}"/>
    <cellStyle name="Percent 5 2 3 10" xfId="31396" xr:uid="{90AD6A2A-B333-426E-BB18-9A358663A474}"/>
    <cellStyle name="Percent 5 2 3 2" xfId="31397" xr:uid="{BD321837-2C76-41CF-9C6B-6C1BD9443E55}"/>
    <cellStyle name="Percent 5 2 3 2 2" xfId="31398" xr:uid="{48987898-D194-43DC-A487-DF1C2D867493}"/>
    <cellStyle name="Percent 5 2 3 2 2 2" xfId="31399" xr:uid="{345195A7-4A8B-4C47-A73E-D3C372D1540D}"/>
    <cellStyle name="Percent 5 2 3 2 3" xfId="31400" xr:uid="{018BDD49-3256-4F8E-B779-558D1B79FB5A}"/>
    <cellStyle name="Percent 5 2 3 2 4" xfId="31401" xr:uid="{F2C3122B-2209-4D36-AFAD-0FEAF7260A5F}"/>
    <cellStyle name="Percent 5 2 3 2 5" xfId="31402" xr:uid="{9E3A2C14-292D-454F-926C-C3B50E3EDBB1}"/>
    <cellStyle name="Percent 5 2 3 2 6" xfId="31403" xr:uid="{29E9510F-AC78-4A20-90DC-21DF87F294ED}"/>
    <cellStyle name="Percent 5 2 3 3" xfId="31404" xr:uid="{4D2F2834-6D02-45A1-B32C-2D8F1493220E}"/>
    <cellStyle name="Percent 5 2 3 3 2" xfId="31405" xr:uid="{F9398015-2C8F-46CA-B9B0-878B35002B36}"/>
    <cellStyle name="Percent 5 2 3 3 2 2" xfId="31406" xr:uid="{D5694842-E064-411D-8A87-557295207160}"/>
    <cellStyle name="Percent 5 2 3 3 3" xfId="31407" xr:uid="{A2FCBF20-F53E-44BF-AE00-F57AB2BECFFB}"/>
    <cellStyle name="Percent 5 2 3 3 4" xfId="31408" xr:uid="{8092381B-A53A-42DE-AD6D-60A9E6CF5840}"/>
    <cellStyle name="Percent 5 2 3 4" xfId="31409" xr:uid="{87104A51-074E-46DF-9113-D12279CDDADB}"/>
    <cellStyle name="Percent 5 2 3 4 2" xfId="31410" xr:uid="{13E4B5EE-20AD-4ED0-ADE7-E6FEDD017E7E}"/>
    <cellStyle name="Percent 5 2 3 4 2 2" xfId="31411" xr:uid="{DB83F7FD-2958-4B86-8A18-4C42F64F6573}"/>
    <cellStyle name="Percent 5 2 3 4 3" xfId="31412" xr:uid="{D5A114ED-43B3-492D-A295-6617247A2616}"/>
    <cellStyle name="Percent 5 2 3 4 4" xfId="31413" xr:uid="{732BF9AB-8C43-4A80-B4D3-E8E095993836}"/>
    <cellStyle name="Percent 5 2 3 5" xfId="31414" xr:uid="{4A9F889B-64C8-4396-85A4-3D935EB8DA50}"/>
    <cellStyle name="Percent 5 2 3 5 2" xfId="31415" xr:uid="{37BF7F6F-3BC2-490A-AFA7-C6D8B2FBB4E0}"/>
    <cellStyle name="Percent 5 2 3 5 2 2" xfId="31416" xr:uid="{66193623-3C33-4FDA-926F-A7824E880BE1}"/>
    <cellStyle name="Percent 5 2 3 5 3" xfId="31417" xr:uid="{07653C63-4044-4092-9B40-BB54046D3BE0}"/>
    <cellStyle name="Percent 5 2 3 5 4" xfId="31418" xr:uid="{137C87FB-C9D3-41D6-8992-4EE2368657EB}"/>
    <cellStyle name="Percent 5 2 3 6" xfId="31419" xr:uid="{90C033F0-9D06-4AEF-886D-38046319B9FA}"/>
    <cellStyle name="Percent 5 2 3 6 2" xfId="31420" xr:uid="{BE235ABE-1A6D-409B-8E38-7339C69D99CF}"/>
    <cellStyle name="Percent 5 2 3 7" xfId="31421" xr:uid="{F1B95658-68B1-40A7-B9B2-CDE948019DB3}"/>
    <cellStyle name="Percent 5 2 3 8" xfId="31422" xr:uid="{25961AB3-D6F0-443E-9FB4-61CA6C5D2A77}"/>
    <cellStyle name="Percent 5 2 3 9" xfId="31423" xr:uid="{CD8D5E54-F531-496B-8E52-15D99D7B5563}"/>
    <cellStyle name="Percent 5 2 4" xfId="31424" xr:uid="{F409E69C-B670-47EF-8BA7-3A416AD33569}"/>
    <cellStyle name="Percent 5 2 5" xfId="31425" xr:uid="{43E0F5F2-04C8-44B9-ACCB-65E59DBB9C86}"/>
    <cellStyle name="Percent 5 2 5 2" xfId="31426" xr:uid="{98992424-32BD-4FE6-B37B-B958BDD3E92C}"/>
    <cellStyle name="Percent 5 2 6" xfId="31427" xr:uid="{4D579972-53F7-47CF-995F-668C13E68156}"/>
    <cellStyle name="Percent 5 2 7" xfId="31428" xr:uid="{9D9B2A36-91AF-48D2-9211-DF91F70329C3}"/>
    <cellStyle name="Percent 5 2 8" xfId="31429" xr:uid="{B9C791CA-31D2-4B9F-A64A-5C3FF0C1ECDC}"/>
    <cellStyle name="Percent 5 3" xfId="31430" xr:uid="{EEBCB9DF-16A1-489D-9BC1-C1A0F7E0262B}"/>
    <cellStyle name="Percent 5 3 2" xfId="31431" xr:uid="{EDAA2E17-FE98-414F-B565-CAE830257A01}"/>
    <cellStyle name="Percent 5 3 2 2" xfId="31432" xr:uid="{B3DC33F0-B9DC-4369-9E79-77E46AB8563D}"/>
    <cellStyle name="Percent 5 3 2 3" xfId="31433" xr:uid="{1E2B4375-5779-40CB-96D8-D8248421195B}"/>
    <cellStyle name="Percent 5 3 3" xfId="31434" xr:uid="{EC71FB8C-C04C-49DD-835A-E473E6257BDA}"/>
    <cellStyle name="Percent 5 3 4" xfId="31435" xr:uid="{9A72923B-81B5-4C44-AE66-3E6B9D0719BA}"/>
    <cellStyle name="Percent 5 3 5" xfId="31436" xr:uid="{F73BECBE-C54D-4141-B0A7-F47C150EF042}"/>
    <cellStyle name="Percent 5 4" xfId="31437" xr:uid="{205E967F-690C-4D20-9718-AD3F34F6B93D}"/>
    <cellStyle name="Percent 5 4 10" xfId="31438" xr:uid="{65D23343-6BE1-43B9-A29A-FA3AB2E1B3AD}"/>
    <cellStyle name="Percent 5 4 11" xfId="31439" xr:uid="{CAE58F29-B98C-4360-B53F-8DDBD6F0F298}"/>
    <cellStyle name="Percent 5 4 12" xfId="31440" xr:uid="{9414B7EB-351E-41E4-B968-FE229C8F4E93}"/>
    <cellStyle name="Percent 5 4 2" xfId="31441" xr:uid="{0494E06D-C49E-4280-B022-E6CF986FE796}"/>
    <cellStyle name="Percent 5 4 2 2" xfId="31442" xr:uid="{B37412B7-D755-44D2-B728-B842A1298452}"/>
    <cellStyle name="Percent 5 4 2 2 2" xfId="31443" xr:uid="{333CD489-C581-4332-A54F-EE5155BD63A7}"/>
    <cellStyle name="Percent 5 4 2 2 2 2" xfId="31444" xr:uid="{C9C60BBB-706B-4A78-A3F3-F31600441DFB}"/>
    <cellStyle name="Percent 5 4 2 2 3" xfId="31445" xr:uid="{8400B888-1AF6-4B9B-9455-83A5EB3543EF}"/>
    <cellStyle name="Percent 5 4 2 2 4" xfId="31446" xr:uid="{8EAE964A-C5E0-46BC-B4C2-AF47AE0E41C2}"/>
    <cellStyle name="Percent 5 4 2 2 5" xfId="31447" xr:uid="{D9EE4F22-070A-4056-BEE3-CA0905E784C9}"/>
    <cellStyle name="Percent 5 4 2 3" xfId="31448" xr:uid="{24D23C40-3CBA-41D5-AB55-FAB68C437AC8}"/>
    <cellStyle name="Percent 5 4 2 3 2" xfId="31449" xr:uid="{BF1E9EEC-6AC2-46F3-9CE5-7F2B66D6C1F6}"/>
    <cellStyle name="Percent 5 4 2 3 2 2" xfId="31450" xr:uid="{9A89103C-CE07-4B7B-9369-C16E4C364B06}"/>
    <cellStyle name="Percent 5 4 2 3 3" xfId="31451" xr:uid="{8D224C69-EA1F-484A-99B6-7A6D5C51D24F}"/>
    <cellStyle name="Percent 5 4 2 3 4" xfId="31452" xr:uid="{205FEBAA-5CA2-48EB-B7A8-8F6A14FA6589}"/>
    <cellStyle name="Percent 5 4 2 4" xfId="31453" xr:uid="{18C52FD8-08F5-43E2-B59C-1B95BD6F0A38}"/>
    <cellStyle name="Percent 5 4 2 4 2" xfId="31454" xr:uid="{B74F33CE-B3A0-41F4-90F2-61B1F2B24EE6}"/>
    <cellStyle name="Percent 5 4 2 4 2 2" xfId="31455" xr:uid="{61C1B095-09AC-4F45-9AAC-FB57D114DADD}"/>
    <cellStyle name="Percent 5 4 2 4 3" xfId="31456" xr:uid="{9E64070C-775D-43DF-98C9-ED320EAB5CAE}"/>
    <cellStyle name="Percent 5 4 2 4 4" xfId="31457" xr:uid="{F70245F4-C375-47FA-BC25-4BBB3C79692A}"/>
    <cellStyle name="Percent 5 4 2 5" xfId="31458" xr:uid="{44C58D96-C639-4D1E-BD68-EDBE8D61D829}"/>
    <cellStyle name="Percent 5 4 2 5 2" xfId="31459" xr:uid="{9CDE52AB-B0E3-451D-9B68-A398861B999D}"/>
    <cellStyle name="Percent 5 4 2 5 2 2" xfId="31460" xr:uid="{93B4F15C-42A2-42FC-9604-62DA5EFCD8B9}"/>
    <cellStyle name="Percent 5 4 2 5 3" xfId="31461" xr:uid="{E6860F16-04C1-4AEA-B5CE-23619E744E77}"/>
    <cellStyle name="Percent 5 4 2 5 4" xfId="31462" xr:uid="{FCA4D29E-144D-4C21-BA05-7BB6D7E31B4A}"/>
    <cellStyle name="Percent 5 4 2 6" xfId="31463" xr:uid="{FBBE4786-AE90-48FC-8E16-E4585F21FB00}"/>
    <cellStyle name="Percent 5 4 2 6 2" xfId="31464" xr:uid="{7C4AB219-CD91-47DE-AB1C-E4DF4D1C273C}"/>
    <cellStyle name="Percent 5 4 2 7" xfId="31465" xr:uid="{A0645F6E-17E6-44D8-9C53-8D8B1A55D74C}"/>
    <cellStyle name="Percent 5 4 2 8" xfId="31466" xr:uid="{F5072CEA-6C4B-4F8F-9CE0-7649C74FE375}"/>
    <cellStyle name="Percent 5 4 2 9" xfId="31467" xr:uid="{F7C25861-7B7A-4DF1-8BB9-EA28D8E16AA0}"/>
    <cellStyle name="Percent 5 4 3" xfId="31468" xr:uid="{0B9AA19C-AF7D-4E8F-9DEA-BF1D2F2A9CBE}"/>
    <cellStyle name="Percent 5 4 3 2" xfId="31469" xr:uid="{91B51541-D817-46BD-ADFC-85CFE168FD46}"/>
    <cellStyle name="Percent 5 4 3 2 2" xfId="31470" xr:uid="{C1082A7A-A770-4624-BEB8-DD2578128FD6}"/>
    <cellStyle name="Percent 5 4 3 3" xfId="31471" xr:uid="{7A507123-3E92-485E-A840-53B2C3A40EF2}"/>
    <cellStyle name="Percent 5 4 3 4" xfId="31472" xr:uid="{66C32E81-DBE3-437A-81EB-747151485BBD}"/>
    <cellStyle name="Percent 5 4 3 5" xfId="31473" xr:uid="{9888284C-78E9-4AC7-B40D-59D18C93BEF6}"/>
    <cellStyle name="Percent 5 4 4" xfId="31474" xr:uid="{7C74E573-C34C-40E1-A021-6DE6BD7AC140}"/>
    <cellStyle name="Percent 5 4 4 2" xfId="31475" xr:uid="{F2B2C695-1B2C-4502-AEE3-823ED8E4DA2E}"/>
    <cellStyle name="Percent 5 4 4 2 2" xfId="31476" xr:uid="{2A9822F0-7C27-44DF-9C34-E9263E2BCDAF}"/>
    <cellStyle name="Percent 5 4 4 3" xfId="31477" xr:uid="{A46DFDF4-B151-48AC-B051-95AA22A113F2}"/>
    <cellStyle name="Percent 5 4 4 4" xfId="31478" xr:uid="{739BDB1A-6EDE-4A7A-AC47-376867B661B8}"/>
    <cellStyle name="Percent 5 4 4 5" xfId="31479" xr:uid="{27A98698-56EB-4377-92E2-5F0EA61F2446}"/>
    <cellStyle name="Percent 5 4 5" xfId="31480" xr:uid="{0857F39B-5558-45E6-9A6B-E2AB45EC8101}"/>
    <cellStyle name="Percent 5 4 5 2" xfId="31481" xr:uid="{E06B65F0-B1D1-4A0D-AB8E-394489AA073E}"/>
    <cellStyle name="Percent 5 4 5 2 2" xfId="31482" xr:uid="{913FF2BE-85B8-4B97-9A98-45416072F441}"/>
    <cellStyle name="Percent 5 4 5 3" xfId="31483" xr:uid="{425DD972-CFBC-4FA8-91CF-90049486F2A6}"/>
    <cellStyle name="Percent 5 4 5 4" xfId="31484" xr:uid="{98DCEBA2-933E-4D89-B837-265431E1B664}"/>
    <cellStyle name="Percent 5 4 5 5" xfId="31485" xr:uid="{B86D4E06-4EEB-4998-B6FD-E2F63B07E4A4}"/>
    <cellStyle name="Percent 5 4 6" xfId="31486" xr:uid="{42C9418F-4162-4EAC-83BB-258D3B6FBCA3}"/>
    <cellStyle name="Percent 5 4 6 2" xfId="31487" xr:uid="{C1C94B69-7A41-4390-A6A6-4FED9D50DFC4}"/>
    <cellStyle name="Percent 5 4 6 2 2" xfId="31488" xr:uid="{E55C60F3-86B5-4DBA-BBCE-C3D809C08F46}"/>
    <cellStyle name="Percent 5 4 6 3" xfId="31489" xr:uid="{8254DC34-F767-45F3-BDB4-4C87F941873F}"/>
    <cellStyle name="Percent 5 4 6 4" xfId="31490" xr:uid="{C32F3F1B-430E-440A-BF84-98C5BB8251A6}"/>
    <cellStyle name="Percent 5 4 7" xfId="31491" xr:uid="{947B5833-D281-4AA6-B641-D282ECE1784F}"/>
    <cellStyle name="Percent 5 4 7 2" xfId="31492" xr:uid="{B722B925-2A7C-400B-BA61-C9D18CDDABEC}"/>
    <cellStyle name="Percent 5 4 8" xfId="31493" xr:uid="{F0383B94-6FA5-4C45-8B5F-B806C512F149}"/>
    <cellStyle name="Percent 5 4 9" xfId="31494" xr:uid="{EB57DE71-8E65-4207-A0BD-D95A6D297A45}"/>
    <cellStyle name="Percent 5 5" xfId="31495" xr:uid="{381AFC9E-D640-4574-9874-C939C6C4EF97}"/>
    <cellStyle name="Percent 5 5 2" xfId="31496" xr:uid="{B3F7EE52-458F-430C-843D-F78906365632}"/>
    <cellStyle name="Percent 5 5 3" xfId="31497" xr:uid="{5799342D-D07E-451C-B8D3-60A72056B327}"/>
    <cellStyle name="Percent 5 5 4" xfId="31498" xr:uid="{22F7D9C0-D40A-4916-900F-CEB08B8AEEBC}"/>
    <cellStyle name="Percent 5 5 5" xfId="31499" xr:uid="{9D965D22-2F82-4094-B83E-649AAF5FE7B4}"/>
    <cellStyle name="Percent 5 6" xfId="31500" xr:uid="{A4B9E2E6-5DD8-4030-8546-86900927EBBD}"/>
    <cellStyle name="Percent 5 6 10" xfId="31501" xr:uid="{DFDEA07E-1372-4314-98CC-3B3EA581B8F5}"/>
    <cellStyle name="Percent 5 6 2" xfId="31502" xr:uid="{9A538FBD-6738-4FCC-BB77-D5B0C69A63ED}"/>
    <cellStyle name="Percent 5 6 2 2" xfId="31503" xr:uid="{CBB96304-64A2-499D-911F-37BB92C019B3}"/>
    <cellStyle name="Percent 5 6 2 2 2" xfId="31504" xr:uid="{5B7732E9-5743-4459-96D2-E9423ED0B0CC}"/>
    <cellStyle name="Percent 5 6 2 3" xfId="31505" xr:uid="{9EF6DE7E-332D-422F-A17D-BD492DDD55C9}"/>
    <cellStyle name="Percent 5 6 2 4" xfId="31506" xr:uid="{A48FF83F-8F54-4FE4-B166-CBE52C30FDFB}"/>
    <cellStyle name="Percent 5 6 2 5" xfId="31507" xr:uid="{6C358380-F794-4798-8D59-C3E6022A4453}"/>
    <cellStyle name="Percent 5 6 3" xfId="31508" xr:uid="{9F7D39C4-0FE3-40B6-B261-BDBD912D29D9}"/>
    <cellStyle name="Percent 5 6 3 2" xfId="31509" xr:uid="{A9F23693-137A-4698-9BF4-F290EBF90816}"/>
    <cellStyle name="Percent 5 6 3 2 2" xfId="31510" xr:uid="{A411AE5B-5121-4249-8A49-D214F0228022}"/>
    <cellStyle name="Percent 5 6 3 3" xfId="31511" xr:uid="{D2FAF710-3222-4BA2-863D-50215FF5B35D}"/>
    <cellStyle name="Percent 5 6 3 4" xfId="31512" xr:uid="{8E6FC4BC-0D5D-4DC4-881B-65F3BA2DCA41}"/>
    <cellStyle name="Percent 5 6 4" xfId="31513" xr:uid="{23DA8AEA-848D-4E29-A58A-67EF737622D7}"/>
    <cellStyle name="Percent 5 6 4 2" xfId="31514" xr:uid="{6C5C9761-FF3F-46BB-B0F7-A75B0CF52DFA}"/>
    <cellStyle name="Percent 5 6 4 2 2" xfId="31515" xr:uid="{297586AE-EC04-4777-9A41-F556673475F8}"/>
    <cellStyle name="Percent 5 6 4 3" xfId="31516" xr:uid="{910C080F-55E6-44E6-91B9-903BD9AE4435}"/>
    <cellStyle name="Percent 5 6 4 4" xfId="31517" xr:uid="{4F71174E-AA0A-4C2E-864E-C21D51A6F2D1}"/>
    <cellStyle name="Percent 5 6 5" xfId="31518" xr:uid="{FA36E565-0540-4867-8444-1E75FDBA4D07}"/>
    <cellStyle name="Percent 5 6 5 2" xfId="31519" xr:uid="{423D95BE-8AF8-460B-97C2-1294A8B65A7A}"/>
    <cellStyle name="Percent 5 6 5 2 2" xfId="31520" xr:uid="{DAB8E300-CC11-49AF-AD1A-C52BA19BDADC}"/>
    <cellStyle name="Percent 5 6 5 3" xfId="31521" xr:uid="{4A3A28DE-256D-43AB-84EC-35A29103C6E3}"/>
    <cellStyle name="Percent 5 6 5 4" xfId="31522" xr:uid="{4C835C1C-4E7C-44C6-96E6-12F1853AA21D}"/>
    <cellStyle name="Percent 5 6 6" xfId="31523" xr:uid="{89A72226-D818-4E1C-8F8B-20944349C781}"/>
    <cellStyle name="Percent 5 6 6 2" xfId="31524" xr:uid="{D83D1704-6C52-44B8-B4C6-B17468EF6792}"/>
    <cellStyle name="Percent 5 6 7" xfId="31525" xr:uid="{53F4A43D-7A90-4789-A0A9-9AF458E440A6}"/>
    <cellStyle name="Percent 5 6 8" xfId="31526" xr:uid="{A1EF56FF-AD79-4282-8313-8B89148B0FE1}"/>
    <cellStyle name="Percent 5 6 9" xfId="31527" xr:uid="{4983722B-51E1-406C-814E-A9B3EAAA0116}"/>
    <cellStyle name="Percent 5 7" xfId="31528" xr:uid="{40DABA27-13E5-4B1C-8082-13C5A7ABED61}"/>
    <cellStyle name="Percent 5 7 2" xfId="31529" xr:uid="{21236EDD-0A21-4C82-8CAD-08008A8DD7F8}"/>
    <cellStyle name="Percent 5 7 2 2" xfId="31530" xr:uid="{C4C18EE9-CFA1-4C27-8483-3E2CEEBB67FD}"/>
    <cellStyle name="Percent 5 7 3" xfId="31531" xr:uid="{1063DDBF-29B7-4E6A-9063-7BE20DA33DD0}"/>
    <cellStyle name="Percent 5 7 4" xfId="31532" xr:uid="{B6058469-86BD-4CE1-A5C6-D35A08A71A16}"/>
    <cellStyle name="Percent 5 7 5" xfId="31533" xr:uid="{7AA17DA1-4D33-441D-8EE6-31B2C9C0C056}"/>
    <cellStyle name="Percent 5 8" xfId="31534" xr:uid="{E3186C05-1619-4B1E-B3B0-677450903201}"/>
    <cellStyle name="Percent 5 8 2" xfId="31535" xr:uid="{223549AE-BFD1-4B0D-A69B-8611B4C0B152}"/>
    <cellStyle name="Percent 5 8 2 2" xfId="31536" xr:uid="{A17F7D78-5188-4BDD-8BF2-E682A2979F6A}"/>
    <cellStyle name="Percent 5 8 3" xfId="31537" xr:uid="{41B666DA-B05F-41C7-BD39-1E4A2A91ED6B}"/>
    <cellStyle name="Percent 5 8 4" xfId="31538" xr:uid="{384F7D30-9D79-47A5-97B7-AE9EB5D9A2B0}"/>
    <cellStyle name="Percent 5 9" xfId="31539" xr:uid="{11209E8E-58A1-4058-89D5-92A89C02B661}"/>
    <cellStyle name="Percent 5 9 2" xfId="31540" xr:uid="{73CFEAA5-6A32-4D43-A489-DA6B53F184D7}"/>
    <cellStyle name="Percent 5 9 2 2" xfId="31541" xr:uid="{6B124509-B426-486F-9561-0C8BED8871FF}"/>
    <cellStyle name="Percent 5 9 3" xfId="31542" xr:uid="{425E5DC6-FF91-4DA0-8C5A-C5442919A8C5}"/>
    <cellStyle name="Percent 5 9 4" xfId="31543" xr:uid="{CE2B305F-8B54-4DCE-A802-D68C12C1C3E6}"/>
    <cellStyle name="Percent 50" xfId="31544" xr:uid="{14C9D569-06C8-4C4C-973F-94FE81ECFF0E}"/>
    <cellStyle name="Percent 50 2" xfId="31545" xr:uid="{E3F2EC09-BBEF-4603-A83C-04999670B601}"/>
    <cellStyle name="Percent 50 2 2" xfId="31546" xr:uid="{A7CDF306-BA07-485B-BD51-AE6E3CC72BA4}"/>
    <cellStyle name="Percent 50 3" xfId="31547" xr:uid="{C8C16443-6B77-4490-A58E-FEB031F0FD1C}"/>
    <cellStyle name="Percent 50 3 2" xfId="31548" xr:uid="{E9F9A646-F4DE-4BA2-8D33-82E2EA56FEF0}"/>
    <cellStyle name="Percent 50 4" xfId="31549" xr:uid="{EE0E11F7-B53B-48A3-AF17-C607AE5729E9}"/>
    <cellStyle name="Percent 51" xfId="31550" xr:uid="{6DD3BDA4-81FD-428A-B170-CDAAECACFBF6}"/>
    <cellStyle name="Percent 51 2" xfId="31551" xr:uid="{09820CFA-1C75-44A3-B119-F3C6455473A8}"/>
    <cellStyle name="Percent 51 3" xfId="31552" xr:uid="{23E5BDF6-805A-4F4F-A962-C9638CC61F95}"/>
    <cellStyle name="Percent 52" xfId="31553" xr:uid="{226B2EB1-7FE3-42D2-85E5-4C3F0580E0DD}"/>
    <cellStyle name="Percent 52 2" xfId="31554" xr:uid="{89FDEB19-BC9B-451D-B4BB-D21AFD8D2863}"/>
    <cellStyle name="Percent 53" xfId="31555" xr:uid="{AE93F489-4A78-4DE9-881F-E0186F6D0592}"/>
    <cellStyle name="Percent 53 2" xfId="31556" xr:uid="{AAC4E4CC-945E-4EE3-A68C-F4154080C0A4}"/>
    <cellStyle name="Percent 54" xfId="31557" xr:uid="{D8B51729-B5BD-4E75-8D22-156380027564}"/>
    <cellStyle name="Percent 54 2" xfId="31558" xr:uid="{CF0E28AF-0FC2-4B76-B6B9-2BBDCFB1E961}"/>
    <cellStyle name="Percent 55" xfId="31559" xr:uid="{ABA37DB8-DF66-4F40-8076-53CD2ED4CE64}"/>
    <cellStyle name="Percent 55 2" xfId="31560" xr:uid="{BD6033CD-A376-49C8-B1C0-FF46CACF59E5}"/>
    <cellStyle name="Percent 56" xfId="31561" xr:uid="{BC65637A-4207-455C-BCB9-9796159DC70F}"/>
    <cellStyle name="Percent 56 2" xfId="31562" xr:uid="{4D8F5F55-463D-414B-A252-108BDC3B8E40}"/>
    <cellStyle name="Percent 57" xfId="31563" xr:uid="{170DD2FC-1C76-444C-A25F-26994A071E0B}"/>
    <cellStyle name="Percent 57 2" xfId="31564" xr:uid="{D7CC7932-67AA-4A21-81E1-B8AF5C1098BF}"/>
    <cellStyle name="Percent 58" xfId="31565" xr:uid="{8026286C-83A0-4675-AC07-977BC64B9E0A}"/>
    <cellStyle name="Percent 58 2" xfId="31566" xr:uid="{F1FB73AC-9E37-4BB3-87E2-E4F31C2B169B}"/>
    <cellStyle name="Percent 59" xfId="31567" xr:uid="{FFA7A3B8-DB99-4445-B13C-4C8824FF6F31}"/>
    <cellStyle name="Percent 59 2" xfId="31568" xr:uid="{AE5B99D9-B9A7-4427-9821-8D850D413BB3}"/>
    <cellStyle name="Percent 6" xfId="31569" xr:uid="{991276FD-13DE-42AA-B807-DB53103AD4FA}"/>
    <cellStyle name="Percent 6 2" xfId="31570" xr:uid="{96FD0F0C-0C6D-4D47-83F3-58B9027532A7}"/>
    <cellStyle name="Percent 6 2 10" xfId="31571" xr:uid="{B6A53D35-087D-482C-A8E1-B16C69F12501}"/>
    <cellStyle name="Percent 6 2 11" xfId="31572" xr:uid="{062CC8E9-37BC-4AF3-B0D5-A2ABDA5CD452}"/>
    <cellStyle name="Percent 6 2 2" xfId="31573" xr:uid="{ABE9CA52-45C1-4104-93A4-90DB88C02A4F}"/>
    <cellStyle name="Percent 6 2 2 2" xfId="31574" xr:uid="{33AC1273-C1F8-4B90-BD9B-C0CB82897D6C}"/>
    <cellStyle name="Percent 6 2 2 2 2" xfId="31575" xr:uid="{A08BB88A-34EF-4A67-9777-48DE176158DD}"/>
    <cellStyle name="Percent 6 2 2 2 3" xfId="31576" xr:uid="{4902BEF7-4884-4410-9A2B-DF34B0C0B891}"/>
    <cellStyle name="Percent 6 2 2 3" xfId="31577" xr:uid="{53219967-6C77-4E6C-A9E7-F9C07732BBED}"/>
    <cellStyle name="Percent 6 2 2 4" xfId="31578" xr:uid="{D88310C3-6C99-4DBA-BF92-209B58AB495C}"/>
    <cellStyle name="Percent 6 2 2 5" xfId="31579" xr:uid="{E83C8014-5D18-4454-A900-DB3BA21A344B}"/>
    <cellStyle name="Percent 6 2 2 6" xfId="31580" xr:uid="{A81DF983-42AA-4809-A708-142B96AFBEFC}"/>
    <cellStyle name="Percent 6 2 3" xfId="31581" xr:uid="{49FA031E-0BDE-4DE0-8B9C-84E673D0144D}"/>
    <cellStyle name="Percent 6 2 3 2" xfId="31582" xr:uid="{743E57C2-1BD7-4CB4-88EC-28FAE5BF0A08}"/>
    <cellStyle name="Percent 6 2 3 2 2" xfId="31583" xr:uid="{133D61DD-9030-4CEE-A8C4-7B2BFBDA30C5}"/>
    <cellStyle name="Percent 6 2 3 3" xfId="31584" xr:uid="{2BDC610A-9227-4053-A406-2BC63A78DDCD}"/>
    <cellStyle name="Percent 6 2 3 4" xfId="31585" xr:uid="{FC3F8D12-CC3B-4C43-A37F-A9FC5F456414}"/>
    <cellStyle name="Percent 6 2 3 5" xfId="31586" xr:uid="{747770CC-3D5B-44FF-AB59-9D91915EBD1A}"/>
    <cellStyle name="Percent 6 2 4" xfId="31587" xr:uid="{AC107C6F-0ECA-4266-9E2E-A67A9EB48D69}"/>
    <cellStyle name="Percent 6 2 4 2" xfId="31588" xr:uid="{8F94BAEE-D7C2-496A-91FE-696AC2284D25}"/>
    <cellStyle name="Percent 6 2 4 2 2" xfId="31589" xr:uid="{25E87A2D-8698-4E63-AD7B-9739011242FD}"/>
    <cellStyle name="Percent 6 2 4 3" xfId="31590" xr:uid="{BEFD76BF-3135-498B-A6D4-9E59A9B1FA66}"/>
    <cellStyle name="Percent 6 2 4 4" xfId="31591" xr:uid="{8FEBE083-9E9B-4085-91D0-629557061954}"/>
    <cellStyle name="Percent 6 2 4 5" xfId="31592" xr:uid="{E434F71F-A3ED-4678-95B4-CE606AB98E7B}"/>
    <cellStyle name="Percent 6 2 5" xfId="31593" xr:uid="{A8FB61E9-4C06-4EA2-BAB5-A5BBDDB6330B}"/>
    <cellStyle name="Percent 6 2 5 2" xfId="31594" xr:uid="{6F66189E-46D3-4D93-AB0A-E9143BE9D4E6}"/>
    <cellStyle name="Percent 6 2 5 2 2" xfId="31595" xr:uid="{17EA336C-A3E9-49B6-A8CC-6E69CEC5FB6E}"/>
    <cellStyle name="Percent 6 2 5 3" xfId="31596" xr:uid="{5A566C99-49F4-4878-8B63-4C00F9CBB4D2}"/>
    <cellStyle name="Percent 6 2 5 4" xfId="31597" xr:uid="{C00866D2-04C1-4DA1-92DB-EC162A0C5381}"/>
    <cellStyle name="Percent 6 2 5 5" xfId="31598" xr:uid="{1678D709-86A8-4929-819D-17577AAB113F}"/>
    <cellStyle name="Percent 6 2 6" xfId="31599" xr:uid="{B8E019C7-93CC-4D59-9B55-5B08D456D914}"/>
    <cellStyle name="Percent 6 2 6 2" xfId="31600" xr:uid="{AA10F660-EA99-4085-8891-7C37ABD24706}"/>
    <cellStyle name="Percent 6 2 7" xfId="31601" xr:uid="{36DABBF1-BA28-43D0-A12B-662D6B3D9DD3}"/>
    <cellStyle name="Percent 6 2 8" xfId="31602" xr:uid="{454D8B4B-B2FC-468C-BA9A-607313B695B6}"/>
    <cellStyle name="Percent 6 2 9" xfId="31603" xr:uid="{6F2E9A28-00FB-460E-A11E-1408B9FEB20A}"/>
    <cellStyle name="Percent 6 3" xfId="31604" xr:uid="{2F154EBC-3E61-445B-804C-1B19E5E64678}"/>
    <cellStyle name="Percent 6 3 10" xfId="31605" xr:uid="{52D08958-1135-4F34-8D17-1DA49E7497F3}"/>
    <cellStyle name="Percent 6 3 2" xfId="31606" xr:uid="{65E0B30C-ADBE-4638-9BEE-D9709CF057B9}"/>
    <cellStyle name="Percent 6 3 2 2" xfId="31607" xr:uid="{F2AC3C8E-4461-497D-83AD-0B270E955A4D}"/>
    <cellStyle name="Percent 6 3 2 2 2" xfId="31608" xr:uid="{7A99EC9A-36D2-4CDC-A21F-A6E0DD28F2E3}"/>
    <cellStyle name="Percent 6 3 2 2 3" xfId="31609" xr:uid="{0C265402-320D-4378-A485-0536976C103D}"/>
    <cellStyle name="Percent 6 3 2 3" xfId="31610" xr:uid="{757AC2E2-87FE-4029-A4C0-0147EA9CC4F5}"/>
    <cellStyle name="Percent 6 3 2 4" xfId="31611" xr:uid="{0A3BEBC2-329E-4F84-AFBA-CA5D61F6BD7C}"/>
    <cellStyle name="Percent 6 3 2 5" xfId="31612" xr:uid="{FE7F3725-6DF4-4DF4-9511-28A02E150F07}"/>
    <cellStyle name="Percent 6 3 3" xfId="31613" xr:uid="{B707AEBD-DC4F-4304-9514-33862264C3DD}"/>
    <cellStyle name="Percent 6 3 3 2" xfId="31614" xr:uid="{73A53E94-1255-4DBA-A643-64FB349715B0}"/>
    <cellStyle name="Percent 6 3 3 2 2" xfId="31615" xr:uid="{DFD52EE6-226A-4221-AE21-21CEF10BB238}"/>
    <cellStyle name="Percent 6 3 3 3" xfId="31616" xr:uid="{E4E30BA3-8C10-4EAE-A5C6-84160A9D4869}"/>
    <cellStyle name="Percent 6 3 3 4" xfId="31617" xr:uid="{EA2E9B4B-DEBC-4A91-86EE-D7016F15496C}"/>
    <cellStyle name="Percent 6 3 3 5" xfId="31618" xr:uid="{FE736059-EA1D-4F96-B035-E5F065D14EBF}"/>
    <cellStyle name="Percent 6 3 4" xfId="31619" xr:uid="{9998A051-A065-4961-8759-F6089877D667}"/>
    <cellStyle name="Percent 6 3 4 2" xfId="31620" xr:uid="{0C7237D3-01DF-4EB5-BAD1-B1E4806CE5C7}"/>
    <cellStyle name="Percent 6 3 4 2 2" xfId="31621" xr:uid="{30508BFA-DB0B-4C52-9326-5BAF55920065}"/>
    <cellStyle name="Percent 6 3 4 2 3" xfId="31622" xr:uid="{6D250157-05DA-4D4D-8168-FF4DF323BF7C}"/>
    <cellStyle name="Percent 6 3 4 3" xfId="31623" xr:uid="{730258E8-D419-47FD-8BC2-49148E94B1CB}"/>
    <cellStyle name="Percent 6 3 4 4" xfId="31624" xr:uid="{8707CE7F-7F01-49CD-9782-F6881786FE55}"/>
    <cellStyle name="Percent 6 3 4 5" xfId="31625" xr:uid="{C8A9053E-9293-4B9B-AE46-EE2D344C8DF7}"/>
    <cellStyle name="Percent 6 3 5" xfId="31626" xr:uid="{528491B4-7AE6-4AF9-9BF5-C3C427118891}"/>
    <cellStyle name="Percent 6 3 5 2" xfId="31627" xr:uid="{C10E7EAA-85E8-44A4-ACAB-D0259AD6F58B}"/>
    <cellStyle name="Percent 6 3 5 2 2" xfId="31628" xr:uid="{EF781DBC-113E-46BD-8DBB-7C0E5CF89C63}"/>
    <cellStyle name="Percent 6 3 5 3" xfId="31629" xr:uid="{ED8525E2-36F2-4912-8CA8-EE94F26C852F}"/>
    <cellStyle name="Percent 6 3 5 4" xfId="31630" xr:uid="{AFE2A600-D7AE-4F74-9EC5-E3B03B1F7175}"/>
    <cellStyle name="Percent 6 3 6" xfId="31631" xr:uid="{8A7E35CB-3736-4860-956F-EFEB5193DB1F}"/>
    <cellStyle name="Percent 6 3 6 2" xfId="31632" xr:uid="{B9C4E86A-A0D8-4BA2-BC88-1FD38CE831B8}"/>
    <cellStyle name="Percent 6 3 7" xfId="31633" xr:uid="{835F4187-33F4-4796-843F-D5CE64371C75}"/>
    <cellStyle name="Percent 6 3 8" xfId="31634" xr:uid="{4D6B630D-F352-4B36-9C8E-B4331EF0C1DF}"/>
    <cellStyle name="Percent 6 3 9" xfId="31635" xr:uid="{4C1FB4AC-64ED-4048-B373-FF83A1E56724}"/>
    <cellStyle name="Percent 6 4" xfId="31636" xr:uid="{E5E1CC1E-FA30-40C7-960E-75F1E0AE9C1E}"/>
    <cellStyle name="Percent 6 4 2" xfId="31637" xr:uid="{F2E44202-B91A-4D79-ADDD-0FCDB52E3375}"/>
    <cellStyle name="Percent 6 4 3" xfId="31638" xr:uid="{F388B565-3519-488E-A772-EC0B1603CAE8}"/>
    <cellStyle name="Percent 6 4 4" xfId="31639" xr:uid="{C4935BEB-D6CC-42B2-A526-5AF449C6B1C6}"/>
    <cellStyle name="Percent 6 5" xfId="31640" xr:uid="{EB46DA9B-ED3C-4BCC-B56D-2E547897250C}"/>
    <cellStyle name="Percent 6 5 2" xfId="31641" xr:uid="{DBDDD5CF-5018-424F-AAB1-DC924062649B}"/>
    <cellStyle name="Percent 6 6" xfId="31642" xr:uid="{EEC93C33-8F24-4EDB-B3BA-8FDA06F1DA6D}"/>
    <cellStyle name="Percent 6 7" xfId="31643" xr:uid="{13ABC645-6CFD-475A-B26D-569B87B670E3}"/>
    <cellStyle name="Percent 6 8" xfId="31644" xr:uid="{A4A96593-7290-4262-A570-2BFE9AF2BBCE}"/>
    <cellStyle name="Percent 60" xfId="31645" xr:uid="{E5567DDD-B5AC-427C-9750-7312F18DEFDF}"/>
    <cellStyle name="Percent 60 2" xfId="31646" xr:uid="{6475A930-4570-4988-81E3-F497B7256CB2}"/>
    <cellStyle name="Percent 61" xfId="31647" xr:uid="{C4BE3CB0-B5A6-4C34-A1EB-573E32A8F22D}"/>
    <cellStyle name="Percent 61 2" xfId="31648" xr:uid="{3A946D49-06FE-434F-9A12-A8AC377CDE97}"/>
    <cellStyle name="Percent 62" xfId="31649" xr:uid="{164B6831-A853-44B8-A84A-A244EA8D0189}"/>
    <cellStyle name="Percent 62 2" xfId="31650" xr:uid="{9C652773-B0DD-4150-AF37-5B6317D1DC5A}"/>
    <cellStyle name="Percent 63" xfId="31651" xr:uid="{AE06EE4F-0999-490A-A93D-9C61705AB117}"/>
    <cellStyle name="Percent 63 2" xfId="31652" xr:uid="{BC4C534A-A951-4E29-91A3-0F16A88950EF}"/>
    <cellStyle name="Percent 63 2 2" xfId="31653" xr:uid="{CB262C40-C691-4AEB-83C3-6342CEE05F9A}"/>
    <cellStyle name="Percent 63 2 2 2" xfId="31654" xr:uid="{F5820642-0871-47FB-B67F-25ADB0240EED}"/>
    <cellStyle name="Percent 63 2 3" xfId="31655" xr:uid="{BC1FF175-0D35-4E37-9177-5495A7C5A05A}"/>
    <cellStyle name="Percent 63 2 4" xfId="31656" xr:uid="{E0F5F13D-E9F3-41B4-B74A-18E5CE3F274D}"/>
    <cellStyle name="Percent 63 3" xfId="31657" xr:uid="{C84F5A3A-02F4-40AB-86FB-26A65124C0F1}"/>
    <cellStyle name="Percent 63 3 2" xfId="31658" xr:uid="{2C9E3243-940D-42EA-B1A5-9BE7CBD55D6F}"/>
    <cellStyle name="Percent 63 3 2 2" xfId="31659" xr:uid="{6A8CBED9-1AEA-40B5-8096-89B352325C60}"/>
    <cellStyle name="Percent 63 3 3" xfId="31660" xr:uid="{346937BE-4F7E-4055-A443-2B9D19215F97}"/>
    <cellStyle name="Percent 63 3 4" xfId="31661" xr:uid="{2A9ADB36-53C4-4D56-98DA-8E0A815560BF}"/>
    <cellStyle name="Percent 63 4" xfId="31662" xr:uid="{39AF64F1-4573-4076-8E87-DC3877702828}"/>
    <cellStyle name="Percent 63 4 2" xfId="31663" xr:uid="{889F5F5E-CACC-4D7F-9815-2693CC40FA00}"/>
    <cellStyle name="Percent 63 4 2 2" xfId="31664" xr:uid="{D89C4452-8C07-4950-BC69-EE37252B828C}"/>
    <cellStyle name="Percent 63 4 3" xfId="31665" xr:uid="{8CCBDDE4-FB99-48CE-B9B7-687860B5EEC4}"/>
    <cellStyle name="Percent 63 4 4" xfId="31666" xr:uid="{EBAD4B59-317B-486C-965B-9DC86CE5A5F6}"/>
    <cellStyle name="Percent 63 5" xfId="31667" xr:uid="{D33EDBCD-12E9-4BA2-9D06-3C693F5A4000}"/>
    <cellStyle name="Percent 63 5 2" xfId="31668" xr:uid="{2A0C3876-90A1-48FD-8A81-AB911225DFAA}"/>
    <cellStyle name="Percent 63 5 2 2" xfId="31669" xr:uid="{2219DEE1-995C-46E6-80F1-86C87B68FCD4}"/>
    <cellStyle name="Percent 63 5 3" xfId="31670" xr:uid="{5F6A5C64-4E0F-420B-8A93-FC042A36D946}"/>
    <cellStyle name="Percent 63 5 4" xfId="31671" xr:uid="{E37D0708-68BD-4A77-8FBA-E5C3A6BB06FC}"/>
    <cellStyle name="Percent 63 6" xfId="31672" xr:uid="{E1E654CA-A969-493D-A369-1EC5F8D2D72B}"/>
    <cellStyle name="Percent 63 6 2" xfId="31673" xr:uid="{A65BC85F-B3DE-4508-9956-37E544ACE3FF}"/>
    <cellStyle name="Percent 63 7" xfId="31674" xr:uid="{2BF8DE8C-053C-435E-98A8-B21F4A8CFE4E}"/>
    <cellStyle name="Percent 63 8" xfId="31675" xr:uid="{F0BA9E90-C9A4-4583-B659-C4847B91CD39}"/>
    <cellStyle name="Percent 64" xfId="31676" xr:uid="{685DB518-1B8D-4C4F-ADCC-7FD5FF8EA367}"/>
    <cellStyle name="Percent 64 2" xfId="31677" xr:uid="{61FCF649-AFAB-4386-B69C-68DFE9F13AD5}"/>
    <cellStyle name="Percent 64 2 2" xfId="31678" xr:uid="{D876FF43-F775-446B-980D-252A4D9E9CD7}"/>
    <cellStyle name="Percent 64 2 2 2" xfId="31679" xr:uid="{828FBD2F-3A99-40A0-9A02-BFC3B816F81D}"/>
    <cellStyle name="Percent 64 2 3" xfId="31680" xr:uid="{8BA85EB8-7478-48B9-8049-9A37419F30C0}"/>
    <cellStyle name="Percent 64 2 4" xfId="31681" xr:uid="{ABC1F550-C194-4151-90B7-B6B50195EEE8}"/>
    <cellStyle name="Percent 64 3" xfId="31682" xr:uid="{8FB7371E-392C-44B0-A7D9-18EE4F7B8DE5}"/>
    <cellStyle name="Percent 64 3 2" xfId="31683" xr:uid="{D9EA4F5D-5FDD-45C2-9645-F9B366294460}"/>
    <cellStyle name="Percent 64 3 2 2" xfId="31684" xr:uid="{904C6889-FF9F-4B08-A7EF-43F9C0C09497}"/>
    <cellStyle name="Percent 64 3 3" xfId="31685" xr:uid="{BB86573F-9A58-4E63-B71A-9A0E38D92FE2}"/>
    <cellStyle name="Percent 64 3 4" xfId="31686" xr:uid="{49BCE9A7-C852-4D10-8615-0E76627A71CD}"/>
    <cellStyle name="Percent 64 4" xfId="31687" xr:uid="{8C12B7D9-662F-450A-AD37-FEF789F35A6E}"/>
    <cellStyle name="Percent 64 4 2" xfId="31688" xr:uid="{7A0C3CC6-509B-42B1-B784-D936C7CB0C4A}"/>
    <cellStyle name="Percent 64 4 2 2" xfId="31689" xr:uid="{7219C3A4-D595-4442-84AF-4458AA17FFC6}"/>
    <cellStyle name="Percent 64 4 3" xfId="31690" xr:uid="{3394B10C-D2C2-4598-A55B-3E5329A3ED83}"/>
    <cellStyle name="Percent 64 4 4" xfId="31691" xr:uid="{FFFD8A0D-C874-4936-A0E9-047E47766DD0}"/>
    <cellStyle name="Percent 64 5" xfId="31692" xr:uid="{117CEA8C-A63B-47E9-9EB0-42B1C13E7E80}"/>
    <cellStyle name="Percent 64 5 2" xfId="31693" xr:uid="{1112FE56-F903-4112-B8CA-A0B9CCACBEF1}"/>
    <cellStyle name="Percent 64 5 2 2" xfId="31694" xr:uid="{FBFDD76A-22EA-45A1-B22D-568C488230C1}"/>
    <cellStyle name="Percent 64 5 3" xfId="31695" xr:uid="{DABA09CC-C633-496D-96BE-64CEDF8FA074}"/>
    <cellStyle name="Percent 64 5 4" xfId="31696" xr:uid="{5B05B7D5-2447-42AB-BCE2-03F636A0FA3F}"/>
    <cellStyle name="Percent 64 6" xfId="31697" xr:uid="{5020F066-0D66-4036-8768-494E94E9D65D}"/>
    <cellStyle name="Percent 64 6 2" xfId="31698" xr:uid="{27FBF4CD-0630-4419-ADA3-7930F2625842}"/>
    <cellStyle name="Percent 64 7" xfId="31699" xr:uid="{2C271218-930A-48FA-AC20-E0943BE45580}"/>
    <cellStyle name="Percent 64 8" xfId="31700" xr:uid="{F5D38D61-AAB3-46F5-ADE0-1B412A26CD9D}"/>
    <cellStyle name="Percent 65" xfId="31701" xr:uid="{5BC8B61A-0E7D-4B24-A864-28451966CE77}"/>
    <cellStyle name="Percent 65 2" xfId="31702" xr:uid="{D7D4DF35-1DC3-4544-A195-F8EDE131D146}"/>
    <cellStyle name="Percent 65 2 2" xfId="31703" xr:uid="{713F5228-A3E9-48F3-9A95-A4D5F44F52BF}"/>
    <cellStyle name="Percent 65 2 2 2" xfId="31704" xr:uid="{5B66B452-63C7-4D73-A7C4-185B168973B6}"/>
    <cellStyle name="Percent 65 2 3" xfId="31705" xr:uid="{91F560E0-A727-4205-89F4-060412B04C0E}"/>
    <cellStyle name="Percent 65 2 4" xfId="31706" xr:uid="{A6BD8D85-0089-4332-ABA7-F04712C747A3}"/>
    <cellStyle name="Percent 65 3" xfId="31707" xr:uid="{DCD5BEDB-7EEC-4AD2-B8AD-9347AE92BE19}"/>
    <cellStyle name="Percent 65 3 2" xfId="31708" xr:uid="{1C218C9F-C989-4EE0-A68D-96C93CA19C93}"/>
    <cellStyle name="Percent 65 3 2 2" xfId="31709" xr:uid="{5B39F4C6-5AEE-48E5-96A8-15BE6DA0CB7F}"/>
    <cellStyle name="Percent 65 3 3" xfId="31710" xr:uid="{B7F07357-C28A-4F08-AE84-69D3D9F9EEAE}"/>
    <cellStyle name="Percent 65 3 4" xfId="31711" xr:uid="{6979205D-E5A4-4B22-80EA-1746E3C76EF1}"/>
    <cellStyle name="Percent 65 4" xfId="31712" xr:uid="{4612C2C8-99DC-4ED0-A980-CD8EB35DE5AC}"/>
    <cellStyle name="Percent 65 4 2" xfId="31713" xr:uid="{4A74B37D-67B9-4DF3-9B81-FE66033C2F6D}"/>
    <cellStyle name="Percent 65 4 2 2" xfId="31714" xr:uid="{518BB099-8D2B-4F3F-8A72-D4F9B28DBC2B}"/>
    <cellStyle name="Percent 65 4 3" xfId="31715" xr:uid="{89A971FE-B273-4156-BBB6-61C3BD196689}"/>
    <cellStyle name="Percent 65 4 4" xfId="31716" xr:uid="{8711855E-E276-4CB0-8C74-60D8265FD44C}"/>
    <cellStyle name="Percent 65 5" xfId="31717" xr:uid="{C4F75E7D-9D88-4DAD-8FF2-ABDF769B5C5B}"/>
    <cellStyle name="Percent 65 5 2" xfId="31718" xr:uid="{14479B59-7E6C-4CB0-BF9F-257EDA311315}"/>
    <cellStyle name="Percent 65 5 2 2" xfId="31719" xr:uid="{05141193-1A3C-4E4D-BA9B-CBB8E2F8827C}"/>
    <cellStyle name="Percent 65 5 3" xfId="31720" xr:uid="{ABF77FDE-BE8D-47CB-BC0F-D4011A2FEF9E}"/>
    <cellStyle name="Percent 65 5 4" xfId="31721" xr:uid="{6462FBC0-C28B-4495-931C-F39C831E642E}"/>
    <cellStyle name="Percent 65 6" xfId="31722" xr:uid="{D4EEE1D9-EF73-4445-8BE8-49A445C3E21D}"/>
    <cellStyle name="Percent 65 6 2" xfId="31723" xr:uid="{49FDB528-8AE5-489D-A24C-D97174683C98}"/>
    <cellStyle name="Percent 65 7" xfId="31724" xr:uid="{EE1A9D5B-30E3-45BF-AD95-9387D96074A5}"/>
    <cellStyle name="Percent 65 8" xfId="31725" xr:uid="{3A053E69-9C23-42DD-A709-F1578255831A}"/>
    <cellStyle name="Percent 66" xfId="31726" xr:uid="{4B0F729D-EF55-425B-8136-7CA5D5B25392}"/>
    <cellStyle name="Percent 66 2" xfId="31727" xr:uid="{EEA79EA3-6811-4067-9549-5F12C29332A5}"/>
    <cellStyle name="Percent 66 2 2" xfId="31728" xr:uid="{0F2BD5DA-0389-4538-A9CA-9825950B18EB}"/>
    <cellStyle name="Percent 66 3" xfId="31729" xr:uid="{E5B85B20-91E6-462E-9FF7-D4C517B52855}"/>
    <cellStyle name="Percent 66 4" xfId="31730" xr:uid="{B51F0458-BAEB-4B3D-A043-BCD9D3E86868}"/>
    <cellStyle name="Percent 67" xfId="31731" xr:uid="{236F931E-23B4-4700-BE5C-0609C85B44D4}"/>
    <cellStyle name="Percent 67 2" xfId="31732" xr:uid="{FBF8A68B-A965-42AC-9524-74E5D6D1CFE6}"/>
    <cellStyle name="Percent 67 2 2" xfId="31733" xr:uid="{8D059D5C-5075-4B7D-8649-0AD99F596A0C}"/>
    <cellStyle name="Percent 67 3" xfId="31734" xr:uid="{E295E128-B020-4D7E-A7A5-0C1E95BCBFE3}"/>
    <cellStyle name="Percent 67 4" xfId="31735" xr:uid="{BA0DFBA7-FC1B-4BFE-A22F-C6322C63F983}"/>
    <cellStyle name="Percent 68" xfId="31736" xr:uid="{336CEB9F-1834-49FD-9A7B-6CCFE5E18C86}"/>
    <cellStyle name="Percent 68 2" xfId="31737" xr:uid="{4496DCAD-5424-454C-9689-B18F0C8C2C51}"/>
    <cellStyle name="Percent 68 2 2" xfId="31738" xr:uid="{8F38FE20-D872-4AA2-B8A0-9C8211BDD234}"/>
    <cellStyle name="Percent 68 3" xfId="31739" xr:uid="{83EFEBB1-7EC6-408B-9AED-EE59772A143D}"/>
    <cellStyle name="Percent 68 4" xfId="31740" xr:uid="{E1F7ACC0-E636-4863-8025-7F9002D96C62}"/>
    <cellStyle name="Percent 69" xfId="31741" xr:uid="{27DB75CB-1DE8-4626-B93C-D9AB9D6BF2BE}"/>
    <cellStyle name="Percent 69 2" xfId="31742" xr:uid="{22689A4A-967E-4060-8F89-EBA7F0BC94A5}"/>
    <cellStyle name="Percent 69 2 2" xfId="31743" xr:uid="{51625527-6415-4A75-BA9B-14D8050F9EA2}"/>
    <cellStyle name="Percent 69 3" xfId="31744" xr:uid="{54E52C61-C767-43F4-AEF0-64AD10FB0754}"/>
    <cellStyle name="Percent 69 4" xfId="31745" xr:uid="{EAFBFCA4-8B1F-43F2-82EF-1823FACC869D}"/>
    <cellStyle name="Percent 7" xfId="31746" xr:uid="{66585EDB-C8CA-470C-817F-B7B60B4906BE}"/>
    <cellStyle name="Percent 7 2" xfId="31747" xr:uid="{21776A73-2AE8-4986-815C-3D27EFC260EF}"/>
    <cellStyle name="Percent 7 2 10" xfId="31748" xr:uid="{0F3EFB00-E590-44FA-BEB4-A112D7A6B56C}"/>
    <cellStyle name="Percent 7 2 11" xfId="31749" xr:uid="{F884B700-18E8-4624-82B9-370432007EBD}"/>
    <cellStyle name="Percent 7 2 12" xfId="31750" xr:uid="{E79A4F48-D57C-4FAE-BE51-5BF72D621120}"/>
    <cellStyle name="Percent 7 2 2" xfId="31751" xr:uid="{23718B6C-659C-4A85-B513-C93B0E5AB2E0}"/>
    <cellStyle name="Percent 7 2 2 2" xfId="31752" xr:uid="{116CFC0C-BC36-458C-B279-DAF7080C16F7}"/>
    <cellStyle name="Percent 7 2 2 2 2" xfId="31753" xr:uid="{2EEB1448-58A9-45A6-9716-EE49211C8BFA}"/>
    <cellStyle name="Percent 7 2 2 2 3" xfId="31754" xr:uid="{E36A7051-0AC0-45A7-B474-51D6920D78FD}"/>
    <cellStyle name="Percent 7 2 2 3" xfId="31755" xr:uid="{6C6A0E32-84E0-419F-90DB-870F4000441B}"/>
    <cellStyle name="Percent 7 2 2 4" xfId="31756" xr:uid="{B0E97A2F-608E-4B0A-9FF8-C28752ECCEB4}"/>
    <cellStyle name="Percent 7 2 2 5" xfId="31757" xr:uid="{E8BA316B-1F45-4442-9440-BA082FFB9DE7}"/>
    <cellStyle name="Percent 7 2 3" xfId="31758" xr:uid="{D1510714-0899-4767-BFCF-0E20E5ADF92F}"/>
    <cellStyle name="Percent 7 2 3 2" xfId="31759" xr:uid="{C89DAEA2-E747-43B7-8BE2-C0F1F5328066}"/>
    <cellStyle name="Percent 7 2 3 2 2" xfId="31760" xr:uid="{E1A852BE-A00C-488C-8AAE-3D5CCD94C296}"/>
    <cellStyle name="Percent 7 2 3 3" xfId="31761" xr:uid="{42BF26F6-E94E-4570-8B92-F739504405E6}"/>
    <cellStyle name="Percent 7 2 3 4" xfId="31762" xr:uid="{F838A0D8-2B16-4E27-A6B0-367C6165927F}"/>
    <cellStyle name="Percent 7 2 3 5" xfId="31763" xr:uid="{DCE03E44-E624-49F0-8EB9-2B9ABE65448B}"/>
    <cellStyle name="Percent 7 2 4" xfId="31764" xr:uid="{2214C205-1D9E-485F-9076-C24ED755187D}"/>
    <cellStyle name="Percent 7 2 4 2" xfId="31765" xr:uid="{57D0E845-E8B6-44D9-8689-0BB05311DAA3}"/>
    <cellStyle name="Percent 7 2 4 2 2" xfId="31766" xr:uid="{802A0C59-0A08-4DDB-B465-5E8454C44089}"/>
    <cellStyle name="Percent 7 2 4 3" xfId="31767" xr:uid="{84BE8E5C-21FC-4DDD-9AE0-907326DA11A6}"/>
    <cellStyle name="Percent 7 2 4 4" xfId="31768" xr:uid="{80EC75D5-0E46-4AF8-98E4-92881ADED864}"/>
    <cellStyle name="Percent 7 2 4 5" xfId="31769" xr:uid="{839E699F-1773-4E80-B6D5-AED273121C47}"/>
    <cellStyle name="Percent 7 2 5" xfId="31770" xr:uid="{07F10779-7BC0-4295-BA04-AB491176D4BB}"/>
    <cellStyle name="Percent 7 2 5 2" xfId="31771" xr:uid="{800B01DF-87A5-4BDF-9202-DC5FE60BC196}"/>
    <cellStyle name="Percent 7 2 5 2 2" xfId="31772" xr:uid="{2384A081-8210-4DF0-955D-4861990C1587}"/>
    <cellStyle name="Percent 7 2 5 3" xfId="31773" xr:uid="{0EDDDFD8-1471-4EB8-B39D-1D46123399FF}"/>
    <cellStyle name="Percent 7 2 5 4" xfId="31774" xr:uid="{DD143929-6547-4FEA-8A49-9B9AC60D29C0}"/>
    <cellStyle name="Percent 7 2 5 5" xfId="31775" xr:uid="{B353965D-94CF-4385-8A8E-5307D62F3A46}"/>
    <cellStyle name="Percent 7 2 6" xfId="31776" xr:uid="{05146902-CAA1-46C2-BAD4-7B2B4052A32D}"/>
    <cellStyle name="Percent 7 2 6 2" xfId="31777" xr:uid="{F4A33729-8DB4-44AC-91EE-F9C561FB9819}"/>
    <cellStyle name="Percent 7 2 7" xfId="31778" xr:uid="{47A5EC75-16DC-4639-9314-B0D8774B4011}"/>
    <cellStyle name="Percent 7 2 8" xfId="31779" xr:uid="{DC9FC22C-4B93-4A9C-8D4B-8356C741EDF8}"/>
    <cellStyle name="Percent 7 2 9" xfId="31780" xr:uid="{A4AA777E-3152-4438-9346-E87C93A9FFB3}"/>
    <cellStyle name="Percent 7 3" xfId="31781" xr:uid="{7C9408C6-B897-46EF-8C1A-4F30A16C0AE5}"/>
    <cellStyle name="Percent 7 3 10" xfId="31782" xr:uid="{1761496E-174D-436E-8EDB-D6EEDDA8A9E2}"/>
    <cellStyle name="Percent 7 3 11" xfId="31783" xr:uid="{E479D169-6A19-4BA1-8772-E7423FE96363}"/>
    <cellStyle name="Percent 7 3 2" xfId="31784" xr:uid="{62AC092E-8561-4474-B976-CD014970CF94}"/>
    <cellStyle name="Percent 7 3 2 2" xfId="31785" xr:uid="{5FDC0E3A-1C29-474D-966D-E74696918D65}"/>
    <cellStyle name="Percent 7 3 2 2 2" xfId="31786" xr:uid="{C0D57F5D-3FBE-4AAB-B77C-4B893465E4D7}"/>
    <cellStyle name="Percent 7 3 2 2 3" xfId="31787" xr:uid="{16970489-1DD8-418E-9B38-4F5432A1B0DB}"/>
    <cellStyle name="Percent 7 3 2 2 4" xfId="31788" xr:uid="{E4EFD06E-7415-422B-A4D4-0C50F9B274DF}"/>
    <cellStyle name="Percent 7 3 2 3" xfId="31789" xr:uid="{496D900D-5E53-43CA-AA7E-7F524FF8DFF0}"/>
    <cellStyle name="Percent 7 3 2 4" xfId="31790" xr:uid="{4622A0A3-87D3-4CD8-9B18-9DB2B4D2B057}"/>
    <cellStyle name="Percent 7 3 2 5" xfId="31791" xr:uid="{7A49C486-8C98-4D26-849C-401FCEA6519A}"/>
    <cellStyle name="Percent 7 3 2 6" xfId="31792" xr:uid="{27C4CC8E-0110-493E-AFB9-B0D607883922}"/>
    <cellStyle name="Percent 7 3 3" xfId="31793" xr:uid="{492BCD98-04F4-4607-80B3-1C7A4FE1D1F0}"/>
    <cellStyle name="Percent 7 3 3 2" xfId="31794" xr:uid="{F97818C8-9A6B-4F5C-888E-CADFBA758AA7}"/>
    <cellStyle name="Percent 7 3 3 2 2" xfId="31795" xr:uid="{908EC835-1023-4A41-B627-56253CDA71DA}"/>
    <cellStyle name="Percent 7 3 3 3" xfId="31796" xr:uid="{60B7DEC6-DC6C-467E-9361-3C81B940DD66}"/>
    <cellStyle name="Percent 7 3 3 4" xfId="31797" xr:uid="{6B04921C-ED4A-45F1-A349-89D96973F7E4}"/>
    <cellStyle name="Percent 7 3 3 5" xfId="31798" xr:uid="{97DB33D0-2FE4-475B-9DD7-4A10445D16AB}"/>
    <cellStyle name="Percent 7 3 4" xfId="31799" xr:uid="{A8F4C083-7E1F-4527-9640-2E402D41A8AE}"/>
    <cellStyle name="Percent 7 3 4 2" xfId="31800" xr:uid="{9C33AE71-55F9-4714-B98C-CF505FE057B8}"/>
    <cellStyle name="Percent 7 3 4 2 2" xfId="31801" xr:uid="{EC130FFB-26E2-401D-9AF4-3673EAC013DB}"/>
    <cellStyle name="Percent 7 3 4 3" xfId="31802" xr:uid="{21580503-6D84-4776-81C0-C997DCFA0AAF}"/>
    <cellStyle name="Percent 7 3 4 4" xfId="31803" xr:uid="{FF84FDF6-AD91-4F8F-9430-D96AF7DADE41}"/>
    <cellStyle name="Percent 7 3 4 5" xfId="31804" xr:uid="{94ECBD72-C260-495D-81EF-229C719FFE08}"/>
    <cellStyle name="Percent 7 3 5" xfId="31805" xr:uid="{6712AFB2-831F-4267-AF2A-E6CC4B363A11}"/>
    <cellStyle name="Percent 7 3 5 2" xfId="31806" xr:uid="{A0AE4141-1B31-42BE-93F2-41BA0107171C}"/>
    <cellStyle name="Percent 7 3 5 2 2" xfId="31807" xr:uid="{4DD2E815-F30F-4035-8C88-A36636674984}"/>
    <cellStyle name="Percent 7 3 5 3" xfId="31808" xr:uid="{0D0C0DA1-F816-430C-8602-6ECE992AE275}"/>
    <cellStyle name="Percent 7 3 5 4" xfId="31809" xr:uid="{4F921254-7171-4A6C-A14A-CEE9C51F7CF8}"/>
    <cellStyle name="Percent 7 3 6" xfId="31810" xr:uid="{0A60E463-0C11-48FE-A769-FDFBE64A5A9C}"/>
    <cellStyle name="Percent 7 3 6 2" xfId="31811" xr:uid="{CA969DC1-173C-4B85-82A2-C9AE552B5BE3}"/>
    <cellStyle name="Percent 7 3 7" xfId="31812" xr:uid="{09473075-E5F3-4605-B478-10FC3D5BB9F7}"/>
    <cellStyle name="Percent 7 3 8" xfId="31813" xr:uid="{8BE43FF6-7CC9-45C8-A170-7659C89578D4}"/>
    <cellStyle name="Percent 7 3 9" xfId="31814" xr:uid="{18D3A7A6-4AF3-4EE6-BDAE-C747B7DC4664}"/>
    <cellStyle name="Percent 7 4" xfId="31815" xr:uid="{B5DD15B5-ED0B-45DA-A698-EA18CC29E7A2}"/>
    <cellStyle name="Percent 7 4 2" xfId="31816" xr:uid="{9768CB67-B481-4729-889C-478538D266CC}"/>
    <cellStyle name="Percent 7 4 3" xfId="31817" xr:uid="{FD1B7AB8-B6AC-4455-BC52-5515CDFC0647}"/>
    <cellStyle name="Percent 7 4 4" xfId="31818" xr:uid="{9143472F-1EE2-4E25-A24C-8553E35B818D}"/>
    <cellStyle name="Percent 7 5" xfId="31819" xr:uid="{F45AB86F-61E5-48A6-BDBB-D6BB0583A404}"/>
    <cellStyle name="Percent 7 5 2" xfId="31820" xr:uid="{28D8C26A-2ED2-456F-A110-47BFF4F9D67A}"/>
    <cellStyle name="Percent 7 6" xfId="31821" xr:uid="{CBF17F23-5BD3-4322-A8D5-144659A77433}"/>
    <cellStyle name="Percent 7 7" xfId="31822" xr:uid="{1580BE77-8A5A-415E-B40C-306D9BC44E5B}"/>
    <cellStyle name="Percent 7 8" xfId="31823" xr:uid="{87B26B62-8551-4A0F-9DB8-D1B534C8CEC1}"/>
    <cellStyle name="Percent 7 9" xfId="31824" xr:uid="{FA64C4AD-E927-4BD5-976E-2CDC86859310}"/>
    <cellStyle name="Percent 70" xfId="31825" xr:uid="{03700FBD-C6D0-4762-A1C4-61B1BA75A452}"/>
    <cellStyle name="Percent 70 2" xfId="31826" xr:uid="{0C7A7D63-AF6D-4EDD-8EB7-1ED762590188}"/>
    <cellStyle name="Percent 70 2 2" xfId="31827" xr:uid="{6414EC54-191F-442A-94A7-9FA5FD346426}"/>
    <cellStyle name="Percent 70 3" xfId="31828" xr:uid="{E2C1677D-6FA1-4B59-8BBA-356E20BEC29B}"/>
    <cellStyle name="Percent 70 4" xfId="31829" xr:uid="{72030AD2-01B6-453D-B0D3-4C629BD98E14}"/>
    <cellStyle name="Percent 71" xfId="31830" xr:uid="{EFE4905C-FC3F-4A59-B153-D6E075992886}"/>
    <cellStyle name="Percent 71 2" xfId="31831" xr:uid="{1782A148-5DBF-4B06-8974-04B596D4C48F}"/>
    <cellStyle name="Percent 71 2 2" xfId="31832" xr:uid="{25A57D77-4A1E-4ED8-BDE8-E00914A7CDDC}"/>
    <cellStyle name="Percent 71 3" xfId="31833" xr:uid="{C8DAEC59-2C26-4E93-A514-1A0EE9DE1C58}"/>
    <cellStyle name="Percent 71 4" xfId="31834" xr:uid="{A9C441D7-3777-49B0-A1B7-EB301B51323A}"/>
    <cellStyle name="Percent 72" xfId="31835" xr:uid="{EF93E171-95F0-4937-8389-7998C5EC7D0A}"/>
    <cellStyle name="Percent 72 2" xfId="31836" xr:uid="{9535F9C4-0BFB-4247-BB46-BDEC355A7D45}"/>
    <cellStyle name="Percent 72 2 2" xfId="31837" xr:uid="{FE7FAAA8-6633-435F-BB99-3BC90F0251CE}"/>
    <cellStyle name="Percent 72 3" xfId="31838" xr:uid="{2758F9A5-A7E2-4C52-8346-6B2820999606}"/>
    <cellStyle name="Percent 72 4" xfId="31839" xr:uid="{37F3EB37-C805-4504-B190-15A32080D458}"/>
    <cellStyle name="Percent 73" xfId="31840" xr:uid="{F9261241-B83D-4B16-B411-F7B2E93D9829}"/>
    <cellStyle name="Percent 73 2" xfId="31841" xr:uid="{83246A3E-C206-4DCA-AC2E-260CCF2A38D4}"/>
    <cellStyle name="Percent 73 2 2" xfId="31842" xr:uid="{93F10B40-140C-4D7F-9D9A-FA5A01846388}"/>
    <cellStyle name="Percent 73 3" xfId="31843" xr:uid="{77494336-C66E-4151-9295-CDA1A873D99C}"/>
    <cellStyle name="Percent 73 4" xfId="31844" xr:uid="{1FCFAE72-BD96-46B2-BB16-56C4FD840BCB}"/>
    <cellStyle name="Percent 74" xfId="31845" xr:uid="{AFE47E09-45DD-4540-9C05-4484DC5DC0A7}"/>
    <cellStyle name="Percent 74 2" xfId="31846" xr:uid="{8C81B146-D529-48A2-BD2A-EC2DE2A4BF54}"/>
    <cellStyle name="Percent 74 2 2" xfId="31847" xr:uid="{9994F5D6-FC72-44F1-B432-F4893A7A4BA0}"/>
    <cellStyle name="Percent 74 3" xfId="31848" xr:uid="{BCA25D62-74EB-4AAC-A41C-6788AB831556}"/>
    <cellStyle name="Percent 74 4" xfId="31849" xr:uid="{095D22B0-E9BF-4D83-A9CA-00EEFB72B7A7}"/>
    <cellStyle name="Percent 75" xfId="31850" xr:uid="{961FADD2-0523-4A1C-82E0-318EC711A7F6}"/>
    <cellStyle name="Percent 75 2" xfId="31851" xr:uid="{D514C6C7-7CA0-455A-B318-17086B215C50}"/>
    <cellStyle name="Percent 75 2 2" xfId="31852" xr:uid="{A5BDE066-214F-4CE3-A7D8-21CAB6BA7446}"/>
    <cellStyle name="Percent 75 3" xfId="31853" xr:uid="{48779704-A900-4286-AD04-F3990CC756A5}"/>
    <cellStyle name="Percent 75 4" xfId="31854" xr:uid="{3F886DC6-EC9A-4EEA-8295-44793EBD6D9D}"/>
    <cellStyle name="Percent 76" xfId="31855" xr:uid="{92A4C878-A65A-486D-9A2D-143245341E2B}"/>
    <cellStyle name="Percent 76 2" xfId="31856" xr:uid="{49CFBE9E-A75C-4AED-80B6-8939BAA8BCE0}"/>
    <cellStyle name="Percent 76 2 2" xfId="31857" xr:uid="{ECBB8A95-C4CF-40DC-8DB0-6F0119B5B2A5}"/>
    <cellStyle name="Percent 76 3" xfId="31858" xr:uid="{6441F0E6-6189-4CC8-8EFC-A10C26EC9ACF}"/>
    <cellStyle name="Percent 76 4" xfId="31859" xr:uid="{8B290234-92FD-4388-A500-8F9A5E8DA27F}"/>
    <cellStyle name="Percent 77" xfId="31860" xr:uid="{EA7995EB-05D9-4746-8884-8EE0355FCFA1}"/>
    <cellStyle name="Percent 77 2" xfId="31861" xr:uid="{587954CF-FA4A-4F12-A64A-5569B3530CB6}"/>
    <cellStyle name="Percent 78" xfId="31862" xr:uid="{9DC2B601-4A2A-4A64-B0E1-8E46C1C2A886}"/>
    <cellStyle name="Percent 79" xfId="31863" xr:uid="{2A82E946-26E3-4611-9661-12910C817414}"/>
    <cellStyle name="Percent 79 2" xfId="31864" xr:uid="{EF7644B9-CD80-4845-81A4-44A4B80A823F}"/>
    <cellStyle name="Percent 8" xfId="31865" xr:uid="{0177086C-91F9-4813-BDD0-1848204F30CF}"/>
    <cellStyle name="Percent 8 2" xfId="31866" xr:uid="{A27CA16F-25D1-4493-879A-D19E19F4B532}"/>
    <cellStyle name="Percent 8 2 10" xfId="31867" xr:uid="{67F38F75-5F37-4FF6-BEA3-826EFD53138B}"/>
    <cellStyle name="Percent 8 2 11" xfId="31868" xr:uid="{11081E84-BE94-49C0-8C4C-1AA1843C00B2}"/>
    <cellStyle name="Percent 8 2 12" xfId="31869" xr:uid="{818127D6-1054-4F31-AD97-B608FA17EFE9}"/>
    <cellStyle name="Percent 8 2 2" xfId="31870" xr:uid="{77A0C2E3-6E58-4949-BC16-6F5F07D5D629}"/>
    <cellStyle name="Percent 8 2 2 2" xfId="31871" xr:uid="{5E839022-90DD-4B9A-8A54-A7D55E8FDE92}"/>
    <cellStyle name="Percent 8 2 2 2 2" xfId="31872" xr:uid="{F3DACD48-589A-4384-BC15-42014FFA4892}"/>
    <cellStyle name="Percent 8 2 2 2 3" xfId="31873" xr:uid="{A1BE8F2E-3F48-47CF-BC22-384116894615}"/>
    <cellStyle name="Percent 8 2 2 3" xfId="31874" xr:uid="{40CE2C36-40D2-4AF9-901B-F008E8D8700B}"/>
    <cellStyle name="Percent 8 2 2 4" xfId="31875" xr:uid="{1788CB7A-F48B-47C6-875A-ADFF8C693235}"/>
    <cellStyle name="Percent 8 2 2 5" xfId="31876" xr:uid="{A4E94CD8-5894-4CE6-9FAC-01106EA41DBF}"/>
    <cellStyle name="Percent 8 2 3" xfId="31877" xr:uid="{D6A5D2AA-0658-4466-B213-DE8A31D6EEDE}"/>
    <cellStyle name="Percent 8 2 3 2" xfId="31878" xr:uid="{E0A367F3-42E9-466B-BB21-4C0D361D4E23}"/>
    <cellStyle name="Percent 8 2 3 2 2" xfId="31879" xr:uid="{F3C00ABA-BEC6-4891-AA0A-2AADDEA41E2E}"/>
    <cellStyle name="Percent 8 2 3 3" xfId="31880" xr:uid="{C6149758-53E7-4E0C-80E9-C573ADE28777}"/>
    <cellStyle name="Percent 8 2 3 4" xfId="31881" xr:uid="{1D887716-FA50-44AF-A876-81D33B48BDC1}"/>
    <cellStyle name="Percent 8 2 3 5" xfId="31882" xr:uid="{5DECA6E2-2AD8-40E6-9C45-6C00DFF626A1}"/>
    <cellStyle name="Percent 8 2 4" xfId="31883" xr:uid="{FA62F0DD-14B8-451B-8777-086C6A0EBBC4}"/>
    <cellStyle name="Percent 8 2 4 2" xfId="31884" xr:uid="{DA48F8B7-3E7A-42CC-A5AA-0DEF9FF6278A}"/>
    <cellStyle name="Percent 8 2 4 2 2" xfId="31885" xr:uid="{6722D66D-42F4-42C3-AE25-02DDFED58246}"/>
    <cellStyle name="Percent 8 2 4 3" xfId="31886" xr:uid="{2214C2B5-428B-4BAD-8DE7-3FFA2898B74F}"/>
    <cellStyle name="Percent 8 2 4 4" xfId="31887" xr:uid="{3BD2A6A4-0EE8-42CE-B609-55E7E5FEEAB8}"/>
    <cellStyle name="Percent 8 2 4 5" xfId="31888" xr:uid="{965462EC-C1D1-4CB0-B659-C0F43C5B2666}"/>
    <cellStyle name="Percent 8 2 5" xfId="31889" xr:uid="{09F5F292-4334-46AE-88FC-AC8CDB285D4F}"/>
    <cellStyle name="Percent 8 2 5 2" xfId="31890" xr:uid="{7BC23C19-5319-4BB1-BA48-6D6E69AD9832}"/>
    <cellStyle name="Percent 8 2 5 2 2" xfId="31891" xr:uid="{C4AA8EB6-EF84-47FF-B132-33C76D945EDC}"/>
    <cellStyle name="Percent 8 2 5 3" xfId="31892" xr:uid="{4B667AE2-8E06-41CD-9030-647952D828E0}"/>
    <cellStyle name="Percent 8 2 5 4" xfId="31893" xr:uid="{C172BF4E-A521-40AB-87E1-2CBB98E314D7}"/>
    <cellStyle name="Percent 8 2 5 5" xfId="31894" xr:uid="{F656A1A2-AA19-4F59-935B-19AB9939AB73}"/>
    <cellStyle name="Percent 8 2 6" xfId="31895" xr:uid="{3E8076E4-2CE0-4C33-A426-A70CDAB7213C}"/>
    <cellStyle name="Percent 8 2 6 2" xfId="31896" xr:uid="{E9068E41-0163-4B4C-84B0-8F42DD2B2FE7}"/>
    <cellStyle name="Percent 8 2 7" xfId="31897" xr:uid="{0A0EC7BF-9E24-4D8C-B183-7A7D3C5D54E6}"/>
    <cellStyle name="Percent 8 2 8" xfId="31898" xr:uid="{6C25BD05-2A46-4657-B724-65707422B7A3}"/>
    <cellStyle name="Percent 8 2 9" xfId="31899" xr:uid="{5F96127A-C8B7-4AB3-AA8E-CED52CEEBE9C}"/>
    <cellStyle name="Percent 8 3" xfId="31900" xr:uid="{8341A941-FCDD-46C6-B486-17D1FCEA4617}"/>
    <cellStyle name="Percent 8 3 10" xfId="31901" xr:uid="{B975ED23-1256-4354-B526-03123C919F4D}"/>
    <cellStyle name="Percent 8 3 2" xfId="31902" xr:uid="{AE838EA8-AEC5-4A59-AB99-E2C015D143C5}"/>
    <cellStyle name="Percent 8 3 2 2" xfId="31903" xr:uid="{33C45382-3025-44E3-8621-BFF77C9264EB}"/>
    <cellStyle name="Percent 8 3 2 2 2" xfId="31904" xr:uid="{12A6E181-9A2B-4DC2-87DD-079AD008633A}"/>
    <cellStyle name="Percent 8 3 2 2 3" xfId="31905" xr:uid="{98B1994E-DA1C-4C36-A54F-946ADB1096F8}"/>
    <cellStyle name="Percent 8 3 2 3" xfId="31906" xr:uid="{71E3386E-CC83-440D-BE93-E906FCB7F10B}"/>
    <cellStyle name="Percent 8 3 2 4" xfId="31907" xr:uid="{9E8305FC-E70D-4B60-9896-69A092E1121D}"/>
    <cellStyle name="Percent 8 3 2 5" xfId="31908" xr:uid="{63CD8D4C-FEBD-44F6-808C-B41B5EFC4FC9}"/>
    <cellStyle name="Percent 8 3 2 6" xfId="31909" xr:uid="{3C2843E4-E4D5-4B12-9A9B-07CC910E5A3D}"/>
    <cellStyle name="Percent 8 3 3" xfId="31910" xr:uid="{96971DA3-7D9E-4766-B30B-61708AD5B2AF}"/>
    <cellStyle name="Percent 8 3 3 2" xfId="31911" xr:uid="{3DA036B2-BA52-40A7-9299-7DB392311E38}"/>
    <cellStyle name="Percent 8 3 3 2 2" xfId="31912" xr:uid="{04A4719C-53B6-4BDE-93E3-6603D7755794}"/>
    <cellStyle name="Percent 8 3 3 3" xfId="31913" xr:uid="{445AF34A-0790-403C-A38A-40D86F8C5363}"/>
    <cellStyle name="Percent 8 3 3 4" xfId="31914" xr:uid="{E9C46BCB-40C1-4B65-BD47-88EA75BE7583}"/>
    <cellStyle name="Percent 8 3 3 5" xfId="31915" xr:uid="{90DDC371-161A-42AF-8E3E-892BBA251DB2}"/>
    <cellStyle name="Percent 8 3 4" xfId="31916" xr:uid="{8074E59E-0D0C-41E2-947F-6F697D60FB39}"/>
    <cellStyle name="Percent 8 3 4 2" xfId="31917" xr:uid="{7740E79A-C665-43EF-A79A-23EBBA7A38AD}"/>
    <cellStyle name="Percent 8 3 4 2 2" xfId="31918" xr:uid="{93D3A456-3567-4D71-8337-D42297273604}"/>
    <cellStyle name="Percent 8 3 4 3" xfId="31919" xr:uid="{3F241B07-F569-49CF-98DD-6F5061168AA6}"/>
    <cellStyle name="Percent 8 3 4 4" xfId="31920" xr:uid="{6B317678-F478-42CE-9BAB-971848510ED8}"/>
    <cellStyle name="Percent 8 3 5" xfId="31921" xr:uid="{A10D0362-F000-42E1-8FE6-ADC55A57741B}"/>
    <cellStyle name="Percent 8 3 5 2" xfId="31922" xr:uid="{DDE46422-3209-4F24-86E8-121625EA3221}"/>
    <cellStyle name="Percent 8 3 5 2 2" xfId="31923" xr:uid="{DA89E5E2-6E79-404E-9A3F-0E230FB4C2CD}"/>
    <cellStyle name="Percent 8 3 5 3" xfId="31924" xr:uid="{FED9028A-B871-419C-A23B-97FD0DFF151D}"/>
    <cellStyle name="Percent 8 3 5 4" xfId="31925" xr:uid="{BE85F498-4BA4-47D4-9098-0943914A934C}"/>
    <cellStyle name="Percent 8 3 6" xfId="31926" xr:uid="{8A6437F6-9796-4234-BAFC-7D8030EA26AE}"/>
    <cellStyle name="Percent 8 3 6 2" xfId="31927" xr:uid="{86BEE0A4-EB89-4F47-B7FE-4A4DF00963AD}"/>
    <cellStyle name="Percent 8 3 7" xfId="31928" xr:uid="{EFDD58C7-CB1C-42B6-A792-3E5DB7510977}"/>
    <cellStyle name="Percent 8 3 8" xfId="31929" xr:uid="{87E214B4-C30F-47D3-9777-CFB822364AFA}"/>
    <cellStyle name="Percent 8 3 9" xfId="31930" xr:uid="{04D2C8D2-93FE-4995-A91A-E391067A7C07}"/>
    <cellStyle name="Percent 8 4" xfId="31931" xr:uid="{1F99424A-C225-4B6E-91BE-B9F548A3C010}"/>
    <cellStyle name="Percent 8 4 2" xfId="31932" xr:uid="{425EEA7E-8CA6-465C-9DAF-ADE54B6920B0}"/>
    <cellStyle name="Percent 8 4 2 2" xfId="31933" xr:uid="{0BE534A4-4C40-480E-BD4F-7EAEE92EF9BF}"/>
    <cellStyle name="Percent 8 4 3" xfId="31934" xr:uid="{ECAFD6CF-43AC-42C0-9B95-9FE7B1516C8D}"/>
    <cellStyle name="Percent 8 5" xfId="31935" xr:uid="{2288D794-9EA4-4F7E-8572-B39AE497FFF3}"/>
    <cellStyle name="Percent 8 5 2" xfId="31936" xr:uid="{BB4E52A7-D9E5-4EFF-8E86-DF703104D93D}"/>
    <cellStyle name="Percent 8 6" xfId="31937" xr:uid="{FD02680B-595B-4FF9-8062-2988CE475B75}"/>
    <cellStyle name="Percent 8 7" xfId="31938" xr:uid="{7F1E7604-0597-45D8-A7FD-034EA2BEEDB8}"/>
    <cellStyle name="Percent 8 8" xfId="31939" xr:uid="{B2386000-B332-4C74-893E-E659E9AAC25A}"/>
    <cellStyle name="Percent 8 9" xfId="31940" xr:uid="{24D0A2FD-F80F-4D48-AC8B-FF2F3E831857}"/>
    <cellStyle name="Percent 80" xfId="31941" xr:uid="{88C9150E-56C1-4E96-931E-2FD821137E28}"/>
    <cellStyle name="Percent 80 2" xfId="31942" xr:uid="{D10AC8E2-682F-48C7-AB54-EB279BCC11D5}"/>
    <cellStyle name="Percent 81" xfId="31943" xr:uid="{9B7B7C3C-B475-4F04-B81B-14F230B56436}"/>
    <cellStyle name="Percent 81 2" xfId="31944" xr:uid="{01CCDB6D-5569-47C5-97AB-DCB5E67EF0DA}"/>
    <cellStyle name="Percent 82" xfId="31945" xr:uid="{049272AC-30FE-45A6-8290-0F311928E712}"/>
    <cellStyle name="Percent 83" xfId="31946" xr:uid="{E354B1F5-7D25-4FF6-9A19-E9F5667FCC68}"/>
    <cellStyle name="Percent 84" xfId="31947" xr:uid="{C7C76FB4-DF36-4113-A534-FECBB4A5119D}"/>
    <cellStyle name="Percent 85" xfId="31948" xr:uid="{A23556B8-D72F-4F69-AF85-AB834DBF0EEB}"/>
    <cellStyle name="Percent 86" xfId="31949" xr:uid="{3CDCA622-E300-4492-8710-FF1198CC1EFA}"/>
    <cellStyle name="Percent 87" xfId="31950" xr:uid="{D9E9252B-A700-4E9A-8804-AD398BC5BB9C}"/>
    <cellStyle name="Percent 88" xfId="31951" xr:uid="{38F9B7DD-CF7F-43C7-BEE4-0898E9FF14B7}"/>
    <cellStyle name="Percent 89" xfId="31952" xr:uid="{019933ED-9899-4B80-BB14-4E6230B8F059}"/>
    <cellStyle name="Percent 9" xfId="31953" xr:uid="{694507A0-32AB-464B-A0BE-3C965356423E}"/>
    <cellStyle name="Percent 9 10" xfId="31954" xr:uid="{BB2A8E27-75F6-49B0-9E0C-6F6E5A601FFB}"/>
    <cellStyle name="Percent 9 11" xfId="31955" xr:uid="{61AA3DF6-CAE6-45B8-BB4F-45F3F5A71F86}"/>
    <cellStyle name="Percent 9 12" xfId="31956" xr:uid="{F0F9B5AB-0D18-4743-8925-C5422E2B24A5}"/>
    <cellStyle name="Percent 9 13" xfId="31957" xr:uid="{09A3C73A-61DF-42B3-A420-B8DD2B4415CE}"/>
    <cellStyle name="Percent 9 2" xfId="31958" xr:uid="{2D3BBD9E-3C2E-43A4-B6BD-BA1A2F4058F8}"/>
    <cellStyle name="Percent 9 2 10" xfId="31959" xr:uid="{5B19AE72-1464-424D-B226-B83CA00B33B4}"/>
    <cellStyle name="Percent 9 2 11" xfId="31960" xr:uid="{E3F35885-13F9-4CC8-A81C-F034A5DA685F}"/>
    <cellStyle name="Percent 9 2 2" xfId="31961" xr:uid="{60AD5AC2-DC94-4D6F-A90F-717FE6D7DA82}"/>
    <cellStyle name="Percent 9 2 2 2" xfId="31962" xr:uid="{DF7FEE25-A8D4-47E3-8998-C1BEE2F1608E}"/>
    <cellStyle name="Percent 9 2 2 2 2" xfId="31963" xr:uid="{00B26AD8-A033-4CE6-AD81-DFE2A97185CC}"/>
    <cellStyle name="Percent 9 2 2 2 3" xfId="31964" xr:uid="{38C9FC38-C688-4BE4-993B-11402400A954}"/>
    <cellStyle name="Percent 9 2 2 3" xfId="31965" xr:uid="{8AE449A1-A7A2-439F-B680-3E83BE3EE084}"/>
    <cellStyle name="Percent 9 2 2 4" xfId="31966" xr:uid="{5BBEDB9D-47F1-4A12-B19C-50D92960C15B}"/>
    <cellStyle name="Percent 9 2 2 5" xfId="31967" xr:uid="{AD4EBEDB-D21F-4720-9806-832B5AF2F089}"/>
    <cellStyle name="Percent 9 2 3" xfId="31968" xr:uid="{CE6F9405-ACC9-45AD-812E-F9BC69AE274A}"/>
    <cellStyle name="Percent 9 2 3 2" xfId="31969" xr:uid="{31B9501E-496B-4D3B-AFC2-F26D567A85F7}"/>
    <cellStyle name="Percent 9 2 3 2 2" xfId="31970" xr:uid="{56BDAE81-1589-4E8E-B44D-2BE4AFAA13BD}"/>
    <cellStyle name="Percent 9 2 3 3" xfId="31971" xr:uid="{B9A133C3-383A-44A5-AF6A-7B44610776C7}"/>
    <cellStyle name="Percent 9 2 3 4" xfId="31972" xr:uid="{34811770-7704-45D6-8BE9-97490CBE640B}"/>
    <cellStyle name="Percent 9 2 3 5" xfId="31973" xr:uid="{F429003C-EBB8-42D0-8199-9599D31B8905}"/>
    <cellStyle name="Percent 9 2 4" xfId="31974" xr:uid="{360FF861-E056-4220-907C-503818E3E999}"/>
    <cellStyle name="Percent 9 2 4 2" xfId="31975" xr:uid="{0B7270EE-2401-4D0E-BB09-E7A32928BFC6}"/>
    <cellStyle name="Percent 9 2 4 2 2" xfId="31976" xr:uid="{7ACE1501-53E6-46D2-99DD-E19C36425059}"/>
    <cellStyle name="Percent 9 2 4 3" xfId="31977" xr:uid="{84ADCB2B-0CC0-4692-A845-BF07EFF0AA55}"/>
    <cellStyle name="Percent 9 2 4 4" xfId="31978" xr:uid="{554A1BD5-D548-4704-BA37-235888610654}"/>
    <cellStyle name="Percent 9 2 4 5" xfId="31979" xr:uid="{26D6D9B6-8228-4EF1-8AFB-209C442EAE99}"/>
    <cellStyle name="Percent 9 2 5" xfId="31980" xr:uid="{90981D01-1F16-499B-97BD-A40A4D06D353}"/>
    <cellStyle name="Percent 9 2 5 2" xfId="31981" xr:uid="{F58412D3-AAB8-4C61-8630-F26A398BC0D4}"/>
    <cellStyle name="Percent 9 2 5 2 2" xfId="31982" xr:uid="{33F4B740-239C-496F-A55A-1876550F4AFC}"/>
    <cellStyle name="Percent 9 2 5 3" xfId="31983" xr:uid="{E9750A3E-429E-4AA0-A076-E0AF8C9CA649}"/>
    <cellStyle name="Percent 9 2 5 4" xfId="31984" xr:uid="{932DFC31-39BA-4B4D-9273-A5E612B94CDC}"/>
    <cellStyle name="Percent 9 2 5 5" xfId="31985" xr:uid="{FDE1AE5F-4D4D-427F-9B93-9900D141B026}"/>
    <cellStyle name="Percent 9 2 6" xfId="31986" xr:uid="{5147401B-8447-4D6B-A8F3-FE22507C6B91}"/>
    <cellStyle name="Percent 9 2 6 2" xfId="31987" xr:uid="{56DEDD5A-18B5-4A65-AC8B-AF6C7B370484}"/>
    <cellStyle name="Percent 9 2 7" xfId="31988" xr:uid="{D75BEC4A-4396-422F-ABC4-45FFF74198E3}"/>
    <cellStyle name="Percent 9 2 8" xfId="31989" xr:uid="{18D645D1-B03F-46F5-ABD9-F3624A815500}"/>
    <cellStyle name="Percent 9 2 9" xfId="31990" xr:uid="{2198ED75-4023-4E9B-87CC-86212C137C17}"/>
    <cellStyle name="Percent 9 3" xfId="31991" xr:uid="{208FE6B6-06FE-4AF4-B257-5784F4097D72}"/>
    <cellStyle name="Percent 9 3 2" xfId="31992" xr:uid="{F9723323-6B0F-4729-9218-6C7F39A64489}"/>
    <cellStyle name="Percent 9 3 2 2" xfId="31993" xr:uid="{D8EFA44B-88A0-49B3-B05B-73BEDF30C896}"/>
    <cellStyle name="Percent 9 3 2 3" xfId="31994" xr:uid="{3F8D5588-9E62-4714-9DEF-6E0E5A013BFC}"/>
    <cellStyle name="Percent 9 3 3" xfId="31995" xr:uid="{B255CC59-46AD-4FFA-ACF3-ABF84C5603F1}"/>
    <cellStyle name="Percent 9 3 4" xfId="31996" xr:uid="{12294E1C-7890-438D-8DB4-D59E398E218D}"/>
    <cellStyle name="Percent 9 4" xfId="31997" xr:uid="{0D345BB2-E5CA-4BA2-9390-3970DC49A4D9}"/>
    <cellStyle name="Percent 9 4 2" xfId="31998" xr:uid="{96301B9D-D0C5-4788-AC18-3D77949E3E99}"/>
    <cellStyle name="Percent 9 4 2 2" xfId="31999" xr:uid="{A4862F15-8885-4C4F-9F2B-2F6F8324ECCB}"/>
    <cellStyle name="Percent 9 4 2 3" xfId="32000" xr:uid="{11B85646-B8A4-4CD5-B7FB-F565FEE4DAAC}"/>
    <cellStyle name="Percent 9 4 3" xfId="32001" xr:uid="{E54553F2-B235-4D24-8766-86DDC8131C34}"/>
    <cellStyle name="Percent 9 4 4" xfId="32002" xr:uid="{CD645CF1-D28C-4AA2-A255-2A67E8F11720}"/>
    <cellStyle name="Percent 9 4 5" xfId="32003" xr:uid="{07B1BBFD-3F13-4FF4-9D26-2BDEC89B849F}"/>
    <cellStyle name="Percent 9 5" xfId="32004" xr:uid="{1BDD0F0F-6EE9-494F-93C7-169ED241F9FA}"/>
    <cellStyle name="Percent 9 5 2" xfId="32005" xr:uid="{0F27DACD-3686-4324-B4EE-95D95C528269}"/>
    <cellStyle name="Percent 9 5 2 2" xfId="32006" xr:uid="{4396B335-4C01-4BF5-BF9D-1DDC17FC1A37}"/>
    <cellStyle name="Percent 9 5 3" xfId="32007" xr:uid="{FF91E48F-3360-4DA0-A303-D4C9924BDE8D}"/>
    <cellStyle name="Percent 9 5 4" xfId="32008" xr:uid="{21971AE7-ADEF-4C05-814E-7B8A6D458821}"/>
    <cellStyle name="Percent 9 5 5" xfId="32009" xr:uid="{7D2D4254-0772-4DA2-9C69-F86CA831B56C}"/>
    <cellStyle name="Percent 9 6" xfId="32010" xr:uid="{1968027B-E7A8-4742-8CA3-A32EB3416353}"/>
    <cellStyle name="Percent 9 6 2" xfId="32011" xr:uid="{229032E2-60E8-4DCD-9039-48B5BBB54F25}"/>
    <cellStyle name="Percent 9 6 2 2" xfId="32012" xr:uid="{C6F18B3C-96C9-4576-BAA3-F5A55282ECE6}"/>
    <cellStyle name="Percent 9 6 2 3" xfId="32013" xr:uid="{8D1CA2B5-0B47-465B-ACA5-618C3421E24E}"/>
    <cellStyle name="Percent 9 6 3" xfId="32014" xr:uid="{CC2B42F8-94D2-4011-AF0B-BC7C16864B9B}"/>
    <cellStyle name="Percent 9 6 4" xfId="32015" xr:uid="{43A17BE5-5E13-4C99-A12C-AA01DB165A32}"/>
    <cellStyle name="Percent 9 6 5" xfId="32016" xr:uid="{DE1B59A8-C7EE-49F5-BA34-E60D0FED1F46}"/>
    <cellStyle name="Percent 9 7" xfId="32017" xr:uid="{B613DB39-991F-4EC6-9931-805BE9919404}"/>
    <cellStyle name="Percent 9 7 2" xfId="32018" xr:uid="{EFF818CA-7385-46BD-AE71-1FE2A0F32E57}"/>
    <cellStyle name="Percent 9 7 2 2" xfId="32019" xr:uid="{A074F4F5-F151-4FEC-9178-A0B90A125BC4}"/>
    <cellStyle name="Percent 9 7 3" xfId="32020" xr:uid="{9582BDE2-20B3-4784-AF45-212DE0010E62}"/>
    <cellStyle name="Percent 9 7 4" xfId="32021" xr:uid="{865BE000-7608-4B5E-8F5D-39ADC902E550}"/>
    <cellStyle name="Percent 9 7 5" xfId="32022" xr:uid="{7A990958-9A9E-4BC1-AE87-902FF88F44E3}"/>
    <cellStyle name="Percent 9 8" xfId="32023" xr:uid="{33B188EA-91EF-4F1A-A7CE-80433B5FD235}"/>
    <cellStyle name="Percent 9 8 2" xfId="32024" xr:uid="{E05C1232-1471-446F-AFC0-F53D8F3CB83D}"/>
    <cellStyle name="Percent 9 9" xfId="32025" xr:uid="{836CD0D3-1195-46F4-9233-B7EBB7C0AD7F}"/>
    <cellStyle name="Percent 90" xfId="32026" xr:uid="{78940735-F849-4EFC-A2C0-AB3C78E0A1F2}"/>
    <cellStyle name="Percent 91" xfId="32027" xr:uid="{302D01A0-E7CD-412F-91D1-174FCDD0B019}"/>
    <cellStyle name="Percent 92" xfId="32028" xr:uid="{48E8D930-1057-4308-8B04-E350CC5F13F3}"/>
    <cellStyle name="Percent 93" xfId="32029" xr:uid="{1413F3C2-C94E-406B-9F39-451B407EFFA0}"/>
    <cellStyle name="Percent 94" xfId="32030" xr:uid="{F0C7BDFF-8FA6-4B17-B55F-EEBA6E8255CC}"/>
    <cellStyle name="Percent 95" xfId="32031" xr:uid="{2BF133F2-5A3D-4169-85B0-9D03050324EC}"/>
    <cellStyle name="Subheads" xfId="32032" xr:uid="{99CBEB15-2FA6-49E4-9F4E-9F7FF808DBC6}"/>
    <cellStyle name="Subheads 2" xfId="32033" xr:uid="{4FDB7277-7F76-4C3C-99D5-50679867C03A}"/>
    <cellStyle name="Subheads 3" xfId="32034" xr:uid="{F2E2F648-82A1-41B0-B55F-D24154CA615C}"/>
    <cellStyle name="Tickmark" xfId="32035" xr:uid="{FE78568A-146F-4AFE-91E7-56A0FFF3DCAA}"/>
    <cellStyle name="Title" xfId="32036" builtinId="15" customBuiltin="1"/>
    <cellStyle name="Title 2" xfId="32037" xr:uid="{2B087132-CE14-4473-8A68-3C1B8B4980D1}"/>
    <cellStyle name="Title 2 2" xfId="32038" xr:uid="{60BA7F79-A297-480A-857F-5F4EE98E17B4}"/>
    <cellStyle name="Title 2 2 2" xfId="32039" xr:uid="{AADB9D20-4720-44B0-BECA-10471AD95EA8}"/>
    <cellStyle name="Title 2 2 2 2" xfId="32040" xr:uid="{F3632421-7472-4877-8E4B-4919DB7887B2}"/>
    <cellStyle name="Title 2 2 3" xfId="32041" xr:uid="{31EFC278-71DC-4EE9-84C7-790C36B93ABC}"/>
    <cellStyle name="Title 2 2 3 2" xfId="32042" xr:uid="{77E1D4F3-0F40-4271-9326-0058AAFD35DA}"/>
    <cellStyle name="Title 2 2 4" xfId="32043" xr:uid="{4FB312A4-7C57-41AF-930A-D0953242F68B}"/>
    <cellStyle name="Title 2 3" xfId="32044" xr:uid="{C154BE61-1A82-4E09-9E3E-8497C8B49422}"/>
    <cellStyle name="Title 2 3 2" xfId="32045" xr:uid="{2CE09D37-092F-4AC1-B890-FC1858FA3EBE}"/>
    <cellStyle name="Title 2 3 2 2" xfId="32046" xr:uid="{C9E448BF-415D-4C66-85AE-CC5FF1A4DAAA}"/>
    <cellStyle name="Title 2 3 3" xfId="32047" xr:uid="{FFECD900-3962-444C-8CE2-3EAFB0878F0B}"/>
    <cellStyle name="Title 2 4" xfId="32048" xr:uid="{D6A8CF9E-E751-4ACA-92D9-0A353424135B}"/>
    <cellStyle name="Title 2 4 2" xfId="32049" xr:uid="{403AB43C-B804-433F-A3A5-922500C743CE}"/>
    <cellStyle name="Title 2 5" xfId="32050" xr:uid="{4341DD42-812A-49A1-97DA-3E170349CB28}"/>
    <cellStyle name="Title 2 5 2" xfId="32051" xr:uid="{20F5FD18-E217-43F9-92F4-546541248EB9}"/>
    <cellStyle name="Title 2 6" xfId="32052" xr:uid="{9246EE56-C06F-45F1-B134-26B344AFE373}"/>
    <cellStyle name="Title 3" xfId="32053" xr:uid="{03656C8D-3F88-485F-86AF-ECDFA84A585C}"/>
    <cellStyle name="Title 3 2" xfId="32054" xr:uid="{911CB878-7B1A-4865-A912-F9147D4B3251}"/>
    <cellStyle name="Title 3 2 2" xfId="32055" xr:uid="{3F9D2639-0604-4F62-8A0B-D802DDBFB39D}"/>
    <cellStyle name="Title 3 2 3" xfId="32056" xr:uid="{C4D38884-AF4E-4288-8DAB-E7238E51C10A}"/>
    <cellStyle name="Title 3 3" xfId="32057" xr:uid="{6F67C9EE-090B-4BAF-8289-C9FAFC5B8E3B}"/>
    <cellStyle name="Title 3 3 2" xfId="32058" xr:uid="{0D4F2CAE-B0DA-4B3F-A4FE-CEA498B5FBC5}"/>
    <cellStyle name="Title 3 3 3" xfId="32059" xr:uid="{39ABC26A-69A5-420A-B85C-C036DCE26847}"/>
    <cellStyle name="Title 3 4" xfId="32060" xr:uid="{4FDF4A38-1242-4417-BD97-D4CB3648C5D3}"/>
    <cellStyle name="Title 4" xfId="32061" xr:uid="{316AD7FE-27AB-4976-BB87-82C9CB17796D}"/>
    <cellStyle name="Title 4 2" xfId="32062" xr:uid="{69B6D09C-07D3-4EF5-ADDC-7AFF47F044BB}"/>
    <cellStyle name="Title 4 3" xfId="32063" xr:uid="{0FA926BD-7BEE-4DF0-88BC-05B9B0E0E9CB}"/>
    <cellStyle name="Title 5" xfId="32064" xr:uid="{16E7A33C-953E-4811-80D2-57D09E347A94}"/>
    <cellStyle name="Title 5 2" xfId="32065" xr:uid="{985A6E45-DACA-4118-A92E-9B50D30FEAFF}"/>
    <cellStyle name="Title 5 3" xfId="32066" xr:uid="{F916FE02-F200-4362-AA7E-CABED4C1EA4B}"/>
    <cellStyle name="Title 6" xfId="32067" xr:uid="{6888CC68-E98B-4ECE-8D1A-B0EDB5A910FF}"/>
    <cellStyle name="Title 7" xfId="32068" xr:uid="{A8980E2C-530D-43B9-8326-073F5759FD53}"/>
    <cellStyle name="Total" xfId="32069" builtinId="25" customBuiltin="1"/>
    <cellStyle name="Total 2" xfId="32070" xr:uid="{729D1AD6-55EF-4202-8AD9-32E258478E12}"/>
    <cellStyle name="Total 2 2" xfId="32071" xr:uid="{32854AA7-44C9-4053-A0E8-E8C2347E719D}"/>
    <cellStyle name="Total 2 2 2" xfId="32072" xr:uid="{B79933A7-59DD-4F74-A8CA-58E1A52DE283}"/>
    <cellStyle name="Total 2 2 2 2" xfId="32073" xr:uid="{40C50B4F-F6C5-4F6E-88F2-50B2818ADF8B}"/>
    <cellStyle name="Total 2 2 2 3" xfId="32074" xr:uid="{358F945B-835E-4C5D-ABDA-32B997BC0FD2}"/>
    <cellStyle name="Total 2 2 3" xfId="32075" xr:uid="{729DEC58-BE8F-4243-A21C-08852ADC2A0E}"/>
    <cellStyle name="Total 2 2 3 2" xfId="32076" xr:uid="{B7D19755-6184-4170-AF46-B4963788A98B}"/>
    <cellStyle name="Total 2 3" xfId="32077" xr:uid="{AC0E8177-8D5E-4B6D-AD09-DA708C50B4CA}"/>
    <cellStyle name="Total 2 3 2" xfId="32078" xr:uid="{39AA73C1-88C6-42CF-896E-6EB1540B1807}"/>
    <cellStyle name="Total 2 3 2 2" xfId="32079" xr:uid="{0D26E830-9DC3-4335-9A03-7DC7811E8CE7}"/>
    <cellStyle name="Total 2 3 2 3" xfId="32080" xr:uid="{D3B160E6-9EA0-4895-A39E-4DC261877143}"/>
    <cellStyle name="Total 2 3 3" xfId="32081" xr:uid="{B26AC713-9F59-443A-8F5D-CCEF24A740C9}"/>
    <cellStyle name="Total 2 3 3 2" xfId="32082" xr:uid="{042EC8DC-5BDD-40E0-86B5-CFD825C28EED}"/>
    <cellStyle name="Total 2 3 3 3" xfId="32083" xr:uid="{812910EA-0022-4A3F-86D3-11C1C5921F9F}"/>
    <cellStyle name="Total 2 3 3 4" xfId="32084" xr:uid="{EA366409-6A2E-4F68-9B12-C942C946FF47}"/>
    <cellStyle name="Total 2 3 4" xfId="32085" xr:uid="{DFE5ABB7-1335-49B9-A30E-5E00007F19DF}"/>
    <cellStyle name="Total 2 3 5" xfId="32086" xr:uid="{1277EC24-D8C9-47B5-9F3B-489D77843F24}"/>
    <cellStyle name="Total 2 3 6" xfId="32087" xr:uid="{C0E27BB1-AD67-40AF-8395-49DE6AD5BBBA}"/>
    <cellStyle name="Total 2 4" xfId="32088" xr:uid="{D2D122AD-CDF6-47CE-ADEE-EF76573FE954}"/>
    <cellStyle name="Total 2 4 2" xfId="32089" xr:uid="{C5AD2CA8-9526-42E9-9F0F-E46B84FBF76B}"/>
    <cellStyle name="Total 2 4 2 2" xfId="32090" xr:uid="{F1696E72-8578-405B-A3C2-99E11718097D}"/>
    <cellStyle name="Total 2 4 3" xfId="32091" xr:uid="{C3977531-5318-4CF9-AEF5-D2F27BEE6D02}"/>
    <cellStyle name="Total 2 4 4" xfId="32092" xr:uid="{EE76D15A-057F-46BA-93EC-FDF3646AB66C}"/>
    <cellStyle name="Total 2 4 5" xfId="32093" xr:uid="{A66C5438-F9DA-448A-9E89-82EED6D6B161}"/>
    <cellStyle name="Total 2 5" xfId="32094" xr:uid="{21A02BC0-1DE1-48CF-902D-C597E9882D97}"/>
    <cellStyle name="Total 2 5 2" xfId="32095" xr:uid="{34B1DCE6-2D65-4767-AD6A-E90DA2F98934}"/>
    <cellStyle name="Total 2 5 2 2" xfId="32096" xr:uid="{EDC0286F-18B1-4ED1-9DA8-7625875E5BBB}"/>
    <cellStyle name="Total 2 5 3" xfId="32097" xr:uid="{6A39FE51-0378-4C23-A81F-0D1A9712C1DC}"/>
    <cellStyle name="Total 2 5 4" xfId="32098" xr:uid="{5C53F510-E6D5-476D-A436-77D66B482551}"/>
    <cellStyle name="Total 2 6" xfId="32099" xr:uid="{1BF4A7E0-8ED6-44DF-ACC4-76E3D88AA7DD}"/>
    <cellStyle name="Total 2 6 2" xfId="32100" xr:uid="{7F7F4FE8-71F6-4EBA-A46E-DC5900F998CF}"/>
    <cellStyle name="Total 2 7" xfId="32177" xr:uid="{ED20A235-FD02-4E9A-B8C2-15469201F5DE}"/>
    <cellStyle name="Total 3" xfId="32101" xr:uid="{1D67BA19-5525-4E63-8D81-967DE73397BC}"/>
    <cellStyle name="Total 3 2" xfId="32102" xr:uid="{00655076-F7DE-41C7-95D9-F91713154696}"/>
    <cellStyle name="Total 3 2 2" xfId="32103" xr:uid="{B15C50DC-DD40-4216-BCEE-E3E0F9627DBD}"/>
    <cellStyle name="Total 3 2 2 2" xfId="32104" xr:uid="{8AC07975-6DFC-472A-8C07-7EE30C088729}"/>
    <cellStyle name="Total 3 2 2 3" xfId="32105" xr:uid="{396433A3-9916-444B-A0D1-7B592DBC5292}"/>
    <cellStyle name="Total 3 2 3" xfId="32106" xr:uid="{73FDBC47-4DFC-453E-B8BA-8BE443F97D74}"/>
    <cellStyle name="Total 3 2 3 2" xfId="32107" xr:uid="{3F71941E-B8DA-422F-9CC1-A2F9933E5E2A}"/>
    <cellStyle name="Total 3 2 4" xfId="32108" xr:uid="{C5F749FB-F0A5-4564-9A0A-2BBE50960622}"/>
    <cellStyle name="Total 3 3" xfId="32109" xr:uid="{4FAD212C-E2E5-4E13-8796-374CB73ECC2A}"/>
    <cellStyle name="Total 3 3 2" xfId="32110" xr:uid="{7706B485-3172-4DDC-B480-B19C42919F19}"/>
    <cellStyle name="Total 3 3 2 2" xfId="32111" xr:uid="{0C6EC7E0-08D0-401A-ADD7-8B19994BD74E}"/>
    <cellStyle name="Total 3 3 2 3" xfId="32112" xr:uid="{ABFD92B9-AE5E-4E36-8BEA-1E7ACE80C651}"/>
    <cellStyle name="Total 3 3 3" xfId="32113" xr:uid="{75268E47-E2D1-4681-A683-4DE775BF0445}"/>
    <cellStyle name="Total 3 3 4" xfId="32114" xr:uid="{55432836-DD2D-4DD1-97F5-0D7939A5061B}"/>
    <cellStyle name="Total 3 3 5" xfId="32115" xr:uid="{2BE4D563-95D7-4C42-8D41-79294014D8DC}"/>
    <cellStyle name="Total 3 4" xfId="32116" xr:uid="{43A92495-3024-4E76-AD86-C202EE7D70FA}"/>
    <cellStyle name="Total 3 4 2" xfId="32117" xr:uid="{68D986B2-F38F-45A9-937D-B3DB73A2A6CC}"/>
    <cellStyle name="Total 3 4 3" xfId="32118" xr:uid="{62009575-968C-4272-8EBD-89A873E176D7}"/>
    <cellStyle name="Total 3 5" xfId="32119" xr:uid="{D7134B73-2335-4806-ACF3-FBCCFDA0EC84}"/>
    <cellStyle name="Total 3 6" xfId="32120" xr:uid="{BD39C232-CDF7-4A9F-8B85-36A4A9629B7D}"/>
    <cellStyle name="Total 3 7" xfId="32121" xr:uid="{3DFB131C-8814-4DDC-ACAC-8906AB295656}"/>
    <cellStyle name="Total 3 8" xfId="32122" xr:uid="{92A25C28-169C-41E9-81C9-BFEE2CB2D7CA}"/>
    <cellStyle name="Total 4" xfId="32123" xr:uid="{B06FB3F0-81A9-4C28-9DBD-7EAF95190443}"/>
    <cellStyle name="Total 4 2" xfId="32124" xr:uid="{925EC461-8C7A-4178-A6E3-BA757307BD6E}"/>
    <cellStyle name="Total 4 2 2" xfId="32125" xr:uid="{2A8EFDA0-F832-401E-B605-99388D95EF67}"/>
    <cellStyle name="Total 4 2 3" xfId="32126" xr:uid="{0B216F6E-6997-43C8-A3A3-15D0F3FB952B}"/>
    <cellStyle name="Total 5" xfId="32127" xr:uid="{53F2F285-E646-4C3D-BD68-FA6AC74D97A4}"/>
    <cellStyle name="Total 5 2" xfId="32128" xr:uid="{78EDB70B-5E37-4BF8-B3D0-842BEBF1A298}"/>
    <cellStyle name="Total 6" xfId="32129" xr:uid="{979D6297-DA2A-47E1-AA29-F740E5182951}"/>
    <cellStyle name="Total 7" xfId="32130" xr:uid="{DEF9C133-1332-42FE-9059-C9C02A3A3E0B}"/>
    <cellStyle name="Total 8" xfId="32131" xr:uid="{8DB375CF-564C-43F4-AA2B-4280940B7A6A}"/>
    <cellStyle name="Warning Text" xfId="32132" builtinId="11" customBuiltin="1"/>
    <cellStyle name="Warning Text 2" xfId="32133" xr:uid="{F6B8B088-37C5-4127-BE95-115583F4C2C2}"/>
    <cellStyle name="Warning Text 2 2" xfId="32134" xr:uid="{52144C70-C083-451F-90BA-E6FA7B70C5E1}"/>
    <cellStyle name="Warning Text 2 2 2" xfId="32135" xr:uid="{FE255B25-C5B3-400A-BB2C-B7F42F0CC0A1}"/>
    <cellStyle name="Warning Text 2 2 2 2" xfId="32136" xr:uid="{A55CAD56-B36F-4A22-9E4C-D214DFD40477}"/>
    <cellStyle name="Warning Text 2 3" xfId="32137" xr:uid="{A4F17753-ACDD-4A20-902E-71467D4105D5}"/>
    <cellStyle name="Warning Text 2 3 2" xfId="32138" xr:uid="{48BCD810-A092-4529-AEA5-47E87CC817B6}"/>
    <cellStyle name="Warning Text 2 4" xfId="32139" xr:uid="{BC4FFF3E-EB42-4E37-A2C9-C6739B12D085}"/>
    <cellStyle name="Warning Text 2 5" xfId="32140" xr:uid="{CE587F0A-ECD0-42D4-99B2-055AD557B0FC}"/>
    <cellStyle name="Warning Text 2 6" xfId="32141" xr:uid="{C1523C10-080B-404C-A0EF-9BA583D43AF5}"/>
    <cellStyle name="Warning Text 3" xfId="32142" xr:uid="{8D7327D5-1424-4DC4-85CB-6D1A5C91EB03}"/>
    <cellStyle name="Warning Text 3 2" xfId="32143" xr:uid="{961F8203-446E-4A47-8F35-FD5B6A4B554C}"/>
    <cellStyle name="Warning Text 3 2 2" xfId="32144" xr:uid="{4A60A073-A813-4764-920A-2D665177B11B}"/>
    <cellStyle name="Warning Text 4" xfId="32145" xr:uid="{19A6B41D-5997-4D46-A407-7E083874C9D3}"/>
    <cellStyle name="Warning Text 5" xfId="32146" xr:uid="{066AAD83-DED4-447A-9AE2-24334A319FBF}"/>
    <cellStyle name="Warning Text 6" xfId="32147" xr:uid="{C64B5A2F-A468-4769-8DDF-E222FD0924F1}"/>
    <cellStyle name="Warning Text 7" xfId="32148" xr:uid="{149CF10B-3536-4845-BA18-E007B299AD9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5</xdr:col>
      <xdr:colOff>815789</xdr:colOff>
      <xdr:row>0</xdr:row>
      <xdr:rowOff>544830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0BDA9EEA-DD5D-DE65-F4C5-E16DB541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824" y="0"/>
          <a:ext cx="1854200" cy="544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ft.wa.gov/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Relationship Id="rId4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mft.wa.gov/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Relationship Id="rId4" Type="http://schemas.openxmlformats.org/officeDocument/2006/relationships/hyperlink" Target="mailto:jring@dzacpa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EA1B-F442-44FA-BF68-8F4E646B21DB}">
  <sheetPr syncVertical="1" syncRef="A1" transitionEvaluation="1" transitionEntry="1" codeName="Sheet1">
    <tabColor rgb="FF92D050"/>
    <pageSetUpPr autoPageBreaks="0" fitToPage="1"/>
  </sheetPr>
  <dimension ref="A1:CF716"/>
  <sheetViews>
    <sheetView tabSelected="1" zoomScale="85" zoomScaleNormal="85" workbookViewId="0">
      <selection activeCell="D8" sqref="D8"/>
    </sheetView>
  </sheetViews>
  <sheetFormatPr defaultColWidth="11.75" defaultRowHeight="14.5"/>
  <cols>
    <col min="1" max="1" width="31.4140625" style="11" customWidth="1"/>
    <col min="2" max="84" width="13.58203125" style="11" customWidth="1"/>
    <col min="85" max="87" width="11.75" style="11" customWidth="1"/>
    <col min="88" max="16384" width="11.75" style="11"/>
  </cols>
  <sheetData>
    <row r="1" spans="1:5" ht="43.5" customHeight="1">
      <c r="C1" s="14"/>
    </row>
    <row r="2" spans="1:5">
      <c r="C2" s="14"/>
      <c r="E2" s="11" t="s">
        <v>1503</v>
      </c>
    </row>
    <row r="3" spans="1:5">
      <c r="A3" s="66" t="s">
        <v>0</v>
      </c>
      <c r="C3" s="14"/>
    </row>
    <row r="4" spans="1:5">
      <c r="A4" s="66" t="s">
        <v>1</v>
      </c>
      <c r="C4" s="14"/>
    </row>
    <row r="5" spans="1:5">
      <c r="A5" s="11" t="s">
        <v>2</v>
      </c>
    </row>
    <row r="7" spans="1:5">
      <c r="A7" s="11" t="s">
        <v>1501</v>
      </c>
    </row>
    <row r="8" spans="1:5">
      <c r="C8" s="14"/>
    </row>
    <row r="9" spans="1:5">
      <c r="A9" s="66" t="s">
        <v>6</v>
      </c>
      <c r="C9" s="14"/>
    </row>
    <row r="10" spans="1:5">
      <c r="A10" s="11" t="s">
        <v>7</v>
      </c>
      <c r="C10" s="14"/>
    </row>
    <row r="11" spans="1:5">
      <c r="A11" s="15" t="s">
        <v>8</v>
      </c>
      <c r="C11" s="14"/>
    </row>
    <row r="12" spans="1:5">
      <c r="A12" s="13" t="s">
        <v>9</v>
      </c>
      <c r="C12" s="14"/>
    </row>
    <row r="13" spans="1:5">
      <c r="A13" s="11" t="s">
        <v>10</v>
      </c>
      <c r="C13" s="14"/>
    </row>
    <row r="14" spans="1:5">
      <c r="C14" s="14"/>
    </row>
    <row r="15" spans="1:5">
      <c r="A15" s="69" t="s">
        <v>11</v>
      </c>
    </row>
    <row r="16" spans="1:5">
      <c r="A16" s="13" t="s">
        <v>12</v>
      </c>
    </row>
    <row r="17" spans="1:10">
      <c r="A17" s="15" t="s">
        <v>13</v>
      </c>
    </row>
    <row r="18" spans="1:10" ht="14.5" customHeight="1">
      <c r="A18" s="15" t="s">
        <v>14</v>
      </c>
    </row>
    <row r="19" spans="1:10" ht="14.5" customHeight="1">
      <c r="A19" s="15" t="s">
        <v>15</v>
      </c>
    </row>
    <row r="20" spans="1:10" ht="14.5" customHeight="1">
      <c r="A20" s="13"/>
      <c r="E20" s="68"/>
      <c r="F20" s="68"/>
      <c r="G20" s="68"/>
    </row>
    <row r="21" spans="1:10" ht="14.5" customHeight="1">
      <c r="A21" s="70" t="s">
        <v>16</v>
      </c>
      <c r="E21" s="68"/>
      <c r="F21" s="68"/>
      <c r="G21" s="68"/>
      <c r="I21" s="68"/>
      <c r="J21" s="68"/>
    </row>
    <row r="22" spans="1:10">
      <c r="A22" s="15" t="s">
        <v>17</v>
      </c>
      <c r="E22" s="67"/>
      <c r="F22" s="67"/>
      <c r="G22" s="67"/>
      <c r="I22" s="67"/>
      <c r="J22" s="67"/>
    </row>
    <row r="23" spans="1:10">
      <c r="A23" s="15" t="s">
        <v>18</v>
      </c>
      <c r="E23" s="67"/>
      <c r="F23" s="67"/>
      <c r="G23" s="67"/>
      <c r="I23" s="67"/>
      <c r="J23" s="67"/>
    </row>
    <row r="24" spans="1:10">
      <c r="A24" s="15" t="s">
        <v>19</v>
      </c>
    </row>
    <row r="25" spans="1:10">
      <c r="A25" s="15" t="s">
        <v>20</v>
      </c>
    </row>
    <row r="26" spans="1:10">
      <c r="A26" s="15"/>
    </row>
    <row r="27" spans="1:10">
      <c r="A27" s="13" t="s">
        <v>21</v>
      </c>
      <c r="C27" s="14"/>
    </row>
    <row r="28" spans="1:10">
      <c r="A28" s="15" t="s">
        <v>22</v>
      </c>
      <c r="C28" s="14"/>
    </row>
    <row r="29" spans="1:10">
      <c r="C29" s="14"/>
    </row>
    <row r="30" spans="1:10">
      <c r="A30" s="11" t="s">
        <v>23</v>
      </c>
      <c r="C30" s="258" t="s">
        <v>24</v>
      </c>
      <c r="F30" s="16"/>
    </row>
    <row r="31" spans="1:10">
      <c r="C31" s="14"/>
    </row>
    <row r="32" spans="1:10">
      <c r="A32" s="66" t="s">
        <v>25</v>
      </c>
      <c r="B32" s="68"/>
      <c r="C32" s="68"/>
      <c r="D32" s="68"/>
    </row>
    <row r="33" spans="1:84">
      <c r="A33" s="15" t="s">
        <v>26</v>
      </c>
      <c r="B33" s="68"/>
      <c r="C33" s="68"/>
      <c r="D33" s="68"/>
    </row>
    <row r="34" spans="1:84">
      <c r="A34" s="15" t="s">
        <v>27</v>
      </c>
      <c r="B34" s="67"/>
      <c r="C34" s="67"/>
      <c r="D34" s="67"/>
    </row>
    <row r="35" spans="1:84">
      <c r="B35" s="67"/>
      <c r="C35" s="67"/>
      <c r="D35" s="67"/>
    </row>
    <row r="36" spans="1:84">
      <c r="A36" s="269" t="s">
        <v>28</v>
      </c>
      <c r="B36" s="265"/>
      <c r="C36" s="266"/>
      <c r="D36" s="265"/>
      <c r="E36" s="265"/>
      <c r="F36" s="265"/>
      <c r="G36" s="274"/>
    </row>
    <row r="37" spans="1:84">
      <c r="A37" s="270" t="s">
        <v>29</v>
      </c>
      <c r="B37" s="264"/>
      <c r="C37" s="263"/>
      <c r="D37" s="262"/>
      <c r="E37" s="262"/>
      <c r="F37" s="262"/>
      <c r="G37" s="275"/>
    </row>
    <row r="38" spans="1:84">
      <c r="A38" s="271" t="s">
        <v>30</v>
      </c>
      <c r="B38" s="264"/>
      <c r="C38" s="263"/>
      <c r="D38" s="262"/>
      <c r="E38" s="262"/>
      <c r="F38" s="262"/>
      <c r="G38" s="275"/>
    </row>
    <row r="39" spans="1:84">
      <c r="A39" s="272" t="s">
        <v>31</v>
      </c>
      <c r="B39" s="262"/>
      <c r="C39" s="263"/>
      <c r="D39" s="262"/>
      <c r="E39" s="262"/>
      <c r="F39" s="262"/>
      <c r="G39" s="275"/>
    </row>
    <row r="40" spans="1:84">
      <c r="A40" s="273" t="s">
        <v>32</v>
      </c>
      <c r="B40" s="267"/>
      <c r="C40" s="268"/>
      <c r="D40" s="267"/>
      <c r="E40" s="267"/>
      <c r="F40" s="267"/>
      <c r="G40" s="276"/>
    </row>
    <row r="41" spans="1:84">
      <c r="C41" s="14"/>
    </row>
    <row r="42" spans="1:84">
      <c r="A42" s="11" t="s">
        <v>33</v>
      </c>
      <c r="C42" s="14"/>
      <c r="F42" s="16" t="s">
        <v>34</v>
      </c>
    </row>
    <row r="43" spans="1:84">
      <c r="A43" s="16" t="s">
        <v>35</v>
      </c>
      <c r="C43" s="14"/>
    </row>
    <row r="44" spans="1:84">
      <c r="A44" s="17"/>
      <c r="B44" s="17"/>
      <c r="C44" s="18" t="s">
        <v>36</v>
      </c>
      <c r="D44" s="19" t="s">
        <v>37</v>
      </c>
      <c r="E44" s="19" t="s">
        <v>38</v>
      </c>
      <c r="F44" s="19" t="s">
        <v>39</v>
      </c>
      <c r="G44" s="19" t="s">
        <v>40</v>
      </c>
      <c r="H44" s="19" t="s">
        <v>41</v>
      </c>
      <c r="I44" s="19" t="s">
        <v>42</v>
      </c>
      <c r="J44" s="19" t="s">
        <v>43</v>
      </c>
      <c r="K44" s="19" t="s">
        <v>44</v>
      </c>
      <c r="L44" s="19" t="s">
        <v>45</v>
      </c>
      <c r="M44" s="19" t="s">
        <v>46</v>
      </c>
      <c r="N44" s="19" t="s">
        <v>47</v>
      </c>
      <c r="O44" s="19" t="s">
        <v>48</v>
      </c>
      <c r="P44" s="19" t="s">
        <v>49</v>
      </c>
      <c r="Q44" s="19" t="s">
        <v>50</v>
      </c>
      <c r="R44" s="19" t="s">
        <v>51</v>
      </c>
      <c r="S44" s="19" t="s">
        <v>52</v>
      </c>
      <c r="T44" s="19" t="s">
        <v>53</v>
      </c>
      <c r="U44" s="19" t="s">
        <v>54</v>
      </c>
      <c r="V44" s="19" t="s">
        <v>55</v>
      </c>
      <c r="W44" s="19" t="s">
        <v>56</v>
      </c>
      <c r="X44" s="19" t="s">
        <v>57</v>
      </c>
      <c r="Y44" s="19" t="s">
        <v>58</v>
      </c>
      <c r="Z44" s="19" t="s">
        <v>59</v>
      </c>
      <c r="AA44" s="19" t="s">
        <v>60</v>
      </c>
      <c r="AB44" s="19" t="s">
        <v>61</v>
      </c>
      <c r="AC44" s="19" t="s">
        <v>62</v>
      </c>
      <c r="AD44" s="19" t="s">
        <v>63</v>
      </c>
      <c r="AE44" s="19" t="s">
        <v>64</v>
      </c>
      <c r="AF44" s="19" t="s">
        <v>65</v>
      </c>
      <c r="AG44" s="19" t="s">
        <v>66</v>
      </c>
      <c r="AH44" s="19" t="s">
        <v>67</v>
      </c>
      <c r="AI44" s="19" t="s">
        <v>68</v>
      </c>
      <c r="AJ44" s="19" t="s">
        <v>69</v>
      </c>
      <c r="AK44" s="19" t="s">
        <v>70</v>
      </c>
      <c r="AL44" s="19" t="s">
        <v>71</v>
      </c>
      <c r="AM44" s="19" t="s">
        <v>72</v>
      </c>
      <c r="AN44" s="19" t="s">
        <v>73</v>
      </c>
      <c r="AO44" s="19" t="s">
        <v>74</v>
      </c>
      <c r="AP44" s="19" t="s">
        <v>75</v>
      </c>
      <c r="AQ44" s="19" t="s">
        <v>76</v>
      </c>
      <c r="AR44" s="19" t="s">
        <v>77</v>
      </c>
      <c r="AS44" s="19" t="s">
        <v>78</v>
      </c>
      <c r="AT44" s="19" t="s">
        <v>79</v>
      </c>
      <c r="AU44" s="19" t="s">
        <v>80</v>
      </c>
      <c r="AV44" s="19" t="s">
        <v>81</v>
      </c>
      <c r="AW44" s="19" t="s">
        <v>82</v>
      </c>
      <c r="AX44" s="19" t="s">
        <v>83</v>
      </c>
      <c r="AY44" s="19" t="s">
        <v>84</v>
      </c>
      <c r="AZ44" s="19" t="s">
        <v>85</v>
      </c>
      <c r="BA44" s="19" t="s">
        <v>86</v>
      </c>
      <c r="BB44" s="19" t="s">
        <v>87</v>
      </c>
      <c r="BC44" s="19" t="s">
        <v>88</v>
      </c>
      <c r="BD44" s="19" t="s">
        <v>89</v>
      </c>
      <c r="BE44" s="19" t="s">
        <v>90</v>
      </c>
      <c r="BF44" s="19" t="s">
        <v>91</v>
      </c>
      <c r="BG44" s="19" t="s">
        <v>92</v>
      </c>
      <c r="BH44" s="19" t="s">
        <v>93</v>
      </c>
      <c r="BI44" s="19" t="s">
        <v>94</v>
      </c>
      <c r="BJ44" s="19" t="s">
        <v>95</v>
      </c>
      <c r="BK44" s="19" t="s">
        <v>96</v>
      </c>
      <c r="BL44" s="19" t="s">
        <v>97</v>
      </c>
      <c r="BM44" s="19" t="s">
        <v>98</v>
      </c>
      <c r="BN44" s="19" t="s">
        <v>99</v>
      </c>
      <c r="BO44" s="19" t="s">
        <v>100</v>
      </c>
      <c r="BP44" s="19" t="s">
        <v>101</v>
      </c>
      <c r="BQ44" s="19" t="s">
        <v>102</v>
      </c>
      <c r="BR44" s="19" t="s">
        <v>103</v>
      </c>
      <c r="BS44" s="19" t="s">
        <v>104</v>
      </c>
      <c r="BT44" s="19" t="s">
        <v>105</v>
      </c>
      <c r="BU44" s="19" t="s">
        <v>106</v>
      </c>
      <c r="BV44" s="19" t="s">
        <v>107</v>
      </c>
      <c r="BW44" s="19" t="s">
        <v>108</v>
      </c>
      <c r="BX44" s="19" t="s">
        <v>109</v>
      </c>
      <c r="BY44" s="19" t="s">
        <v>110</v>
      </c>
      <c r="BZ44" s="19" t="s">
        <v>111</v>
      </c>
      <c r="CA44" s="19" t="s">
        <v>112</v>
      </c>
      <c r="CB44" s="19" t="s">
        <v>113</v>
      </c>
      <c r="CC44" s="19" t="s">
        <v>114</v>
      </c>
      <c r="CD44" s="19" t="s">
        <v>115</v>
      </c>
      <c r="CE44" s="19" t="s">
        <v>116</v>
      </c>
    </row>
    <row r="45" spans="1:84">
      <c r="A45" s="17"/>
      <c r="B45" s="20" t="s">
        <v>117</v>
      </c>
      <c r="C45" s="18" t="s">
        <v>118</v>
      </c>
      <c r="D45" s="19" t="s">
        <v>119</v>
      </c>
      <c r="E45" s="19" t="s">
        <v>120</v>
      </c>
      <c r="F45" s="19" t="s">
        <v>121</v>
      </c>
      <c r="G45" s="19" t="s">
        <v>122</v>
      </c>
      <c r="H45" s="19" t="s">
        <v>123</v>
      </c>
      <c r="I45" s="19" t="s">
        <v>124</v>
      </c>
      <c r="J45" s="19" t="s">
        <v>125</v>
      </c>
      <c r="K45" s="19" t="s">
        <v>126</v>
      </c>
      <c r="L45" s="19" t="s">
        <v>127</v>
      </c>
      <c r="M45" s="19" t="s">
        <v>128</v>
      </c>
      <c r="N45" s="19" t="s">
        <v>129</v>
      </c>
      <c r="O45" s="19" t="s">
        <v>130</v>
      </c>
      <c r="P45" s="19" t="s">
        <v>131</v>
      </c>
      <c r="Q45" s="19" t="s">
        <v>132</v>
      </c>
      <c r="R45" s="19" t="s">
        <v>133</v>
      </c>
      <c r="S45" s="19" t="s">
        <v>134</v>
      </c>
      <c r="T45" s="19" t="s">
        <v>135</v>
      </c>
      <c r="U45" s="19" t="s">
        <v>136</v>
      </c>
      <c r="V45" s="19" t="s">
        <v>137</v>
      </c>
      <c r="W45" s="19" t="s">
        <v>138</v>
      </c>
      <c r="X45" s="19" t="s">
        <v>139</v>
      </c>
      <c r="Y45" s="19" t="s">
        <v>140</v>
      </c>
      <c r="Z45" s="19" t="s">
        <v>140</v>
      </c>
      <c r="AA45" s="19" t="s">
        <v>141</v>
      </c>
      <c r="AB45" s="19" t="s">
        <v>142</v>
      </c>
      <c r="AC45" s="19" t="s">
        <v>143</v>
      </c>
      <c r="AD45" s="19" t="s">
        <v>144</v>
      </c>
      <c r="AE45" s="19" t="s">
        <v>122</v>
      </c>
      <c r="AF45" s="19" t="s">
        <v>123</v>
      </c>
      <c r="AG45" s="19" t="s">
        <v>145</v>
      </c>
      <c r="AH45" s="19" t="s">
        <v>146</v>
      </c>
      <c r="AI45" s="19" t="s">
        <v>147</v>
      </c>
      <c r="AJ45" s="19" t="s">
        <v>148</v>
      </c>
      <c r="AK45" s="19" t="s">
        <v>149</v>
      </c>
      <c r="AL45" s="19" t="s">
        <v>150</v>
      </c>
      <c r="AM45" s="19" t="s">
        <v>151</v>
      </c>
      <c r="AN45" s="19" t="s">
        <v>137</v>
      </c>
      <c r="AO45" s="19" t="s">
        <v>152</v>
      </c>
      <c r="AP45" s="19" t="s">
        <v>153</v>
      </c>
      <c r="AQ45" s="19" t="s">
        <v>154</v>
      </c>
      <c r="AR45" s="19" t="s">
        <v>155</v>
      </c>
      <c r="AS45" s="19" t="s">
        <v>156</v>
      </c>
      <c r="AT45" s="19" t="s">
        <v>157</v>
      </c>
      <c r="AU45" s="19" t="s">
        <v>158</v>
      </c>
      <c r="AV45" s="19" t="s">
        <v>159</v>
      </c>
      <c r="AW45" s="19" t="s">
        <v>160</v>
      </c>
      <c r="AX45" s="19" t="s">
        <v>161</v>
      </c>
      <c r="AY45" s="19" t="s">
        <v>162</v>
      </c>
      <c r="AZ45" s="19" t="s">
        <v>163</v>
      </c>
      <c r="BA45" s="19" t="s">
        <v>164</v>
      </c>
      <c r="BB45" s="19" t="s">
        <v>165</v>
      </c>
      <c r="BC45" s="19" t="s">
        <v>134</v>
      </c>
      <c r="BD45" s="19" t="s">
        <v>166</v>
      </c>
      <c r="BE45" s="19" t="s">
        <v>167</v>
      </c>
      <c r="BF45" s="19" t="s">
        <v>168</v>
      </c>
      <c r="BG45" s="19" t="s">
        <v>169</v>
      </c>
      <c r="BH45" s="19" t="s">
        <v>170</v>
      </c>
      <c r="BI45" s="19" t="s">
        <v>171</v>
      </c>
      <c r="BJ45" s="19" t="s">
        <v>172</v>
      </c>
      <c r="BK45" s="19" t="s">
        <v>173</v>
      </c>
      <c r="BL45" s="19" t="s">
        <v>174</v>
      </c>
      <c r="BM45" s="19" t="s">
        <v>159</v>
      </c>
      <c r="BN45" s="19" t="s">
        <v>175</v>
      </c>
      <c r="BO45" s="19" t="s">
        <v>176</v>
      </c>
      <c r="BP45" s="19" t="s">
        <v>177</v>
      </c>
      <c r="BQ45" s="19" t="s">
        <v>178</v>
      </c>
      <c r="BR45" s="19" t="s">
        <v>179</v>
      </c>
      <c r="BS45" s="19" t="s">
        <v>180</v>
      </c>
      <c r="BT45" s="19" t="s">
        <v>181</v>
      </c>
      <c r="BU45" s="19" t="s">
        <v>182</v>
      </c>
      <c r="BV45" s="19" t="s">
        <v>182</v>
      </c>
      <c r="BW45" s="19" t="s">
        <v>182</v>
      </c>
      <c r="BX45" s="19" t="s">
        <v>183</v>
      </c>
      <c r="BY45" s="19" t="s">
        <v>184</v>
      </c>
      <c r="BZ45" s="19" t="s">
        <v>185</v>
      </c>
      <c r="CA45" s="19" t="s">
        <v>186</v>
      </c>
      <c r="CB45" s="19" t="s">
        <v>187</v>
      </c>
      <c r="CC45" s="19" t="s">
        <v>159</v>
      </c>
      <c r="CD45" s="19"/>
      <c r="CE45" s="19" t="s">
        <v>188</v>
      </c>
    </row>
    <row r="46" spans="1:84">
      <c r="A46" s="17" t="s">
        <v>11</v>
      </c>
      <c r="B46" s="19" t="s">
        <v>189</v>
      </c>
      <c r="C46" s="18" t="s">
        <v>190</v>
      </c>
      <c r="D46" s="19" t="s">
        <v>190</v>
      </c>
      <c r="E46" s="19" t="s">
        <v>190</v>
      </c>
      <c r="F46" s="19" t="s">
        <v>191</v>
      </c>
      <c r="G46" s="19" t="s">
        <v>192</v>
      </c>
      <c r="H46" s="19" t="s">
        <v>190</v>
      </c>
      <c r="I46" s="19" t="s">
        <v>193</v>
      </c>
      <c r="J46" s="19"/>
      <c r="K46" s="19" t="s">
        <v>184</v>
      </c>
      <c r="L46" s="19" t="s">
        <v>194</v>
      </c>
      <c r="M46" s="19" t="s">
        <v>195</v>
      </c>
      <c r="N46" s="19" t="s">
        <v>196</v>
      </c>
      <c r="O46" s="19" t="s">
        <v>197</v>
      </c>
      <c r="P46" s="19" t="s">
        <v>196</v>
      </c>
      <c r="Q46" s="19" t="s">
        <v>198</v>
      </c>
      <c r="R46" s="19"/>
      <c r="S46" s="19" t="s">
        <v>196</v>
      </c>
      <c r="T46" s="19" t="s">
        <v>199</v>
      </c>
      <c r="U46" s="19"/>
      <c r="V46" s="19" t="s">
        <v>200</v>
      </c>
      <c r="W46" s="19" t="s">
        <v>201</v>
      </c>
      <c r="X46" s="19" t="s">
        <v>202</v>
      </c>
      <c r="Y46" s="19" t="s">
        <v>203</v>
      </c>
      <c r="Z46" s="19" t="s">
        <v>204</v>
      </c>
      <c r="AA46" s="19" t="s">
        <v>205</v>
      </c>
      <c r="AB46" s="19"/>
      <c r="AC46" s="19" t="s">
        <v>199</v>
      </c>
      <c r="AD46" s="19"/>
      <c r="AE46" s="19" t="s">
        <v>199</v>
      </c>
      <c r="AF46" s="19" t="s">
        <v>206</v>
      </c>
      <c r="AG46" s="19" t="s">
        <v>198</v>
      </c>
      <c r="AH46" s="19"/>
      <c r="AI46" s="19" t="s">
        <v>207</v>
      </c>
      <c r="AJ46" s="19"/>
      <c r="AK46" s="19" t="s">
        <v>199</v>
      </c>
      <c r="AL46" s="19" t="s">
        <v>199</v>
      </c>
      <c r="AM46" s="19" t="s">
        <v>199</v>
      </c>
      <c r="AN46" s="19" t="s">
        <v>208</v>
      </c>
      <c r="AO46" s="19" t="s">
        <v>209</v>
      </c>
      <c r="AP46" s="19" t="s">
        <v>148</v>
      </c>
      <c r="AQ46" s="19" t="s">
        <v>210</v>
      </c>
      <c r="AR46" s="19" t="s">
        <v>196</v>
      </c>
      <c r="AS46" s="19"/>
      <c r="AT46" s="19" t="s">
        <v>211</v>
      </c>
      <c r="AU46" s="19" t="s">
        <v>212</v>
      </c>
      <c r="AV46" s="19" t="s">
        <v>213</v>
      </c>
      <c r="AW46" s="19" t="s">
        <v>214</v>
      </c>
      <c r="AX46" s="19" t="s">
        <v>215</v>
      </c>
      <c r="AY46" s="19"/>
      <c r="AZ46" s="19"/>
      <c r="BA46" s="19" t="s">
        <v>216</v>
      </c>
      <c r="BB46" s="19" t="s">
        <v>196</v>
      </c>
      <c r="BC46" s="19" t="s">
        <v>210</v>
      </c>
      <c r="BD46" s="19"/>
      <c r="BE46" s="19"/>
      <c r="BF46" s="19"/>
      <c r="BG46" s="19"/>
      <c r="BH46" s="19" t="s">
        <v>217</v>
      </c>
      <c r="BI46" s="19" t="s">
        <v>196</v>
      </c>
      <c r="BJ46" s="19"/>
      <c r="BK46" s="19" t="s">
        <v>218</v>
      </c>
      <c r="BL46" s="19"/>
      <c r="BM46" s="19" t="s">
        <v>219</v>
      </c>
      <c r="BN46" s="19" t="s">
        <v>220</v>
      </c>
      <c r="BO46" s="19" t="s">
        <v>221</v>
      </c>
      <c r="BP46" s="19" t="s">
        <v>222</v>
      </c>
      <c r="BQ46" s="19" t="s">
        <v>223</v>
      </c>
      <c r="BR46" s="19"/>
      <c r="BS46" s="19" t="s">
        <v>224</v>
      </c>
      <c r="BT46" s="19" t="s">
        <v>196</v>
      </c>
      <c r="BU46" s="19" t="s">
        <v>225</v>
      </c>
      <c r="BV46" s="19" t="s">
        <v>226</v>
      </c>
      <c r="BW46" s="19" t="s">
        <v>227</v>
      </c>
      <c r="BX46" s="19" t="s">
        <v>178</v>
      </c>
      <c r="BY46" s="19" t="s">
        <v>220</v>
      </c>
      <c r="BZ46" s="19" t="s">
        <v>179</v>
      </c>
      <c r="CA46" s="19" t="s">
        <v>228</v>
      </c>
      <c r="CB46" s="19" t="s">
        <v>228</v>
      </c>
      <c r="CC46" s="19" t="s">
        <v>229</v>
      </c>
      <c r="CD46" s="19"/>
      <c r="CE46" s="19" t="s">
        <v>230</v>
      </c>
    </row>
    <row r="47" spans="1:84">
      <c r="A47" s="17" t="s">
        <v>231</v>
      </c>
      <c r="B47" s="317">
        <v>0</v>
      </c>
      <c r="C47" s="318">
        <v>0</v>
      </c>
      <c r="D47" s="318">
        <v>0</v>
      </c>
      <c r="E47" s="318">
        <v>0</v>
      </c>
      <c r="F47" s="318">
        <v>0</v>
      </c>
      <c r="G47" s="318">
        <v>0</v>
      </c>
      <c r="H47" s="318">
        <v>0</v>
      </c>
      <c r="I47" s="318">
        <v>0</v>
      </c>
      <c r="J47" s="318">
        <v>0</v>
      </c>
      <c r="K47" s="318">
        <v>0</v>
      </c>
      <c r="L47" s="318">
        <v>0</v>
      </c>
      <c r="M47" s="318">
        <v>0</v>
      </c>
      <c r="N47" s="318">
        <v>0</v>
      </c>
      <c r="O47" s="318">
        <v>0</v>
      </c>
      <c r="P47" s="318">
        <v>0</v>
      </c>
      <c r="Q47" s="318">
        <v>0</v>
      </c>
      <c r="R47" s="318">
        <v>0</v>
      </c>
      <c r="S47" s="318">
        <v>0</v>
      </c>
      <c r="T47" s="318">
        <v>0</v>
      </c>
      <c r="U47" s="318">
        <v>0</v>
      </c>
      <c r="V47" s="318">
        <v>0</v>
      </c>
      <c r="W47" s="318">
        <v>0</v>
      </c>
      <c r="X47" s="318">
        <v>0</v>
      </c>
      <c r="Y47" s="318">
        <v>0</v>
      </c>
      <c r="Z47" s="318">
        <v>0</v>
      </c>
      <c r="AA47" s="318">
        <v>0</v>
      </c>
      <c r="AB47" s="318">
        <v>0</v>
      </c>
      <c r="AC47" s="318">
        <v>0</v>
      </c>
      <c r="AD47" s="318">
        <v>0</v>
      </c>
      <c r="AE47" s="318">
        <v>0</v>
      </c>
      <c r="AF47" s="318">
        <v>0</v>
      </c>
      <c r="AG47" s="318">
        <v>0</v>
      </c>
      <c r="AH47" s="318">
        <v>0</v>
      </c>
      <c r="AI47" s="318">
        <v>0</v>
      </c>
      <c r="AJ47" s="318">
        <v>0</v>
      </c>
      <c r="AK47" s="318">
        <v>0</v>
      </c>
      <c r="AL47" s="318">
        <v>0</v>
      </c>
      <c r="AM47" s="318">
        <v>0</v>
      </c>
      <c r="AN47" s="318">
        <v>0</v>
      </c>
      <c r="AO47" s="318">
        <v>0</v>
      </c>
      <c r="AP47" s="318">
        <v>0</v>
      </c>
      <c r="AQ47" s="318">
        <v>0</v>
      </c>
      <c r="AR47" s="318">
        <v>0</v>
      </c>
      <c r="AS47" s="318">
        <v>0</v>
      </c>
      <c r="AT47" s="318">
        <v>0</v>
      </c>
      <c r="AU47" s="318">
        <v>0</v>
      </c>
      <c r="AV47" s="318">
        <v>0</v>
      </c>
      <c r="AW47" s="318">
        <v>0</v>
      </c>
      <c r="AX47" s="318">
        <v>0</v>
      </c>
      <c r="AY47" s="318">
        <v>0</v>
      </c>
      <c r="AZ47" s="318">
        <v>0</v>
      </c>
      <c r="BA47" s="318">
        <v>0</v>
      </c>
      <c r="BB47" s="318">
        <v>0</v>
      </c>
      <c r="BC47" s="318">
        <v>0</v>
      </c>
      <c r="BD47" s="318">
        <v>0</v>
      </c>
      <c r="BE47" s="318">
        <v>0</v>
      </c>
      <c r="BF47" s="318">
        <v>0</v>
      </c>
      <c r="BG47" s="318">
        <v>0</v>
      </c>
      <c r="BH47" s="318">
        <v>0</v>
      </c>
      <c r="BI47" s="318">
        <v>0</v>
      </c>
      <c r="BJ47" s="318">
        <v>0</v>
      </c>
      <c r="BK47" s="318">
        <v>0</v>
      </c>
      <c r="BL47" s="318">
        <v>0</v>
      </c>
      <c r="BM47" s="318">
        <v>0</v>
      </c>
      <c r="BN47" s="318">
        <v>0</v>
      </c>
      <c r="BO47" s="318">
        <v>0</v>
      </c>
      <c r="BP47" s="318">
        <v>0</v>
      </c>
      <c r="BQ47" s="318">
        <v>0</v>
      </c>
      <c r="BR47" s="318">
        <v>0</v>
      </c>
      <c r="BS47" s="318">
        <v>0</v>
      </c>
      <c r="BT47" s="318">
        <v>0</v>
      </c>
      <c r="BU47" s="318">
        <v>0</v>
      </c>
      <c r="BV47" s="318">
        <v>0</v>
      </c>
      <c r="BW47" s="318">
        <v>0</v>
      </c>
      <c r="BX47" s="318">
        <v>0</v>
      </c>
      <c r="BY47" s="318">
        <v>0</v>
      </c>
      <c r="BZ47" s="318">
        <v>0</v>
      </c>
      <c r="CA47" s="318">
        <v>0</v>
      </c>
      <c r="CB47" s="318">
        <v>0</v>
      </c>
      <c r="CC47" s="318">
        <v>0</v>
      </c>
      <c r="CD47" s="17"/>
      <c r="CE47" s="29">
        <f>SUM(C47:CC47)</f>
        <v>0</v>
      </c>
      <c r="CF47" s="319">
        <v>0</v>
      </c>
    </row>
    <row r="48" spans="1:84">
      <c r="A48" s="29" t="s">
        <v>232</v>
      </c>
      <c r="B48" s="317">
        <v>1357784</v>
      </c>
      <c r="C48" s="29">
        <f>IF($B$48,(ROUND((($B$48/$CE$61)*C61),0)))</f>
        <v>0</v>
      </c>
      <c r="D48" s="29">
        <f>IF($B$48,(ROUND((($B$48/$CE$61)*D61),0)))</f>
        <v>0</v>
      </c>
      <c r="E48" s="29">
        <f t="shared" ref="E48:BO48" si="0">IF($B$48,(ROUND((($B$48/$CE$61)*E61),0)))</f>
        <v>5111</v>
      </c>
      <c r="F48" s="29">
        <f t="shared" si="0"/>
        <v>0</v>
      </c>
      <c r="G48" s="29">
        <f t="shared" si="0"/>
        <v>0</v>
      </c>
      <c r="H48" s="29">
        <f t="shared" si="0"/>
        <v>0</v>
      </c>
      <c r="I48" s="29">
        <f t="shared" si="0"/>
        <v>0</v>
      </c>
      <c r="J48" s="29">
        <f t="shared" si="0"/>
        <v>0</v>
      </c>
      <c r="K48" s="29">
        <f t="shared" si="0"/>
        <v>0</v>
      </c>
      <c r="L48" s="29">
        <f t="shared" si="0"/>
        <v>322149</v>
      </c>
      <c r="M48" s="29">
        <f t="shared" si="0"/>
        <v>0</v>
      </c>
      <c r="N48" s="29">
        <f t="shared" si="0"/>
        <v>85050</v>
      </c>
      <c r="O48" s="29">
        <f t="shared" si="0"/>
        <v>0</v>
      </c>
      <c r="P48" s="29">
        <f t="shared" si="0"/>
        <v>65</v>
      </c>
      <c r="Q48" s="29">
        <f t="shared" si="0"/>
        <v>0</v>
      </c>
      <c r="R48" s="29">
        <f t="shared" si="0"/>
        <v>0</v>
      </c>
      <c r="S48" s="29">
        <f t="shared" si="0"/>
        <v>1779</v>
      </c>
      <c r="T48" s="29">
        <f t="shared" si="0"/>
        <v>0</v>
      </c>
      <c r="U48" s="29">
        <f t="shared" si="0"/>
        <v>21287</v>
      </c>
      <c r="V48" s="29">
        <f t="shared" si="0"/>
        <v>5340</v>
      </c>
      <c r="W48" s="29">
        <f t="shared" si="0"/>
        <v>0</v>
      </c>
      <c r="X48" s="29">
        <f t="shared" si="0"/>
        <v>0</v>
      </c>
      <c r="Y48" s="29">
        <f t="shared" si="0"/>
        <v>37669</v>
      </c>
      <c r="Z48" s="29">
        <f t="shared" si="0"/>
        <v>0</v>
      </c>
      <c r="AA48" s="29">
        <f t="shared" si="0"/>
        <v>0</v>
      </c>
      <c r="AB48" s="29">
        <f t="shared" si="0"/>
        <v>0</v>
      </c>
      <c r="AC48" s="29">
        <f t="shared" si="0"/>
        <v>0</v>
      </c>
      <c r="AD48" s="29">
        <f t="shared" si="0"/>
        <v>0</v>
      </c>
      <c r="AE48" s="29">
        <f t="shared" si="0"/>
        <v>141067</v>
      </c>
      <c r="AF48" s="29">
        <f t="shared" si="0"/>
        <v>0</v>
      </c>
      <c r="AG48" s="29">
        <f t="shared" si="0"/>
        <v>40914</v>
      </c>
      <c r="AH48" s="29">
        <f t="shared" si="0"/>
        <v>36874</v>
      </c>
      <c r="AI48" s="29">
        <f t="shared" si="0"/>
        <v>0</v>
      </c>
      <c r="AJ48" s="29">
        <f t="shared" si="0"/>
        <v>194536</v>
      </c>
      <c r="AK48" s="29">
        <f t="shared" si="0"/>
        <v>0</v>
      </c>
      <c r="AL48" s="29">
        <f t="shared" si="0"/>
        <v>0</v>
      </c>
      <c r="AM48" s="29">
        <f t="shared" si="0"/>
        <v>0</v>
      </c>
      <c r="AN48" s="29">
        <f t="shared" si="0"/>
        <v>0</v>
      </c>
      <c r="AO48" s="29">
        <f t="shared" si="0"/>
        <v>3851</v>
      </c>
      <c r="AP48" s="29">
        <f t="shared" si="0"/>
        <v>0</v>
      </c>
      <c r="AQ48" s="29">
        <f t="shared" si="0"/>
        <v>0</v>
      </c>
      <c r="AR48" s="29">
        <f t="shared" si="0"/>
        <v>0</v>
      </c>
      <c r="AS48" s="29">
        <f t="shared" si="0"/>
        <v>0</v>
      </c>
      <c r="AT48" s="29">
        <f t="shared" si="0"/>
        <v>0</v>
      </c>
      <c r="AU48" s="29">
        <f t="shared" si="0"/>
        <v>0</v>
      </c>
      <c r="AV48" s="29">
        <f t="shared" si="0"/>
        <v>0</v>
      </c>
      <c r="AW48" s="29">
        <f t="shared" si="0"/>
        <v>0</v>
      </c>
      <c r="AX48" s="29">
        <f t="shared" si="0"/>
        <v>0</v>
      </c>
      <c r="AY48" s="29">
        <f t="shared" si="0"/>
        <v>62498</v>
      </c>
      <c r="AZ48" s="29">
        <f t="shared" si="0"/>
        <v>0</v>
      </c>
      <c r="BA48" s="29">
        <f t="shared" si="0"/>
        <v>29692</v>
      </c>
      <c r="BB48" s="29">
        <f t="shared" si="0"/>
        <v>14237</v>
      </c>
      <c r="BC48" s="29">
        <f t="shared" si="0"/>
        <v>0</v>
      </c>
      <c r="BD48" s="29">
        <f t="shared" si="0"/>
        <v>22684</v>
      </c>
      <c r="BE48" s="29">
        <f t="shared" si="0"/>
        <v>44744</v>
      </c>
      <c r="BF48" s="29">
        <f t="shared" si="0"/>
        <v>36198</v>
      </c>
      <c r="BG48" s="29">
        <f t="shared" si="0"/>
        <v>0</v>
      </c>
      <c r="BH48" s="29">
        <f t="shared" si="0"/>
        <v>0</v>
      </c>
      <c r="BI48" s="29">
        <f t="shared" si="0"/>
        <v>0</v>
      </c>
      <c r="BJ48" s="29">
        <f t="shared" si="0"/>
        <v>0</v>
      </c>
      <c r="BK48" s="29">
        <f t="shared" si="0"/>
        <v>0</v>
      </c>
      <c r="BL48" s="29">
        <f t="shared" si="0"/>
        <v>14326</v>
      </c>
      <c r="BM48" s="29">
        <f t="shared" si="0"/>
        <v>42153</v>
      </c>
      <c r="BN48" s="29">
        <f t="shared" si="0"/>
        <v>128744</v>
      </c>
      <c r="BO48" s="29">
        <f t="shared" si="0"/>
        <v>58</v>
      </c>
      <c r="BP48" s="29">
        <f t="shared" ref="BP48:CD48" si="1">IF($B$48,(ROUND((($B$48/$CE$61)*BP61),0)))</f>
        <v>0</v>
      </c>
      <c r="BQ48" s="29">
        <f t="shared" si="1"/>
        <v>0</v>
      </c>
      <c r="BR48" s="29">
        <f t="shared" si="1"/>
        <v>0</v>
      </c>
      <c r="BS48" s="29">
        <f t="shared" si="1"/>
        <v>0</v>
      </c>
      <c r="BT48" s="29">
        <f t="shared" si="1"/>
        <v>0</v>
      </c>
      <c r="BU48" s="29">
        <f t="shared" si="1"/>
        <v>0</v>
      </c>
      <c r="BV48" s="29">
        <f t="shared" si="1"/>
        <v>11682</v>
      </c>
      <c r="BW48" s="29">
        <f t="shared" si="1"/>
        <v>0</v>
      </c>
      <c r="BX48" s="29">
        <f t="shared" si="1"/>
        <v>0</v>
      </c>
      <c r="BY48" s="29">
        <f t="shared" si="1"/>
        <v>55075</v>
      </c>
      <c r="BZ48" s="29">
        <f t="shared" si="1"/>
        <v>0</v>
      </c>
      <c r="CA48" s="29">
        <f t="shared" si="1"/>
        <v>0</v>
      </c>
      <c r="CB48" s="29">
        <f t="shared" si="1"/>
        <v>0</v>
      </c>
      <c r="CC48" s="29">
        <f t="shared" si="1"/>
        <v>0</v>
      </c>
      <c r="CD48" s="29">
        <f t="shared" si="1"/>
        <v>0</v>
      </c>
      <c r="CE48" s="29">
        <f>SUM(C48:CD48)</f>
        <v>1357783</v>
      </c>
      <c r="CF48" s="319">
        <v>0</v>
      </c>
    </row>
    <row r="49" spans="1:84">
      <c r="A49" s="17" t="s">
        <v>233</v>
      </c>
      <c r="B49" s="29">
        <f>B47+B48</f>
        <v>1357784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319">
        <v>0</v>
      </c>
    </row>
    <row r="50" spans="1:84">
      <c r="A50" s="17" t="s">
        <v>16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319">
        <v>0</v>
      </c>
    </row>
    <row r="51" spans="1:84">
      <c r="A51" s="23" t="s">
        <v>234</v>
      </c>
      <c r="B51" s="318">
        <v>0</v>
      </c>
      <c r="C51" s="318">
        <v>0</v>
      </c>
      <c r="D51" s="318">
        <v>0</v>
      </c>
      <c r="E51" s="318">
        <v>0</v>
      </c>
      <c r="F51" s="318">
        <v>0</v>
      </c>
      <c r="G51" s="318">
        <v>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4241</v>
      </c>
      <c r="O51" s="318">
        <v>0</v>
      </c>
      <c r="P51" s="318">
        <v>0</v>
      </c>
      <c r="Q51" s="318">
        <v>0</v>
      </c>
      <c r="R51" s="318">
        <v>0</v>
      </c>
      <c r="S51" s="318">
        <v>0</v>
      </c>
      <c r="T51" s="318">
        <v>0</v>
      </c>
      <c r="U51" s="318">
        <v>0</v>
      </c>
      <c r="V51" s="318">
        <v>0</v>
      </c>
      <c r="W51" s="318">
        <v>0</v>
      </c>
      <c r="X51" s="318">
        <v>0</v>
      </c>
      <c r="Y51" s="318">
        <v>0</v>
      </c>
      <c r="Z51" s="318">
        <v>0</v>
      </c>
      <c r="AA51" s="318">
        <v>0</v>
      </c>
      <c r="AB51" s="318">
        <v>0</v>
      </c>
      <c r="AC51" s="318">
        <v>0</v>
      </c>
      <c r="AD51" s="318">
        <v>0</v>
      </c>
      <c r="AE51" s="318">
        <v>0</v>
      </c>
      <c r="AF51" s="318">
        <v>0</v>
      </c>
      <c r="AG51" s="318">
        <v>0</v>
      </c>
      <c r="AH51" s="318">
        <v>0</v>
      </c>
      <c r="AI51" s="318">
        <v>0</v>
      </c>
      <c r="AJ51" s="318">
        <v>0</v>
      </c>
      <c r="AK51" s="318">
        <v>0</v>
      </c>
      <c r="AL51" s="318">
        <v>0</v>
      </c>
      <c r="AM51" s="318">
        <v>0</v>
      </c>
      <c r="AN51" s="318">
        <v>0</v>
      </c>
      <c r="AO51" s="318">
        <v>0</v>
      </c>
      <c r="AP51" s="318">
        <v>0</v>
      </c>
      <c r="AQ51" s="318">
        <v>0</v>
      </c>
      <c r="AR51" s="318">
        <v>0</v>
      </c>
      <c r="AS51" s="318">
        <v>0</v>
      </c>
      <c r="AT51" s="318">
        <v>0</v>
      </c>
      <c r="AU51" s="318">
        <v>0</v>
      </c>
      <c r="AV51" s="318">
        <v>0</v>
      </c>
      <c r="AW51" s="318">
        <v>0</v>
      </c>
      <c r="AX51" s="318">
        <v>0</v>
      </c>
      <c r="AY51" s="318">
        <v>0</v>
      </c>
      <c r="AZ51" s="318">
        <v>0</v>
      </c>
      <c r="BA51" s="318">
        <v>0</v>
      </c>
      <c r="BB51" s="318">
        <v>0</v>
      </c>
      <c r="BC51" s="318">
        <v>0</v>
      </c>
      <c r="BD51" s="318">
        <v>0</v>
      </c>
      <c r="BE51" s="318">
        <v>0</v>
      </c>
      <c r="BF51" s="318">
        <v>0</v>
      </c>
      <c r="BG51" s="318">
        <v>0</v>
      </c>
      <c r="BH51" s="318">
        <v>0</v>
      </c>
      <c r="BI51" s="318">
        <v>0</v>
      </c>
      <c r="BJ51" s="318">
        <v>0</v>
      </c>
      <c r="BK51" s="318">
        <v>0</v>
      </c>
      <c r="BL51" s="318">
        <v>0</v>
      </c>
      <c r="BM51" s="318">
        <v>0</v>
      </c>
      <c r="BN51" s="318">
        <v>0</v>
      </c>
      <c r="BO51" s="318">
        <v>0</v>
      </c>
      <c r="BP51" s="318">
        <v>0</v>
      </c>
      <c r="BQ51" s="318">
        <v>0</v>
      </c>
      <c r="BR51" s="318">
        <v>0</v>
      </c>
      <c r="BS51" s="318">
        <v>0</v>
      </c>
      <c r="BT51" s="318">
        <v>0</v>
      </c>
      <c r="BU51" s="318">
        <v>0</v>
      </c>
      <c r="BV51" s="318">
        <v>0</v>
      </c>
      <c r="BW51" s="318">
        <v>0</v>
      </c>
      <c r="BX51" s="318">
        <v>0</v>
      </c>
      <c r="BY51" s="318">
        <v>0</v>
      </c>
      <c r="BZ51" s="318">
        <v>0</v>
      </c>
      <c r="CA51" s="318">
        <v>0</v>
      </c>
      <c r="CB51" s="318">
        <v>0</v>
      </c>
      <c r="CC51" s="318">
        <v>0</v>
      </c>
      <c r="CD51" s="17"/>
      <c r="CE51" s="29">
        <f>SUM(C51:CD51)</f>
        <v>4241</v>
      </c>
      <c r="CF51" s="319">
        <v>0</v>
      </c>
    </row>
    <row r="52" spans="1:84">
      <c r="A52" s="36" t="s">
        <v>235</v>
      </c>
      <c r="B52" s="317">
        <v>1177047</v>
      </c>
      <c r="C52" s="29">
        <f>IF($B$52,ROUND(($B$52/($CE$90+$CF$90)*C90),0))</f>
        <v>0</v>
      </c>
      <c r="D52" s="29">
        <f t="shared" ref="D52:BO52" si="2">IF($B$52,ROUND(($B$52/($CE$90+$CF$90)*D90),0))</f>
        <v>0</v>
      </c>
      <c r="E52" s="29">
        <f>IF($B$52,ROUND(($B$52/($CE$90+$CF$90)*E90),0))</f>
        <v>10941</v>
      </c>
      <c r="F52" s="29">
        <f t="shared" si="2"/>
        <v>0</v>
      </c>
      <c r="G52" s="29">
        <f t="shared" si="2"/>
        <v>0</v>
      </c>
      <c r="H52" s="29">
        <f t="shared" si="2"/>
        <v>0</v>
      </c>
      <c r="I52" s="29">
        <f t="shared" si="2"/>
        <v>0</v>
      </c>
      <c r="J52" s="29">
        <f t="shared" si="2"/>
        <v>0</v>
      </c>
      <c r="K52" s="29">
        <f t="shared" si="2"/>
        <v>0</v>
      </c>
      <c r="L52" s="29">
        <f t="shared" si="2"/>
        <v>229636</v>
      </c>
      <c r="M52" s="29">
        <f t="shared" si="2"/>
        <v>0</v>
      </c>
      <c r="N52" s="29">
        <f t="shared" si="2"/>
        <v>187738</v>
      </c>
      <c r="O52" s="29">
        <f t="shared" si="2"/>
        <v>0</v>
      </c>
      <c r="P52" s="29">
        <f t="shared" si="2"/>
        <v>9718</v>
      </c>
      <c r="Q52" s="29">
        <f t="shared" si="2"/>
        <v>0</v>
      </c>
      <c r="R52" s="29">
        <f t="shared" si="2"/>
        <v>0</v>
      </c>
      <c r="S52" s="29">
        <f t="shared" si="2"/>
        <v>32566</v>
      </c>
      <c r="T52" s="29">
        <f t="shared" si="2"/>
        <v>0</v>
      </c>
      <c r="U52" s="29">
        <f t="shared" si="2"/>
        <v>6854</v>
      </c>
      <c r="V52" s="29">
        <f t="shared" si="2"/>
        <v>3121</v>
      </c>
      <c r="W52" s="29">
        <f t="shared" si="2"/>
        <v>0</v>
      </c>
      <c r="X52" s="29">
        <f t="shared" si="2"/>
        <v>0</v>
      </c>
      <c r="Y52" s="29">
        <f t="shared" si="2"/>
        <v>22043</v>
      </c>
      <c r="Z52" s="29">
        <f t="shared" si="2"/>
        <v>0</v>
      </c>
      <c r="AA52" s="29">
        <f t="shared" si="2"/>
        <v>0</v>
      </c>
      <c r="AB52" s="29">
        <f t="shared" si="2"/>
        <v>5792</v>
      </c>
      <c r="AC52" s="29">
        <f t="shared" si="2"/>
        <v>0</v>
      </c>
      <c r="AD52" s="29">
        <f t="shared" si="2"/>
        <v>0</v>
      </c>
      <c r="AE52" s="29">
        <f t="shared" si="2"/>
        <v>29863</v>
      </c>
      <c r="AF52" s="29">
        <f t="shared" si="2"/>
        <v>0</v>
      </c>
      <c r="AG52" s="29">
        <f t="shared" si="2"/>
        <v>18246</v>
      </c>
      <c r="AH52" s="29">
        <f t="shared" si="2"/>
        <v>9139</v>
      </c>
      <c r="AI52" s="29">
        <f t="shared" si="2"/>
        <v>0</v>
      </c>
      <c r="AJ52" s="29">
        <f t="shared" si="2"/>
        <v>104102</v>
      </c>
      <c r="AK52" s="29">
        <f t="shared" si="2"/>
        <v>0</v>
      </c>
      <c r="AL52" s="29">
        <f t="shared" si="2"/>
        <v>0</v>
      </c>
      <c r="AM52" s="29">
        <f t="shared" si="2"/>
        <v>0</v>
      </c>
      <c r="AN52" s="29">
        <f t="shared" si="2"/>
        <v>0</v>
      </c>
      <c r="AO52" s="29">
        <f t="shared" si="2"/>
        <v>0</v>
      </c>
      <c r="AP52" s="29">
        <f t="shared" si="2"/>
        <v>0</v>
      </c>
      <c r="AQ52" s="29">
        <f t="shared" si="2"/>
        <v>0</v>
      </c>
      <c r="AR52" s="29">
        <f t="shared" si="2"/>
        <v>0</v>
      </c>
      <c r="AS52" s="29">
        <f t="shared" si="2"/>
        <v>0</v>
      </c>
      <c r="AT52" s="29">
        <f t="shared" si="2"/>
        <v>0</v>
      </c>
      <c r="AU52" s="29">
        <f t="shared" si="2"/>
        <v>0</v>
      </c>
      <c r="AV52" s="29">
        <f t="shared" si="2"/>
        <v>0</v>
      </c>
      <c r="AW52" s="29">
        <f t="shared" si="2"/>
        <v>0</v>
      </c>
      <c r="AX52" s="29">
        <f t="shared" si="2"/>
        <v>0</v>
      </c>
      <c r="AY52" s="29">
        <f t="shared" si="2"/>
        <v>75687</v>
      </c>
      <c r="AZ52" s="29">
        <f t="shared" si="2"/>
        <v>27353</v>
      </c>
      <c r="BA52" s="29">
        <f t="shared" si="2"/>
        <v>41383</v>
      </c>
      <c r="BB52" s="29">
        <f t="shared" si="2"/>
        <v>7112</v>
      </c>
      <c r="BC52" s="29">
        <f t="shared" si="2"/>
        <v>0</v>
      </c>
      <c r="BD52" s="29">
        <f t="shared" si="2"/>
        <v>0</v>
      </c>
      <c r="BE52" s="29">
        <f t="shared" si="2"/>
        <v>219210</v>
      </c>
      <c r="BF52" s="29">
        <f t="shared" si="2"/>
        <v>7916</v>
      </c>
      <c r="BG52" s="29">
        <f t="shared" si="2"/>
        <v>0</v>
      </c>
      <c r="BH52" s="29">
        <f t="shared" si="2"/>
        <v>0</v>
      </c>
      <c r="BI52" s="29">
        <f t="shared" si="2"/>
        <v>0</v>
      </c>
      <c r="BJ52" s="29">
        <f t="shared" si="2"/>
        <v>0</v>
      </c>
      <c r="BK52" s="29">
        <f t="shared" si="2"/>
        <v>0</v>
      </c>
      <c r="BL52" s="29">
        <f t="shared" si="2"/>
        <v>1931</v>
      </c>
      <c r="BM52" s="29">
        <f t="shared" si="2"/>
        <v>0</v>
      </c>
      <c r="BN52" s="29">
        <f t="shared" si="2"/>
        <v>116620</v>
      </c>
      <c r="BO52" s="29">
        <f t="shared" si="2"/>
        <v>0</v>
      </c>
      <c r="BP52" s="29">
        <f t="shared" ref="BP52:CD52" si="3">IF($B$52,ROUND(($B$52/($CE$90+$CF$90)*BP90),0))</f>
        <v>0</v>
      </c>
      <c r="BQ52" s="29">
        <f t="shared" si="3"/>
        <v>0</v>
      </c>
      <c r="BR52" s="29">
        <f t="shared" si="3"/>
        <v>0</v>
      </c>
      <c r="BS52" s="29">
        <f t="shared" si="3"/>
        <v>0</v>
      </c>
      <c r="BT52" s="29">
        <f t="shared" si="3"/>
        <v>0</v>
      </c>
      <c r="BU52" s="29">
        <f t="shared" si="3"/>
        <v>0</v>
      </c>
      <c r="BV52" s="29">
        <f t="shared" si="3"/>
        <v>1738</v>
      </c>
      <c r="BW52" s="29">
        <f>IF($B$52,ROUND(($B$52/($CE$90+$CF$90)*BW90),0))</f>
        <v>0</v>
      </c>
      <c r="BX52" s="29">
        <f t="shared" si="3"/>
        <v>0</v>
      </c>
      <c r="BY52" s="29">
        <f>IF($B$52,ROUND(($B$52/($CE$90+$CF$90)*BY90),0))</f>
        <v>8335</v>
      </c>
      <c r="BZ52" s="29">
        <f t="shared" si="3"/>
        <v>0</v>
      </c>
      <c r="CA52" s="29">
        <f t="shared" si="3"/>
        <v>0</v>
      </c>
      <c r="CB52" s="29">
        <f t="shared" si="3"/>
        <v>0</v>
      </c>
      <c r="CC52" s="29">
        <f t="shared" si="3"/>
        <v>0</v>
      </c>
      <c r="CD52" s="29">
        <f t="shared" si="3"/>
        <v>0</v>
      </c>
      <c r="CE52" s="29">
        <f>SUM(C52:CD52)</f>
        <v>1177044</v>
      </c>
      <c r="CF52" s="319">
        <v>0</v>
      </c>
    </row>
    <row r="53" spans="1:84">
      <c r="A53" s="17" t="s">
        <v>233</v>
      </c>
      <c r="B53" s="29">
        <f>B51+B52</f>
        <v>1177047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319">
        <v>0</v>
      </c>
    </row>
    <row r="54" spans="1:84">
      <c r="A54" s="17"/>
      <c r="B54" s="17"/>
      <c r="C54" s="24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319">
        <v>0</v>
      </c>
    </row>
    <row r="55" spans="1:84">
      <c r="A55" s="23" t="s">
        <v>236</v>
      </c>
      <c r="B55" s="17"/>
      <c r="C55" s="18" t="s">
        <v>36</v>
      </c>
      <c r="D55" s="19" t="s">
        <v>37</v>
      </c>
      <c r="E55" s="19" t="s">
        <v>38</v>
      </c>
      <c r="F55" s="19" t="s">
        <v>39</v>
      </c>
      <c r="G55" s="19" t="s">
        <v>40</v>
      </c>
      <c r="H55" s="19" t="s">
        <v>41</v>
      </c>
      <c r="I55" s="19" t="s">
        <v>42</v>
      </c>
      <c r="J55" s="19" t="s">
        <v>43</v>
      </c>
      <c r="K55" s="19" t="s">
        <v>44</v>
      </c>
      <c r="L55" s="19" t="s">
        <v>45</v>
      </c>
      <c r="M55" s="19" t="s">
        <v>46</v>
      </c>
      <c r="N55" s="19" t="s">
        <v>47</v>
      </c>
      <c r="O55" s="19" t="s">
        <v>48</v>
      </c>
      <c r="P55" s="19" t="s">
        <v>49</v>
      </c>
      <c r="Q55" s="19" t="s">
        <v>50</v>
      </c>
      <c r="R55" s="19" t="s">
        <v>51</v>
      </c>
      <c r="S55" s="19" t="s">
        <v>52</v>
      </c>
      <c r="T55" s="25" t="s">
        <v>53</v>
      </c>
      <c r="U55" s="19" t="s">
        <v>54</v>
      </c>
      <c r="V55" s="19" t="s">
        <v>55</v>
      </c>
      <c r="W55" s="19" t="s">
        <v>56</v>
      </c>
      <c r="X55" s="19" t="s">
        <v>57</v>
      </c>
      <c r="Y55" s="19" t="s">
        <v>58</v>
      </c>
      <c r="Z55" s="19" t="s">
        <v>59</v>
      </c>
      <c r="AA55" s="19" t="s">
        <v>60</v>
      </c>
      <c r="AB55" s="19" t="s">
        <v>61</v>
      </c>
      <c r="AC55" s="19" t="s">
        <v>62</v>
      </c>
      <c r="AD55" s="19" t="s">
        <v>63</v>
      </c>
      <c r="AE55" s="19" t="s">
        <v>64</v>
      </c>
      <c r="AF55" s="19" t="s">
        <v>65</v>
      </c>
      <c r="AG55" s="19" t="s">
        <v>66</v>
      </c>
      <c r="AH55" s="19" t="s">
        <v>67</v>
      </c>
      <c r="AI55" s="19" t="s">
        <v>68</v>
      </c>
      <c r="AJ55" s="19" t="s">
        <v>69</v>
      </c>
      <c r="AK55" s="19" t="s">
        <v>70</v>
      </c>
      <c r="AL55" s="19" t="s">
        <v>71</v>
      </c>
      <c r="AM55" s="19" t="s">
        <v>72</v>
      </c>
      <c r="AN55" s="19" t="s">
        <v>73</v>
      </c>
      <c r="AO55" s="19" t="s">
        <v>74</v>
      </c>
      <c r="AP55" s="19" t="s">
        <v>75</v>
      </c>
      <c r="AQ55" s="19" t="s">
        <v>76</v>
      </c>
      <c r="AR55" s="19" t="s">
        <v>77</v>
      </c>
      <c r="AS55" s="19" t="s">
        <v>78</v>
      </c>
      <c r="AT55" s="19" t="s">
        <v>79</v>
      </c>
      <c r="AU55" s="19" t="s">
        <v>80</v>
      </c>
      <c r="AV55" s="19" t="s">
        <v>81</v>
      </c>
      <c r="AW55" s="19" t="s">
        <v>82</v>
      </c>
      <c r="AX55" s="19" t="s">
        <v>83</v>
      </c>
      <c r="AY55" s="19" t="s">
        <v>84</v>
      </c>
      <c r="AZ55" s="19" t="s">
        <v>85</v>
      </c>
      <c r="BA55" s="19" t="s">
        <v>86</v>
      </c>
      <c r="BB55" s="19" t="s">
        <v>87</v>
      </c>
      <c r="BC55" s="19" t="s">
        <v>88</v>
      </c>
      <c r="BD55" s="19" t="s">
        <v>89</v>
      </c>
      <c r="BE55" s="19" t="s">
        <v>90</v>
      </c>
      <c r="BF55" s="19" t="s">
        <v>91</v>
      </c>
      <c r="BG55" s="19" t="s">
        <v>92</v>
      </c>
      <c r="BH55" s="19" t="s">
        <v>93</v>
      </c>
      <c r="BI55" s="19" t="s">
        <v>94</v>
      </c>
      <c r="BJ55" s="19" t="s">
        <v>95</v>
      </c>
      <c r="BK55" s="19" t="s">
        <v>96</v>
      </c>
      <c r="BL55" s="19" t="s">
        <v>97</v>
      </c>
      <c r="BM55" s="19" t="s">
        <v>98</v>
      </c>
      <c r="BN55" s="19" t="s">
        <v>99</v>
      </c>
      <c r="BO55" s="19" t="s">
        <v>100</v>
      </c>
      <c r="BP55" s="19" t="s">
        <v>101</v>
      </c>
      <c r="BQ55" s="19" t="s">
        <v>102</v>
      </c>
      <c r="BR55" s="19" t="s">
        <v>103</v>
      </c>
      <c r="BS55" s="19" t="s">
        <v>104</v>
      </c>
      <c r="BT55" s="19" t="s">
        <v>105</v>
      </c>
      <c r="BU55" s="19" t="s">
        <v>106</v>
      </c>
      <c r="BV55" s="19" t="s">
        <v>107</v>
      </c>
      <c r="BW55" s="19" t="s">
        <v>108</v>
      </c>
      <c r="BX55" s="19" t="s">
        <v>109</v>
      </c>
      <c r="BY55" s="19" t="s">
        <v>110</v>
      </c>
      <c r="BZ55" s="19" t="s">
        <v>111</v>
      </c>
      <c r="CA55" s="19" t="s">
        <v>112</v>
      </c>
      <c r="CB55" s="19" t="s">
        <v>113</v>
      </c>
      <c r="CC55" s="19" t="s">
        <v>114</v>
      </c>
      <c r="CD55" s="19" t="s">
        <v>115</v>
      </c>
      <c r="CE55" s="19" t="s">
        <v>116</v>
      </c>
      <c r="CF55" s="319">
        <v>0</v>
      </c>
    </row>
    <row r="56" spans="1:84">
      <c r="A56" s="23" t="s">
        <v>237</v>
      </c>
      <c r="B56" s="17"/>
      <c r="C56" s="18" t="s">
        <v>118</v>
      </c>
      <c r="D56" s="19" t="s">
        <v>119</v>
      </c>
      <c r="E56" s="19" t="s">
        <v>120</v>
      </c>
      <c r="F56" s="19" t="s">
        <v>121</v>
      </c>
      <c r="G56" s="19" t="s">
        <v>122</v>
      </c>
      <c r="H56" s="19" t="s">
        <v>123</v>
      </c>
      <c r="I56" s="19" t="s">
        <v>124</v>
      </c>
      <c r="J56" s="19" t="s">
        <v>125</v>
      </c>
      <c r="K56" s="19" t="s">
        <v>126</v>
      </c>
      <c r="L56" s="19" t="s">
        <v>127</v>
      </c>
      <c r="M56" s="19" t="s">
        <v>128</v>
      </c>
      <c r="N56" s="19" t="s">
        <v>129</v>
      </c>
      <c r="O56" s="19" t="s">
        <v>130</v>
      </c>
      <c r="P56" s="19" t="s">
        <v>131</v>
      </c>
      <c r="Q56" s="19" t="s">
        <v>132</v>
      </c>
      <c r="R56" s="19" t="s">
        <v>133</v>
      </c>
      <c r="S56" s="19" t="s">
        <v>134</v>
      </c>
      <c r="T56" s="19" t="s">
        <v>135</v>
      </c>
      <c r="U56" s="19" t="s">
        <v>136</v>
      </c>
      <c r="V56" s="19" t="s">
        <v>137</v>
      </c>
      <c r="W56" s="19" t="s">
        <v>138</v>
      </c>
      <c r="X56" s="19" t="s">
        <v>139</v>
      </c>
      <c r="Y56" s="19" t="s">
        <v>140</v>
      </c>
      <c r="Z56" s="19" t="s">
        <v>140</v>
      </c>
      <c r="AA56" s="19" t="s">
        <v>141</v>
      </c>
      <c r="AB56" s="19" t="s">
        <v>142</v>
      </c>
      <c r="AC56" s="19" t="s">
        <v>143</v>
      </c>
      <c r="AD56" s="19" t="s">
        <v>144</v>
      </c>
      <c r="AE56" s="19" t="s">
        <v>122</v>
      </c>
      <c r="AF56" s="19" t="s">
        <v>123</v>
      </c>
      <c r="AG56" s="19" t="s">
        <v>145</v>
      </c>
      <c r="AH56" s="19" t="s">
        <v>146</v>
      </c>
      <c r="AI56" s="19" t="s">
        <v>147</v>
      </c>
      <c r="AJ56" s="19" t="s">
        <v>148</v>
      </c>
      <c r="AK56" s="19" t="s">
        <v>149</v>
      </c>
      <c r="AL56" s="19" t="s">
        <v>150</v>
      </c>
      <c r="AM56" s="19" t="s">
        <v>151</v>
      </c>
      <c r="AN56" s="19" t="s">
        <v>137</v>
      </c>
      <c r="AO56" s="19" t="s">
        <v>152</v>
      </c>
      <c r="AP56" s="19" t="s">
        <v>153</v>
      </c>
      <c r="AQ56" s="19" t="s">
        <v>154</v>
      </c>
      <c r="AR56" s="19" t="s">
        <v>155</v>
      </c>
      <c r="AS56" s="19" t="s">
        <v>156</v>
      </c>
      <c r="AT56" s="19" t="s">
        <v>157</v>
      </c>
      <c r="AU56" s="19" t="s">
        <v>158</v>
      </c>
      <c r="AV56" s="19" t="s">
        <v>159</v>
      </c>
      <c r="AW56" s="19" t="s">
        <v>160</v>
      </c>
      <c r="AX56" s="19" t="s">
        <v>161</v>
      </c>
      <c r="AY56" s="19" t="s">
        <v>162</v>
      </c>
      <c r="AZ56" s="19" t="s">
        <v>163</v>
      </c>
      <c r="BA56" s="19" t="s">
        <v>164</v>
      </c>
      <c r="BB56" s="19" t="s">
        <v>165</v>
      </c>
      <c r="BC56" s="19" t="s">
        <v>134</v>
      </c>
      <c r="BD56" s="19" t="s">
        <v>166</v>
      </c>
      <c r="BE56" s="19" t="s">
        <v>167</v>
      </c>
      <c r="BF56" s="19" t="s">
        <v>168</v>
      </c>
      <c r="BG56" s="19" t="s">
        <v>169</v>
      </c>
      <c r="BH56" s="19" t="s">
        <v>170</v>
      </c>
      <c r="BI56" s="19" t="s">
        <v>171</v>
      </c>
      <c r="BJ56" s="19" t="s">
        <v>172</v>
      </c>
      <c r="BK56" s="19" t="s">
        <v>173</v>
      </c>
      <c r="BL56" s="19" t="s">
        <v>174</v>
      </c>
      <c r="BM56" s="19" t="s">
        <v>159</v>
      </c>
      <c r="BN56" s="19" t="s">
        <v>175</v>
      </c>
      <c r="BO56" s="19" t="s">
        <v>176</v>
      </c>
      <c r="BP56" s="19" t="s">
        <v>177</v>
      </c>
      <c r="BQ56" s="19" t="s">
        <v>178</v>
      </c>
      <c r="BR56" s="19" t="s">
        <v>179</v>
      </c>
      <c r="BS56" s="19" t="s">
        <v>180</v>
      </c>
      <c r="BT56" s="19" t="s">
        <v>181</v>
      </c>
      <c r="BU56" s="19" t="s">
        <v>182</v>
      </c>
      <c r="BV56" s="19" t="s">
        <v>182</v>
      </c>
      <c r="BW56" s="19" t="s">
        <v>182</v>
      </c>
      <c r="BX56" s="19" t="s">
        <v>183</v>
      </c>
      <c r="BY56" s="19" t="s">
        <v>184</v>
      </c>
      <c r="BZ56" s="19" t="s">
        <v>185</v>
      </c>
      <c r="CA56" s="19" t="s">
        <v>186</v>
      </c>
      <c r="CB56" s="19" t="s">
        <v>187</v>
      </c>
      <c r="CC56" s="19" t="s">
        <v>159</v>
      </c>
      <c r="CD56" s="19" t="s">
        <v>238</v>
      </c>
      <c r="CE56" s="19" t="s">
        <v>188</v>
      </c>
      <c r="CF56" s="319">
        <v>0</v>
      </c>
    </row>
    <row r="57" spans="1:84">
      <c r="A57" s="23" t="s">
        <v>239</v>
      </c>
      <c r="B57" s="17"/>
      <c r="C57" s="18" t="s">
        <v>190</v>
      </c>
      <c r="D57" s="19" t="s">
        <v>190</v>
      </c>
      <c r="E57" s="19" t="s">
        <v>190</v>
      </c>
      <c r="F57" s="19" t="s">
        <v>191</v>
      </c>
      <c r="G57" s="19" t="s">
        <v>192</v>
      </c>
      <c r="H57" s="19" t="s">
        <v>190</v>
      </c>
      <c r="I57" s="19" t="s">
        <v>193</v>
      </c>
      <c r="J57" s="19"/>
      <c r="K57" s="19" t="s">
        <v>184</v>
      </c>
      <c r="L57" s="19" t="s">
        <v>194</v>
      </c>
      <c r="M57" s="19" t="s">
        <v>195</v>
      </c>
      <c r="N57" s="19" t="s">
        <v>196</v>
      </c>
      <c r="O57" s="19" t="s">
        <v>197</v>
      </c>
      <c r="P57" s="19" t="s">
        <v>196</v>
      </c>
      <c r="Q57" s="19" t="s">
        <v>198</v>
      </c>
      <c r="R57" s="19"/>
      <c r="S57" s="19" t="s">
        <v>196</v>
      </c>
      <c r="T57" s="19" t="s">
        <v>199</v>
      </c>
      <c r="U57" s="19"/>
      <c r="V57" s="19" t="s">
        <v>200</v>
      </c>
      <c r="W57" s="19" t="s">
        <v>201</v>
      </c>
      <c r="X57" s="19" t="s">
        <v>202</v>
      </c>
      <c r="Y57" s="19" t="s">
        <v>203</v>
      </c>
      <c r="Z57" s="19" t="s">
        <v>204</v>
      </c>
      <c r="AA57" s="19" t="s">
        <v>205</v>
      </c>
      <c r="AB57" s="19"/>
      <c r="AC57" s="19" t="s">
        <v>199</v>
      </c>
      <c r="AD57" s="19"/>
      <c r="AE57" s="19" t="s">
        <v>199</v>
      </c>
      <c r="AF57" s="19" t="s">
        <v>206</v>
      </c>
      <c r="AG57" s="19" t="s">
        <v>198</v>
      </c>
      <c r="AH57" s="19"/>
      <c r="AI57" s="19" t="s">
        <v>207</v>
      </c>
      <c r="AJ57" s="19"/>
      <c r="AK57" s="19" t="s">
        <v>199</v>
      </c>
      <c r="AL57" s="19" t="s">
        <v>199</v>
      </c>
      <c r="AM57" s="19" t="s">
        <v>199</v>
      </c>
      <c r="AN57" s="19" t="s">
        <v>208</v>
      </c>
      <c r="AO57" s="19" t="s">
        <v>209</v>
      </c>
      <c r="AP57" s="19" t="s">
        <v>148</v>
      </c>
      <c r="AQ57" s="19" t="s">
        <v>210</v>
      </c>
      <c r="AR57" s="19" t="s">
        <v>196</v>
      </c>
      <c r="AS57" s="19"/>
      <c r="AT57" s="19" t="s">
        <v>211</v>
      </c>
      <c r="AU57" s="19" t="s">
        <v>212</v>
      </c>
      <c r="AV57" s="19" t="s">
        <v>213</v>
      </c>
      <c r="AW57" s="19" t="s">
        <v>214</v>
      </c>
      <c r="AX57" s="19" t="s">
        <v>215</v>
      </c>
      <c r="AY57" s="19"/>
      <c r="AZ57" s="19"/>
      <c r="BA57" s="19" t="s">
        <v>216</v>
      </c>
      <c r="BB57" s="19" t="s">
        <v>196</v>
      </c>
      <c r="BC57" s="19" t="s">
        <v>210</v>
      </c>
      <c r="BD57" s="19"/>
      <c r="BE57" s="19"/>
      <c r="BF57" s="19"/>
      <c r="BG57" s="19"/>
      <c r="BH57" s="19" t="s">
        <v>217</v>
      </c>
      <c r="BI57" s="19" t="s">
        <v>196</v>
      </c>
      <c r="BJ57" s="19"/>
      <c r="BK57" s="19" t="s">
        <v>218</v>
      </c>
      <c r="BL57" s="19"/>
      <c r="BM57" s="19" t="s">
        <v>219</v>
      </c>
      <c r="BN57" s="19" t="s">
        <v>220</v>
      </c>
      <c r="BO57" s="19" t="s">
        <v>221</v>
      </c>
      <c r="BP57" s="19" t="s">
        <v>222</v>
      </c>
      <c r="BQ57" s="19" t="s">
        <v>223</v>
      </c>
      <c r="BR57" s="19"/>
      <c r="BS57" s="19" t="s">
        <v>224</v>
      </c>
      <c r="BT57" s="19" t="s">
        <v>196</v>
      </c>
      <c r="BU57" s="19" t="s">
        <v>225</v>
      </c>
      <c r="BV57" s="19" t="s">
        <v>226</v>
      </c>
      <c r="BW57" s="19" t="s">
        <v>227</v>
      </c>
      <c r="BX57" s="19" t="s">
        <v>178</v>
      </c>
      <c r="BY57" s="19" t="s">
        <v>220</v>
      </c>
      <c r="BZ57" s="19" t="s">
        <v>179</v>
      </c>
      <c r="CA57" s="19" t="s">
        <v>228</v>
      </c>
      <c r="CB57" s="19" t="s">
        <v>228</v>
      </c>
      <c r="CC57" s="19" t="s">
        <v>229</v>
      </c>
      <c r="CD57" s="19" t="s">
        <v>240</v>
      </c>
      <c r="CE57" s="19" t="s">
        <v>230</v>
      </c>
      <c r="CF57" s="319">
        <v>0</v>
      </c>
    </row>
    <row r="58" spans="1:84">
      <c r="A58" s="23" t="s">
        <v>241</v>
      </c>
      <c r="B58" s="17"/>
      <c r="C58" s="18" t="s">
        <v>242</v>
      </c>
      <c r="D58" s="19" t="s">
        <v>242</v>
      </c>
      <c r="E58" s="19" t="s">
        <v>242</v>
      </c>
      <c r="F58" s="19" t="s">
        <v>242</v>
      </c>
      <c r="G58" s="19" t="s">
        <v>242</v>
      </c>
      <c r="H58" s="19" t="s">
        <v>242</v>
      </c>
      <c r="I58" s="19" t="s">
        <v>242</v>
      </c>
      <c r="J58" s="19" t="s">
        <v>243</v>
      </c>
      <c r="K58" s="19" t="s">
        <v>242</v>
      </c>
      <c r="L58" s="19" t="s">
        <v>242</v>
      </c>
      <c r="M58" s="19" t="s">
        <v>242</v>
      </c>
      <c r="N58" s="19" t="s">
        <v>242</v>
      </c>
      <c r="O58" s="19" t="s">
        <v>244</v>
      </c>
      <c r="P58" s="19" t="s">
        <v>245</v>
      </c>
      <c r="Q58" s="19" t="s">
        <v>246</v>
      </c>
      <c r="R58" s="20" t="s">
        <v>247</v>
      </c>
      <c r="S58" s="26" t="s">
        <v>248</v>
      </c>
      <c r="T58" s="26" t="s">
        <v>248</v>
      </c>
      <c r="U58" s="19" t="s">
        <v>249</v>
      </c>
      <c r="V58" s="19" t="s">
        <v>249</v>
      </c>
      <c r="W58" s="19" t="s">
        <v>250</v>
      </c>
      <c r="X58" s="19" t="s">
        <v>251</v>
      </c>
      <c r="Y58" s="19" t="s">
        <v>252</v>
      </c>
      <c r="Z58" s="19" t="s">
        <v>252</v>
      </c>
      <c r="AA58" s="19" t="s">
        <v>252</v>
      </c>
      <c r="AB58" s="26" t="s">
        <v>248</v>
      </c>
      <c r="AC58" s="19" t="s">
        <v>253</v>
      </c>
      <c r="AD58" s="19" t="s">
        <v>254</v>
      </c>
      <c r="AE58" s="19" t="s">
        <v>253</v>
      </c>
      <c r="AF58" s="19" t="s">
        <v>255</v>
      </c>
      <c r="AG58" s="19" t="s">
        <v>255</v>
      </c>
      <c r="AH58" s="19" t="s">
        <v>256</v>
      </c>
      <c r="AI58" s="19" t="s">
        <v>257</v>
      </c>
      <c r="AJ58" s="19" t="s">
        <v>255</v>
      </c>
      <c r="AK58" s="19" t="s">
        <v>253</v>
      </c>
      <c r="AL58" s="19" t="s">
        <v>253</v>
      </c>
      <c r="AM58" s="19" t="s">
        <v>253</v>
      </c>
      <c r="AN58" s="19" t="s">
        <v>244</v>
      </c>
      <c r="AO58" s="19" t="s">
        <v>254</v>
      </c>
      <c r="AP58" s="19" t="s">
        <v>255</v>
      </c>
      <c r="AQ58" s="19" t="s">
        <v>256</v>
      </c>
      <c r="AR58" s="19" t="s">
        <v>255</v>
      </c>
      <c r="AS58" s="19" t="s">
        <v>253</v>
      </c>
      <c r="AT58" s="19" t="s">
        <v>258</v>
      </c>
      <c r="AU58" s="19" t="s">
        <v>255</v>
      </c>
      <c r="AV58" s="26" t="s">
        <v>248</v>
      </c>
      <c r="AW58" s="26" t="s">
        <v>248</v>
      </c>
      <c r="AX58" s="26" t="s">
        <v>248</v>
      </c>
      <c r="AY58" s="19" t="s">
        <v>259</v>
      </c>
      <c r="AZ58" s="19" t="s">
        <v>259</v>
      </c>
      <c r="BA58" s="26" t="s">
        <v>248</v>
      </c>
      <c r="BB58" s="26" t="s">
        <v>248</v>
      </c>
      <c r="BC58" s="26" t="s">
        <v>248</v>
      </c>
      <c r="BD58" s="26" t="s">
        <v>248</v>
      </c>
      <c r="BE58" s="19" t="s">
        <v>260</v>
      </c>
      <c r="BF58" s="26" t="s">
        <v>248</v>
      </c>
      <c r="BG58" s="26" t="s">
        <v>248</v>
      </c>
      <c r="BH58" s="26" t="s">
        <v>248</v>
      </c>
      <c r="BI58" s="26" t="s">
        <v>248</v>
      </c>
      <c r="BJ58" s="26" t="s">
        <v>248</v>
      </c>
      <c r="BK58" s="26" t="s">
        <v>248</v>
      </c>
      <c r="BL58" s="26" t="s">
        <v>248</v>
      </c>
      <c r="BM58" s="26" t="s">
        <v>248</v>
      </c>
      <c r="BN58" s="26" t="s">
        <v>248</v>
      </c>
      <c r="BO58" s="26" t="s">
        <v>248</v>
      </c>
      <c r="BP58" s="26" t="s">
        <v>248</v>
      </c>
      <c r="BQ58" s="26" t="s">
        <v>248</v>
      </c>
      <c r="BR58" s="26" t="s">
        <v>248</v>
      </c>
      <c r="BS58" s="26" t="s">
        <v>248</v>
      </c>
      <c r="BT58" s="26" t="s">
        <v>248</v>
      </c>
      <c r="BU58" s="26" t="s">
        <v>248</v>
      </c>
      <c r="BV58" s="26" t="s">
        <v>248</v>
      </c>
      <c r="BW58" s="26" t="s">
        <v>248</v>
      </c>
      <c r="BX58" s="26" t="s">
        <v>248</v>
      </c>
      <c r="BY58" s="26" t="s">
        <v>248</v>
      </c>
      <c r="BZ58" s="26" t="s">
        <v>248</v>
      </c>
      <c r="CA58" s="26" t="s">
        <v>248</v>
      </c>
      <c r="CB58" s="26" t="s">
        <v>248</v>
      </c>
      <c r="CC58" s="26" t="s">
        <v>248</v>
      </c>
      <c r="CD58" s="26" t="s">
        <v>248</v>
      </c>
      <c r="CE58" s="26" t="s">
        <v>248</v>
      </c>
      <c r="CF58" s="319">
        <v>0</v>
      </c>
    </row>
    <row r="59" spans="1:84">
      <c r="A59" s="36" t="s">
        <v>261</v>
      </c>
      <c r="B59" s="29"/>
      <c r="C59" s="318">
        <v>0</v>
      </c>
      <c r="D59" s="318">
        <v>0</v>
      </c>
      <c r="E59" s="318">
        <v>73</v>
      </c>
      <c r="F59" s="318">
        <v>0</v>
      </c>
      <c r="G59" s="318">
        <v>0</v>
      </c>
      <c r="H59" s="318">
        <v>0</v>
      </c>
      <c r="I59" s="318">
        <v>0</v>
      </c>
      <c r="J59" s="318">
        <v>0</v>
      </c>
      <c r="K59" s="318">
        <v>0</v>
      </c>
      <c r="L59" s="318">
        <v>4601</v>
      </c>
      <c r="M59" s="318">
        <v>0</v>
      </c>
      <c r="N59" s="318">
        <v>3843</v>
      </c>
      <c r="O59" s="318">
        <v>0</v>
      </c>
      <c r="P59" s="320">
        <v>0</v>
      </c>
      <c r="Q59" s="320">
        <v>0</v>
      </c>
      <c r="R59" s="320">
        <v>0</v>
      </c>
      <c r="S59" s="244">
        <v>0</v>
      </c>
      <c r="T59" s="244">
        <v>0</v>
      </c>
      <c r="U59" s="321">
        <v>7146</v>
      </c>
      <c r="V59" s="320">
        <v>243</v>
      </c>
      <c r="W59" s="320">
        <v>0</v>
      </c>
      <c r="X59" s="320">
        <v>0</v>
      </c>
      <c r="Y59" s="320">
        <v>662</v>
      </c>
      <c r="Z59" s="320">
        <v>0</v>
      </c>
      <c r="AA59" s="320">
        <v>0</v>
      </c>
      <c r="AB59" s="244">
        <v>0</v>
      </c>
      <c r="AC59" s="320">
        <v>0</v>
      </c>
      <c r="AD59" s="320">
        <v>0</v>
      </c>
      <c r="AE59" s="320">
        <v>3662</v>
      </c>
      <c r="AF59" s="320">
        <v>0</v>
      </c>
      <c r="AG59" s="320">
        <v>564</v>
      </c>
      <c r="AH59" s="320">
        <v>81</v>
      </c>
      <c r="AI59" s="320">
        <v>0</v>
      </c>
      <c r="AJ59" s="320">
        <v>3644</v>
      </c>
      <c r="AK59" s="320">
        <v>0</v>
      </c>
      <c r="AL59" s="320">
        <v>0</v>
      </c>
      <c r="AM59" s="320">
        <v>0</v>
      </c>
      <c r="AN59" s="320">
        <v>0</v>
      </c>
      <c r="AO59" s="320">
        <f>55*24</f>
        <v>1320</v>
      </c>
      <c r="AP59" s="320">
        <v>0</v>
      </c>
      <c r="AQ59" s="320">
        <v>0</v>
      </c>
      <c r="AR59" s="320">
        <v>0</v>
      </c>
      <c r="AS59" s="320">
        <v>0</v>
      </c>
      <c r="AT59" s="320">
        <v>0</v>
      </c>
      <c r="AU59" s="320">
        <v>0</v>
      </c>
      <c r="AV59" s="244">
        <v>0</v>
      </c>
      <c r="AW59" s="244">
        <v>0</v>
      </c>
      <c r="AX59" s="244">
        <v>0</v>
      </c>
      <c r="AY59" s="320">
        <f>CE91</f>
        <v>13845</v>
      </c>
      <c r="AZ59" s="320">
        <v>0</v>
      </c>
      <c r="BA59" s="244">
        <v>0</v>
      </c>
      <c r="BB59" s="244">
        <v>0</v>
      </c>
      <c r="BC59" s="244">
        <v>0</v>
      </c>
      <c r="BD59" s="244">
        <v>0</v>
      </c>
      <c r="BE59" s="320">
        <f>CE90</f>
        <v>36577</v>
      </c>
      <c r="BF59" s="244">
        <v>0</v>
      </c>
      <c r="BG59" s="244">
        <v>0</v>
      </c>
      <c r="BH59" s="244">
        <v>0</v>
      </c>
      <c r="BI59" s="244">
        <v>0</v>
      </c>
      <c r="BJ59" s="244">
        <v>0</v>
      </c>
      <c r="BK59" s="244">
        <v>0</v>
      </c>
      <c r="BL59" s="244">
        <v>0</v>
      </c>
      <c r="BM59" s="244">
        <v>0</v>
      </c>
      <c r="BN59" s="244">
        <v>0</v>
      </c>
      <c r="BO59" s="244">
        <v>0</v>
      </c>
      <c r="BP59" s="244">
        <v>0</v>
      </c>
      <c r="BQ59" s="244">
        <v>0</v>
      </c>
      <c r="BR59" s="244">
        <v>0</v>
      </c>
      <c r="BS59" s="244">
        <v>0</v>
      </c>
      <c r="BT59" s="244">
        <v>0</v>
      </c>
      <c r="BU59" s="244">
        <v>0</v>
      </c>
      <c r="BV59" s="244">
        <v>0</v>
      </c>
      <c r="BW59" s="244">
        <v>0</v>
      </c>
      <c r="BX59" s="244">
        <v>0</v>
      </c>
      <c r="BY59" s="244">
        <v>0</v>
      </c>
      <c r="BZ59" s="244">
        <v>0</v>
      </c>
      <c r="CA59" s="244">
        <v>0</v>
      </c>
      <c r="CB59" s="244">
        <v>0</v>
      </c>
      <c r="CC59" s="244">
        <v>0</v>
      </c>
      <c r="CD59" s="235">
        <v>0</v>
      </c>
      <c r="CE59" s="29">
        <v>0</v>
      </c>
      <c r="CF59" s="319">
        <v>0</v>
      </c>
    </row>
    <row r="60" spans="1:84" s="211" customFormat="1">
      <c r="A60" s="218" t="s">
        <v>262</v>
      </c>
      <c r="B60" s="219"/>
      <c r="C60" s="322">
        <v>0</v>
      </c>
      <c r="D60" s="322">
        <v>0</v>
      </c>
      <c r="E60" s="322">
        <v>0.24</v>
      </c>
      <c r="F60" s="322">
        <v>0</v>
      </c>
      <c r="G60" s="322">
        <v>0</v>
      </c>
      <c r="H60" s="322">
        <v>0</v>
      </c>
      <c r="I60" s="322">
        <v>0</v>
      </c>
      <c r="J60" s="322">
        <v>0</v>
      </c>
      <c r="K60" s="322">
        <v>0</v>
      </c>
      <c r="L60" s="322">
        <v>15.05</v>
      </c>
      <c r="M60" s="322">
        <v>0</v>
      </c>
      <c r="N60" s="322">
        <v>6.03</v>
      </c>
      <c r="O60" s="322">
        <v>0</v>
      </c>
      <c r="P60" s="323">
        <v>0.01</v>
      </c>
      <c r="Q60" s="323">
        <v>0</v>
      </c>
      <c r="R60" s="323">
        <v>0</v>
      </c>
      <c r="S60" s="324">
        <v>0.11</v>
      </c>
      <c r="T60" s="324">
        <v>0</v>
      </c>
      <c r="U60" s="325">
        <v>1.07</v>
      </c>
      <c r="V60" s="323">
        <v>0.2</v>
      </c>
      <c r="W60" s="323">
        <v>0</v>
      </c>
      <c r="X60" s="323">
        <v>0</v>
      </c>
      <c r="Y60" s="323">
        <v>1.41</v>
      </c>
      <c r="Z60" s="323">
        <v>0</v>
      </c>
      <c r="AA60" s="323">
        <v>0</v>
      </c>
      <c r="AB60" s="324">
        <v>0</v>
      </c>
      <c r="AC60" s="323">
        <v>0</v>
      </c>
      <c r="AD60" s="323">
        <v>0</v>
      </c>
      <c r="AE60" s="323">
        <v>4.8600000000000003</v>
      </c>
      <c r="AF60" s="323">
        <v>0</v>
      </c>
      <c r="AG60" s="323">
        <v>0.71</v>
      </c>
      <c r="AH60" s="323">
        <v>1.34</v>
      </c>
      <c r="AI60" s="323">
        <v>0</v>
      </c>
      <c r="AJ60" s="323">
        <v>8.98</v>
      </c>
      <c r="AK60" s="323">
        <v>0</v>
      </c>
      <c r="AL60" s="323">
        <v>0</v>
      </c>
      <c r="AM60" s="323">
        <v>0</v>
      </c>
      <c r="AN60" s="323">
        <v>0</v>
      </c>
      <c r="AO60" s="323">
        <v>0.18</v>
      </c>
      <c r="AP60" s="323">
        <v>0</v>
      </c>
      <c r="AQ60" s="323">
        <v>0</v>
      </c>
      <c r="AR60" s="323">
        <v>0</v>
      </c>
      <c r="AS60" s="323">
        <v>0</v>
      </c>
      <c r="AT60" s="323">
        <v>0</v>
      </c>
      <c r="AU60" s="323">
        <v>0</v>
      </c>
      <c r="AV60" s="324">
        <v>0</v>
      </c>
      <c r="AW60" s="324">
        <v>0</v>
      </c>
      <c r="AX60" s="324">
        <v>0</v>
      </c>
      <c r="AY60" s="323">
        <v>5.58</v>
      </c>
      <c r="AZ60" s="323">
        <v>0</v>
      </c>
      <c r="BA60" s="324">
        <v>2.65</v>
      </c>
      <c r="BB60" s="324">
        <v>0.91</v>
      </c>
      <c r="BC60" s="324">
        <v>0</v>
      </c>
      <c r="BD60" s="324">
        <v>1.1299999999999999</v>
      </c>
      <c r="BE60" s="323">
        <v>3.38</v>
      </c>
      <c r="BF60" s="324">
        <v>3.59</v>
      </c>
      <c r="BG60" s="324">
        <v>0</v>
      </c>
      <c r="BH60" s="324">
        <v>0</v>
      </c>
      <c r="BI60" s="324">
        <v>0</v>
      </c>
      <c r="BJ60" s="324">
        <v>0</v>
      </c>
      <c r="BK60" s="324">
        <v>0</v>
      </c>
      <c r="BL60" s="324">
        <v>1.17</v>
      </c>
      <c r="BM60" s="324">
        <v>2.58</v>
      </c>
      <c r="BN60" s="324">
        <v>4.2</v>
      </c>
      <c r="BO60" s="324">
        <v>0</v>
      </c>
      <c r="BP60" s="324">
        <v>0</v>
      </c>
      <c r="BQ60" s="324">
        <v>0</v>
      </c>
      <c r="BR60" s="324">
        <v>0</v>
      </c>
      <c r="BS60" s="324">
        <v>0</v>
      </c>
      <c r="BT60" s="324">
        <v>0</v>
      </c>
      <c r="BU60" s="324">
        <v>0</v>
      </c>
      <c r="BV60" s="324">
        <v>0.77</v>
      </c>
      <c r="BW60" s="324">
        <v>0</v>
      </c>
      <c r="BX60" s="324">
        <v>0</v>
      </c>
      <c r="BY60" s="324">
        <v>2.13</v>
      </c>
      <c r="BZ60" s="324">
        <v>0</v>
      </c>
      <c r="CA60" s="324">
        <v>0</v>
      </c>
      <c r="CB60" s="324">
        <v>0</v>
      </c>
      <c r="CC60" s="324">
        <v>0</v>
      </c>
      <c r="CD60" s="220" t="s">
        <v>248</v>
      </c>
      <c r="CE60" s="238">
        <f t="shared" ref="CE60:CE68" si="4">SUM(C60:CD60)</f>
        <v>68.28</v>
      </c>
      <c r="CF60" s="326">
        <v>0</v>
      </c>
    </row>
    <row r="61" spans="1:84">
      <c r="A61" s="36" t="s">
        <v>263</v>
      </c>
      <c r="B61" s="17"/>
      <c r="C61" s="318">
        <v>0</v>
      </c>
      <c r="D61" s="318">
        <v>0</v>
      </c>
      <c r="E61" s="318">
        <v>19878</v>
      </c>
      <c r="F61" s="318">
        <v>0</v>
      </c>
      <c r="G61" s="318">
        <v>0</v>
      </c>
      <c r="H61" s="318">
        <v>0</v>
      </c>
      <c r="I61" s="318">
        <v>0</v>
      </c>
      <c r="J61" s="318">
        <v>0</v>
      </c>
      <c r="K61" s="318">
        <v>0</v>
      </c>
      <c r="L61" s="318">
        <v>1252832</v>
      </c>
      <c r="M61" s="318">
        <v>0</v>
      </c>
      <c r="N61" s="318">
        <v>330758</v>
      </c>
      <c r="O61" s="318">
        <v>0</v>
      </c>
      <c r="P61" s="320">
        <v>252</v>
      </c>
      <c r="Q61" s="320">
        <v>0</v>
      </c>
      <c r="R61" s="320">
        <v>0</v>
      </c>
      <c r="S61" s="327">
        <v>6919</v>
      </c>
      <c r="T61" s="327">
        <v>0</v>
      </c>
      <c r="U61" s="321">
        <v>82786</v>
      </c>
      <c r="V61" s="320">
        <v>20766</v>
      </c>
      <c r="W61" s="320">
        <v>0</v>
      </c>
      <c r="X61" s="320">
        <v>0</v>
      </c>
      <c r="Y61" s="320">
        <v>146493</v>
      </c>
      <c r="Z61" s="320">
        <v>0</v>
      </c>
      <c r="AA61" s="320">
        <v>0</v>
      </c>
      <c r="AB61" s="328">
        <v>0</v>
      </c>
      <c r="AC61" s="320">
        <v>0</v>
      </c>
      <c r="AD61" s="320">
        <v>0</v>
      </c>
      <c r="AE61" s="320">
        <v>548605</v>
      </c>
      <c r="AF61" s="320">
        <v>0</v>
      </c>
      <c r="AG61" s="320">
        <v>159114</v>
      </c>
      <c r="AH61" s="320">
        <v>143401</v>
      </c>
      <c r="AI61" s="320">
        <v>0</v>
      </c>
      <c r="AJ61" s="320">
        <v>756548</v>
      </c>
      <c r="AK61" s="320">
        <v>0</v>
      </c>
      <c r="AL61" s="320">
        <v>0</v>
      </c>
      <c r="AM61" s="320">
        <v>0</v>
      </c>
      <c r="AN61" s="320">
        <v>0</v>
      </c>
      <c r="AO61" s="320">
        <v>14976</v>
      </c>
      <c r="AP61" s="320">
        <v>0</v>
      </c>
      <c r="AQ61" s="320">
        <v>0</v>
      </c>
      <c r="AR61" s="320">
        <v>0</v>
      </c>
      <c r="AS61" s="320">
        <v>0</v>
      </c>
      <c r="AT61" s="320">
        <v>0</v>
      </c>
      <c r="AU61" s="320">
        <v>0</v>
      </c>
      <c r="AV61" s="327">
        <v>0</v>
      </c>
      <c r="AW61" s="327">
        <v>0</v>
      </c>
      <c r="AX61" s="327">
        <v>0</v>
      </c>
      <c r="AY61" s="320">
        <v>243053</v>
      </c>
      <c r="AZ61" s="320">
        <v>0</v>
      </c>
      <c r="BA61" s="327">
        <v>115470</v>
      </c>
      <c r="BB61" s="327">
        <v>55366</v>
      </c>
      <c r="BC61" s="327">
        <v>0</v>
      </c>
      <c r="BD61" s="327">
        <v>88218</v>
      </c>
      <c r="BE61" s="320">
        <v>174010</v>
      </c>
      <c r="BF61" s="327">
        <v>140775</v>
      </c>
      <c r="BG61" s="327">
        <v>0</v>
      </c>
      <c r="BH61" s="327">
        <v>0</v>
      </c>
      <c r="BI61" s="327">
        <v>0</v>
      </c>
      <c r="BJ61" s="327">
        <v>0</v>
      </c>
      <c r="BK61" s="327">
        <v>0</v>
      </c>
      <c r="BL61" s="327">
        <v>55714</v>
      </c>
      <c r="BM61" s="327">
        <v>163934</v>
      </c>
      <c r="BN61" s="327">
        <v>500683</v>
      </c>
      <c r="BO61" s="327">
        <v>224</v>
      </c>
      <c r="BP61" s="327">
        <v>0</v>
      </c>
      <c r="BQ61" s="327">
        <v>0</v>
      </c>
      <c r="BR61" s="327">
        <v>0</v>
      </c>
      <c r="BS61" s="327">
        <v>0</v>
      </c>
      <c r="BT61" s="327">
        <v>0</v>
      </c>
      <c r="BU61" s="327">
        <v>0</v>
      </c>
      <c r="BV61" s="327">
        <v>45430</v>
      </c>
      <c r="BW61" s="327">
        <v>0</v>
      </c>
      <c r="BX61" s="327">
        <v>0</v>
      </c>
      <c r="BY61" s="327">
        <v>214187</v>
      </c>
      <c r="BZ61" s="327">
        <v>0</v>
      </c>
      <c r="CA61" s="327">
        <v>0</v>
      </c>
      <c r="CB61" s="327">
        <v>0</v>
      </c>
      <c r="CC61" s="327">
        <v>0</v>
      </c>
      <c r="CD61" s="26" t="s">
        <v>248</v>
      </c>
      <c r="CE61" s="29">
        <f t="shared" si="4"/>
        <v>5280392</v>
      </c>
      <c r="CF61" s="319">
        <v>0</v>
      </c>
    </row>
    <row r="62" spans="1:84">
      <c r="A62" s="36" t="s">
        <v>11</v>
      </c>
      <c r="B62" s="17"/>
      <c r="C62" s="29">
        <f>ROUND(C47+C48,0)</f>
        <v>0</v>
      </c>
      <c r="D62" s="29">
        <f t="shared" ref="D62:BO62" si="5">ROUND(D47+D48,0)</f>
        <v>0</v>
      </c>
      <c r="E62" s="29">
        <f>ROUND(E47+E48,0)</f>
        <v>5111</v>
      </c>
      <c r="F62" s="29">
        <f t="shared" si="5"/>
        <v>0</v>
      </c>
      <c r="G62" s="29">
        <f t="shared" si="5"/>
        <v>0</v>
      </c>
      <c r="H62" s="29">
        <f t="shared" si="5"/>
        <v>0</v>
      </c>
      <c r="I62" s="29">
        <f t="shared" si="5"/>
        <v>0</v>
      </c>
      <c r="J62" s="29">
        <f t="shared" si="5"/>
        <v>0</v>
      </c>
      <c r="K62" s="29">
        <f t="shared" si="5"/>
        <v>0</v>
      </c>
      <c r="L62" s="29">
        <f t="shared" si="5"/>
        <v>322149</v>
      </c>
      <c r="M62" s="29">
        <f t="shared" si="5"/>
        <v>0</v>
      </c>
      <c r="N62" s="29">
        <f t="shared" si="5"/>
        <v>85050</v>
      </c>
      <c r="O62" s="29">
        <f t="shared" si="5"/>
        <v>0</v>
      </c>
      <c r="P62" s="29">
        <f t="shared" si="5"/>
        <v>65</v>
      </c>
      <c r="Q62" s="29">
        <f t="shared" si="5"/>
        <v>0</v>
      </c>
      <c r="R62" s="29">
        <f t="shared" si="5"/>
        <v>0</v>
      </c>
      <c r="S62" s="29">
        <f t="shared" si="5"/>
        <v>1779</v>
      </c>
      <c r="T62" s="29">
        <f t="shared" si="5"/>
        <v>0</v>
      </c>
      <c r="U62" s="29">
        <f t="shared" si="5"/>
        <v>21287</v>
      </c>
      <c r="V62" s="29">
        <f t="shared" si="5"/>
        <v>5340</v>
      </c>
      <c r="W62" s="29">
        <f t="shared" si="5"/>
        <v>0</v>
      </c>
      <c r="X62" s="29">
        <f t="shared" si="5"/>
        <v>0</v>
      </c>
      <c r="Y62" s="29">
        <f t="shared" si="5"/>
        <v>37669</v>
      </c>
      <c r="Z62" s="29">
        <f t="shared" si="5"/>
        <v>0</v>
      </c>
      <c r="AA62" s="29">
        <f t="shared" si="5"/>
        <v>0</v>
      </c>
      <c r="AB62" s="29">
        <f t="shared" si="5"/>
        <v>0</v>
      </c>
      <c r="AC62" s="29">
        <f t="shared" si="5"/>
        <v>0</v>
      </c>
      <c r="AD62" s="29">
        <f t="shared" si="5"/>
        <v>0</v>
      </c>
      <c r="AE62" s="29">
        <f t="shared" si="5"/>
        <v>141067</v>
      </c>
      <c r="AF62" s="29">
        <f t="shared" si="5"/>
        <v>0</v>
      </c>
      <c r="AG62" s="29">
        <f t="shared" si="5"/>
        <v>40914</v>
      </c>
      <c r="AH62" s="29">
        <f t="shared" si="5"/>
        <v>36874</v>
      </c>
      <c r="AI62" s="29">
        <f t="shared" si="5"/>
        <v>0</v>
      </c>
      <c r="AJ62" s="29">
        <f t="shared" si="5"/>
        <v>194536</v>
      </c>
      <c r="AK62" s="29">
        <f t="shared" si="5"/>
        <v>0</v>
      </c>
      <c r="AL62" s="29">
        <f t="shared" si="5"/>
        <v>0</v>
      </c>
      <c r="AM62" s="29">
        <f t="shared" si="5"/>
        <v>0</v>
      </c>
      <c r="AN62" s="29">
        <f t="shared" si="5"/>
        <v>0</v>
      </c>
      <c r="AO62" s="29">
        <f t="shared" si="5"/>
        <v>3851</v>
      </c>
      <c r="AP62" s="29">
        <f t="shared" si="5"/>
        <v>0</v>
      </c>
      <c r="AQ62" s="29">
        <f t="shared" si="5"/>
        <v>0</v>
      </c>
      <c r="AR62" s="29">
        <f t="shared" si="5"/>
        <v>0</v>
      </c>
      <c r="AS62" s="29">
        <f t="shared" si="5"/>
        <v>0</v>
      </c>
      <c r="AT62" s="29">
        <f t="shared" si="5"/>
        <v>0</v>
      </c>
      <c r="AU62" s="29">
        <f t="shared" si="5"/>
        <v>0</v>
      </c>
      <c r="AV62" s="29">
        <f t="shared" si="5"/>
        <v>0</v>
      </c>
      <c r="AW62" s="29">
        <f t="shared" si="5"/>
        <v>0</v>
      </c>
      <c r="AX62" s="29">
        <f t="shared" si="5"/>
        <v>0</v>
      </c>
      <c r="AY62" s="29">
        <f t="shared" si="5"/>
        <v>62498</v>
      </c>
      <c r="AZ62" s="29">
        <f t="shared" si="5"/>
        <v>0</v>
      </c>
      <c r="BA62" s="29">
        <f t="shared" si="5"/>
        <v>29692</v>
      </c>
      <c r="BB62" s="29">
        <f t="shared" si="5"/>
        <v>14237</v>
      </c>
      <c r="BC62" s="29">
        <f t="shared" si="5"/>
        <v>0</v>
      </c>
      <c r="BD62" s="29">
        <f t="shared" si="5"/>
        <v>22684</v>
      </c>
      <c r="BE62" s="29">
        <f t="shared" si="5"/>
        <v>44744</v>
      </c>
      <c r="BF62" s="29">
        <f t="shared" si="5"/>
        <v>36198</v>
      </c>
      <c r="BG62" s="29">
        <f t="shared" si="5"/>
        <v>0</v>
      </c>
      <c r="BH62" s="29">
        <f t="shared" si="5"/>
        <v>0</v>
      </c>
      <c r="BI62" s="29">
        <f t="shared" si="5"/>
        <v>0</v>
      </c>
      <c r="BJ62" s="29">
        <f t="shared" si="5"/>
        <v>0</v>
      </c>
      <c r="BK62" s="29">
        <f t="shared" si="5"/>
        <v>0</v>
      </c>
      <c r="BL62" s="29">
        <f t="shared" si="5"/>
        <v>14326</v>
      </c>
      <c r="BM62" s="29">
        <f t="shared" si="5"/>
        <v>42153</v>
      </c>
      <c r="BN62" s="29">
        <f t="shared" si="5"/>
        <v>128744</v>
      </c>
      <c r="BO62" s="29">
        <f t="shared" si="5"/>
        <v>58</v>
      </c>
      <c r="BP62" s="29">
        <f t="shared" ref="BP62:CC62" si="6">ROUND(BP47+BP48,0)</f>
        <v>0</v>
      </c>
      <c r="BQ62" s="29">
        <f t="shared" si="6"/>
        <v>0</v>
      </c>
      <c r="BR62" s="29">
        <f t="shared" si="6"/>
        <v>0</v>
      </c>
      <c r="BS62" s="29">
        <f t="shared" si="6"/>
        <v>0</v>
      </c>
      <c r="BT62" s="29">
        <f t="shared" si="6"/>
        <v>0</v>
      </c>
      <c r="BU62" s="29">
        <f t="shared" si="6"/>
        <v>0</v>
      </c>
      <c r="BV62" s="29">
        <f t="shared" si="6"/>
        <v>11682</v>
      </c>
      <c r="BW62" s="29">
        <f t="shared" si="6"/>
        <v>0</v>
      </c>
      <c r="BX62" s="29">
        <f t="shared" si="6"/>
        <v>0</v>
      </c>
      <c r="BY62" s="29">
        <f t="shared" si="6"/>
        <v>55075</v>
      </c>
      <c r="BZ62" s="29">
        <f t="shared" si="6"/>
        <v>0</v>
      </c>
      <c r="CA62" s="29">
        <f t="shared" si="6"/>
        <v>0</v>
      </c>
      <c r="CB62" s="29">
        <f t="shared" si="6"/>
        <v>0</v>
      </c>
      <c r="CC62" s="29">
        <f t="shared" si="6"/>
        <v>0</v>
      </c>
      <c r="CD62" s="26" t="s">
        <v>248</v>
      </c>
      <c r="CE62" s="29">
        <f t="shared" si="4"/>
        <v>1357783</v>
      </c>
      <c r="CF62" s="319">
        <v>0</v>
      </c>
    </row>
    <row r="63" spans="1:84">
      <c r="A63" s="36" t="s">
        <v>264</v>
      </c>
      <c r="B63" s="17"/>
      <c r="C63" s="318">
        <v>0</v>
      </c>
      <c r="D63" s="318">
        <v>0</v>
      </c>
      <c r="E63" s="318">
        <v>15411</v>
      </c>
      <c r="F63" s="318">
        <v>0</v>
      </c>
      <c r="G63" s="318">
        <v>0</v>
      </c>
      <c r="H63" s="318">
        <v>0</v>
      </c>
      <c r="I63" s="318">
        <v>0</v>
      </c>
      <c r="J63" s="318">
        <v>0</v>
      </c>
      <c r="K63" s="318">
        <v>0</v>
      </c>
      <c r="L63" s="318">
        <v>971297</v>
      </c>
      <c r="M63" s="318">
        <v>0</v>
      </c>
      <c r="N63" s="318">
        <v>202508</v>
      </c>
      <c r="O63" s="318">
        <v>0</v>
      </c>
      <c r="P63" s="320">
        <v>7051</v>
      </c>
      <c r="Q63" s="320">
        <v>0</v>
      </c>
      <c r="R63" s="320">
        <v>0</v>
      </c>
      <c r="S63" s="327">
        <v>0</v>
      </c>
      <c r="T63" s="327">
        <v>0</v>
      </c>
      <c r="U63" s="321">
        <v>15179</v>
      </c>
      <c r="V63" s="320">
        <v>613</v>
      </c>
      <c r="W63" s="320">
        <v>0</v>
      </c>
      <c r="X63" s="320">
        <v>0</v>
      </c>
      <c r="Y63" s="320">
        <v>4322</v>
      </c>
      <c r="Z63" s="320">
        <v>0</v>
      </c>
      <c r="AA63" s="320">
        <v>0</v>
      </c>
      <c r="AB63" s="320">
        <v>16365</v>
      </c>
      <c r="AC63" s="320">
        <v>0</v>
      </c>
      <c r="AD63" s="320">
        <v>0</v>
      </c>
      <c r="AE63" s="320">
        <v>0</v>
      </c>
      <c r="AF63" s="320">
        <v>0</v>
      </c>
      <c r="AG63" s="320">
        <v>877658</v>
      </c>
      <c r="AH63" s="320">
        <v>0</v>
      </c>
      <c r="AI63" s="320">
        <v>0</v>
      </c>
      <c r="AJ63" s="320">
        <v>33969</v>
      </c>
      <c r="AK63" s="320">
        <v>0</v>
      </c>
      <c r="AL63" s="320">
        <v>0</v>
      </c>
      <c r="AM63" s="320">
        <v>0</v>
      </c>
      <c r="AN63" s="320">
        <v>0</v>
      </c>
      <c r="AO63" s="320">
        <v>11611</v>
      </c>
      <c r="AP63" s="320">
        <v>0</v>
      </c>
      <c r="AQ63" s="320">
        <v>0</v>
      </c>
      <c r="AR63" s="320">
        <v>0</v>
      </c>
      <c r="AS63" s="320">
        <v>0</v>
      </c>
      <c r="AT63" s="320">
        <v>0</v>
      </c>
      <c r="AU63" s="320">
        <v>0</v>
      </c>
      <c r="AV63" s="327">
        <v>0</v>
      </c>
      <c r="AW63" s="327">
        <v>0</v>
      </c>
      <c r="AX63" s="327">
        <v>0</v>
      </c>
      <c r="AY63" s="320">
        <v>0</v>
      </c>
      <c r="AZ63" s="320">
        <v>0</v>
      </c>
      <c r="BA63" s="327">
        <v>0</v>
      </c>
      <c r="BB63" s="327">
        <v>0</v>
      </c>
      <c r="BC63" s="327">
        <v>0</v>
      </c>
      <c r="BD63" s="327">
        <v>0</v>
      </c>
      <c r="BE63" s="320">
        <v>0</v>
      </c>
      <c r="BF63" s="327">
        <v>0</v>
      </c>
      <c r="BG63" s="327">
        <v>0</v>
      </c>
      <c r="BH63" s="327">
        <v>0</v>
      </c>
      <c r="BI63" s="327">
        <v>0</v>
      </c>
      <c r="BJ63" s="327">
        <v>0</v>
      </c>
      <c r="BK63" s="327">
        <v>0</v>
      </c>
      <c r="BL63" s="327">
        <v>0</v>
      </c>
      <c r="BM63" s="327">
        <v>72643</v>
      </c>
      <c r="BN63" s="327">
        <v>151229</v>
      </c>
      <c r="BO63" s="327">
        <v>0</v>
      </c>
      <c r="BP63" s="327">
        <v>0</v>
      </c>
      <c r="BQ63" s="327">
        <v>0</v>
      </c>
      <c r="BR63" s="327">
        <v>0</v>
      </c>
      <c r="BS63" s="327">
        <v>0</v>
      </c>
      <c r="BT63" s="327">
        <v>0</v>
      </c>
      <c r="BU63" s="327">
        <v>0</v>
      </c>
      <c r="BV63" s="327">
        <v>6788</v>
      </c>
      <c r="BW63" s="327">
        <v>0</v>
      </c>
      <c r="BX63" s="327">
        <v>0</v>
      </c>
      <c r="BY63" s="327">
        <v>0</v>
      </c>
      <c r="BZ63" s="327">
        <v>0</v>
      </c>
      <c r="CA63" s="327">
        <v>0</v>
      </c>
      <c r="CB63" s="327">
        <v>0</v>
      </c>
      <c r="CC63" s="327">
        <v>0</v>
      </c>
      <c r="CD63" s="26" t="s">
        <v>248</v>
      </c>
      <c r="CE63" s="29">
        <f t="shared" si="4"/>
        <v>2386644</v>
      </c>
      <c r="CF63" s="329">
        <v>0</v>
      </c>
    </row>
    <row r="64" spans="1:84">
      <c r="A64" s="36" t="s">
        <v>265</v>
      </c>
      <c r="B64" s="17"/>
      <c r="C64" s="318">
        <v>0</v>
      </c>
      <c r="D64" s="318">
        <v>0</v>
      </c>
      <c r="E64" s="318">
        <v>989</v>
      </c>
      <c r="F64" s="318">
        <v>0</v>
      </c>
      <c r="G64" s="318">
        <v>0</v>
      </c>
      <c r="H64" s="318">
        <v>0</v>
      </c>
      <c r="I64" s="318">
        <v>0</v>
      </c>
      <c r="J64" s="318">
        <v>0</v>
      </c>
      <c r="K64" s="318">
        <v>0</v>
      </c>
      <c r="L64" s="318">
        <v>62351</v>
      </c>
      <c r="M64" s="318">
        <v>0</v>
      </c>
      <c r="N64" s="318">
        <v>79356</v>
      </c>
      <c r="O64" s="318">
        <v>0</v>
      </c>
      <c r="P64" s="320">
        <v>6311</v>
      </c>
      <c r="Q64" s="320">
        <v>0</v>
      </c>
      <c r="R64" s="320">
        <v>0</v>
      </c>
      <c r="S64" s="327">
        <v>23890</v>
      </c>
      <c r="T64" s="327">
        <v>0</v>
      </c>
      <c r="U64" s="321">
        <v>87721</v>
      </c>
      <c r="V64" s="320">
        <v>970</v>
      </c>
      <c r="W64" s="320">
        <v>0</v>
      </c>
      <c r="X64" s="320">
        <v>0</v>
      </c>
      <c r="Y64" s="320">
        <v>6842</v>
      </c>
      <c r="Z64" s="320">
        <v>0</v>
      </c>
      <c r="AA64" s="320">
        <v>0</v>
      </c>
      <c r="AB64" s="320">
        <v>96236</v>
      </c>
      <c r="AC64" s="320">
        <v>0</v>
      </c>
      <c r="AD64" s="320">
        <v>0</v>
      </c>
      <c r="AE64" s="320">
        <v>7068</v>
      </c>
      <c r="AF64" s="320">
        <v>0</v>
      </c>
      <c r="AG64" s="320">
        <v>20085</v>
      </c>
      <c r="AH64" s="320">
        <v>26845</v>
      </c>
      <c r="AI64" s="320">
        <v>0</v>
      </c>
      <c r="AJ64" s="320">
        <v>79470</v>
      </c>
      <c r="AK64" s="320">
        <v>0</v>
      </c>
      <c r="AL64" s="320">
        <v>0</v>
      </c>
      <c r="AM64" s="320">
        <v>0</v>
      </c>
      <c r="AN64" s="320">
        <v>0</v>
      </c>
      <c r="AO64" s="320">
        <v>745</v>
      </c>
      <c r="AP64" s="320">
        <v>0</v>
      </c>
      <c r="AQ64" s="320">
        <v>0</v>
      </c>
      <c r="AR64" s="320">
        <v>0</v>
      </c>
      <c r="AS64" s="320">
        <v>0</v>
      </c>
      <c r="AT64" s="320">
        <v>0</v>
      </c>
      <c r="AU64" s="320">
        <v>0</v>
      </c>
      <c r="AV64" s="327">
        <v>0</v>
      </c>
      <c r="AW64" s="327">
        <v>0</v>
      </c>
      <c r="AX64" s="327">
        <v>0</v>
      </c>
      <c r="AY64" s="320">
        <v>109328</v>
      </c>
      <c r="AZ64" s="320">
        <v>0</v>
      </c>
      <c r="BA64" s="327">
        <v>7326</v>
      </c>
      <c r="BB64" s="327">
        <v>583</v>
      </c>
      <c r="BC64" s="327">
        <v>0</v>
      </c>
      <c r="BD64" s="327">
        <v>5288</v>
      </c>
      <c r="BE64" s="320">
        <v>40352</v>
      </c>
      <c r="BF64" s="327">
        <v>14571</v>
      </c>
      <c r="BG64" s="327">
        <v>0</v>
      </c>
      <c r="BH64" s="327">
        <v>0</v>
      </c>
      <c r="BI64" s="327">
        <v>0</v>
      </c>
      <c r="BJ64" s="327">
        <v>0</v>
      </c>
      <c r="BK64" s="327">
        <v>0</v>
      </c>
      <c r="BL64" s="327">
        <v>439</v>
      </c>
      <c r="BM64" s="327">
        <v>815</v>
      </c>
      <c r="BN64" s="327">
        <v>47706</v>
      </c>
      <c r="BO64" s="327">
        <v>387</v>
      </c>
      <c r="BP64" s="327">
        <v>0</v>
      </c>
      <c r="BQ64" s="327">
        <v>0</v>
      </c>
      <c r="BR64" s="327">
        <v>0</v>
      </c>
      <c r="BS64" s="327">
        <v>0</v>
      </c>
      <c r="BT64" s="327">
        <v>0</v>
      </c>
      <c r="BU64" s="327">
        <v>0</v>
      </c>
      <c r="BV64" s="327">
        <v>1243</v>
      </c>
      <c r="BW64" s="327">
        <v>0</v>
      </c>
      <c r="BX64" s="327">
        <v>0</v>
      </c>
      <c r="BY64" s="327">
        <v>694</v>
      </c>
      <c r="BZ64" s="327">
        <v>0</v>
      </c>
      <c r="CA64" s="327">
        <v>0</v>
      </c>
      <c r="CB64" s="327">
        <v>0</v>
      </c>
      <c r="CC64" s="327">
        <v>0</v>
      </c>
      <c r="CD64" s="26" t="s">
        <v>248</v>
      </c>
      <c r="CE64" s="29">
        <f t="shared" si="4"/>
        <v>727611</v>
      </c>
      <c r="CF64" s="319">
        <v>0</v>
      </c>
    </row>
    <row r="65" spans="1:84">
      <c r="A65" s="36" t="s">
        <v>266</v>
      </c>
      <c r="B65" s="17"/>
      <c r="C65" s="318">
        <v>0</v>
      </c>
      <c r="D65" s="318">
        <v>0</v>
      </c>
      <c r="E65" s="318">
        <v>6</v>
      </c>
      <c r="F65" s="318">
        <v>0</v>
      </c>
      <c r="G65" s="318">
        <v>0</v>
      </c>
      <c r="H65" s="318">
        <v>0</v>
      </c>
      <c r="I65" s="318">
        <v>0</v>
      </c>
      <c r="J65" s="318">
        <v>0</v>
      </c>
      <c r="K65" s="318">
        <v>0</v>
      </c>
      <c r="L65" s="318">
        <v>382</v>
      </c>
      <c r="M65" s="318">
        <v>0</v>
      </c>
      <c r="N65" s="318">
        <v>30865</v>
      </c>
      <c r="O65" s="318">
        <v>0</v>
      </c>
      <c r="P65" s="320">
        <v>0</v>
      </c>
      <c r="Q65" s="320">
        <v>0</v>
      </c>
      <c r="R65" s="320">
        <v>0</v>
      </c>
      <c r="S65" s="327">
        <v>0</v>
      </c>
      <c r="T65" s="327">
        <v>0</v>
      </c>
      <c r="U65" s="321">
        <v>0</v>
      </c>
      <c r="V65" s="320">
        <v>0</v>
      </c>
      <c r="W65" s="320">
        <v>0</v>
      </c>
      <c r="X65" s="320">
        <v>0</v>
      </c>
      <c r="Y65" s="320">
        <v>0</v>
      </c>
      <c r="Z65" s="320">
        <v>0</v>
      </c>
      <c r="AA65" s="320">
        <v>0</v>
      </c>
      <c r="AB65" s="328">
        <v>0</v>
      </c>
      <c r="AC65" s="320">
        <v>0</v>
      </c>
      <c r="AD65" s="320">
        <v>0</v>
      </c>
      <c r="AE65" s="320">
        <v>0</v>
      </c>
      <c r="AF65" s="320">
        <v>0</v>
      </c>
      <c r="AG65" s="320">
        <v>0</v>
      </c>
      <c r="AH65" s="320">
        <v>0</v>
      </c>
      <c r="AI65" s="320">
        <v>0</v>
      </c>
      <c r="AJ65" s="320">
        <v>18505</v>
      </c>
      <c r="AK65" s="320">
        <v>0</v>
      </c>
      <c r="AL65" s="320">
        <v>0</v>
      </c>
      <c r="AM65" s="320">
        <v>0</v>
      </c>
      <c r="AN65" s="320">
        <v>0</v>
      </c>
      <c r="AO65" s="320">
        <v>5</v>
      </c>
      <c r="AP65" s="320">
        <v>0</v>
      </c>
      <c r="AQ65" s="320">
        <v>0</v>
      </c>
      <c r="AR65" s="320">
        <v>0</v>
      </c>
      <c r="AS65" s="320">
        <v>0</v>
      </c>
      <c r="AT65" s="320">
        <v>0</v>
      </c>
      <c r="AU65" s="320">
        <v>0</v>
      </c>
      <c r="AV65" s="327">
        <v>0</v>
      </c>
      <c r="AW65" s="327">
        <v>0</v>
      </c>
      <c r="AX65" s="327">
        <v>0</v>
      </c>
      <c r="AY65" s="320">
        <v>0</v>
      </c>
      <c r="AZ65" s="320">
        <v>0</v>
      </c>
      <c r="BA65" s="327">
        <v>0</v>
      </c>
      <c r="BB65" s="327">
        <v>0</v>
      </c>
      <c r="BC65" s="327">
        <v>0</v>
      </c>
      <c r="BD65" s="327">
        <v>0</v>
      </c>
      <c r="BE65" s="320">
        <v>161055</v>
      </c>
      <c r="BF65" s="327">
        <v>0</v>
      </c>
      <c r="BG65" s="327">
        <v>0</v>
      </c>
      <c r="BH65" s="327">
        <v>0</v>
      </c>
      <c r="BI65" s="327">
        <v>0</v>
      </c>
      <c r="BJ65" s="327">
        <v>0</v>
      </c>
      <c r="BK65" s="327">
        <v>0</v>
      </c>
      <c r="BL65" s="327">
        <v>0</v>
      </c>
      <c r="BM65" s="327">
        <v>0</v>
      </c>
      <c r="BN65" s="327">
        <v>47738</v>
      </c>
      <c r="BO65" s="327">
        <v>0</v>
      </c>
      <c r="BP65" s="327">
        <v>0</v>
      </c>
      <c r="BQ65" s="327">
        <v>0</v>
      </c>
      <c r="BR65" s="327">
        <v>0</v>
      </c>
      <c r="BS65" s="327">
        <v>0</v>
      </c>
      <c r="BT65" s="327">
        <v>0</v>
      </c>
      <c r="BU65" s="327">
        <v>0</v>
      </c>
      <c r="BV65" s="327">
        <v>0</v>
      </c>
      <c r="BW65" s="327">
        <v>0</v>
      </c>
      <c r="BX65" s="327">
        <v>0</v>
      </c>
      <c r="BY65" s="327">
        <v>0</v>
      </c>
      <c r="BZ65" s="327">
        <v>0</v>
      </c>
      <c r="CA65" s="327">
        <v>0</v>
      </c>
      <c r="CB65" s="327">
        <v>0</v>
      </c>
      <c r="CC65" s="327">
        <v>0</v>
      </c>
      <c r="CD65" s="26" t="s">
        <v>248</v>
      </c>
      <c r="CE65" s="29">
        <f t="shared" si="4"/>
        <v>258556</v>
      </c>
      <c r="CF65" s="319">
        <v>0</v>
      </c>
    </row>
    <row r="66" spans="1:84">
      <c r="A66" s="36" t="s">
        <v>267</v>
      </c>
      <c r="B66" s="17"/>
      <c r="C66" s="318">
        <v>0</v>
      </c>
      <c r="D66" s="318">
        <v>0</v>
      </c>
      <c r="E66" s="318">
        <v>367</v>
      </c>
      <c r="F66" s="318">
        <v>0</v>
      </c>
      <c r="G66" s="318">
        <v>0</v>
      </c>
      <c r="H66" s="318">
        <v>0</v>
      </c>
      <c r="I66" s="318">
        <v>0</v>
      </c>
      <c r="J66" s="318">
        <v>0</v>
      </c>
      <c r="K66" s="318">
        <v>0</v>
      </c>
      <c r="L66" s="318">
        <v>23158</v>
      </c>
      <c r="M66" s="318">
        <v>0</v>
      </c>
      <c r="N66" s="318">
        <v>9199</v>
      </c>
      <c r="O66" s="318">
        <v>0</v>
      </c>
      <c r="P66" s="320">
        <v>0</v>
      </c>
      <c r="Q66" s="320">
        <v>0</v>
      </c>
      <c r="R66" s="320">
        <v>0</v>
      </c>
      <c r="S66" s="327">
        <v>0</v>
      </c>
      <c r="T66" s="327">
        <v>0</v>
      </c>
      <c r="U66" s="321">
        <v>72019</v>
      </c>
      <c r="V66" s="320">
        <v>3664</v>
      </c>
      <c r="W66" s="320">
        <v>0</v>
      </c>
      <c r="X66" s="320">
        <v>0</v>
      </c>
      <c r="Y66" s="320">
        <v>25844</v>
      </c>
      <c r="Z66" s="320">
        <v>0</v>
      </c>
      <c r="AA66" s="320">
        <v>0</v>
      </c>
      <c r="AB66" s="320">
        <v>89510</v>
      </c>
      <c r="AC66" s="320">
        <v>0</v>
      </c>
      <c r="AD66" s="320">
        <v>0</v>
      </c>
      <c r="AE66" s="320">
        <v>11064</v>
      </c>
      <c r="AF66" s="320">
        <v>0</v>
      </c>
      <c r="AG66" s="320">
        <v>796</v>
      </c>
      <c r="AH66" s="320">
        <v>17072</v>
      </c>
      <c r="AI66" s="320">
        <v>0</v>
      </c>
      <c r="AJ66" s="320">
        <v>9696</v>
      </c>
      <c r="AK66" s="320">
        <v>0</v>
      </c>
      <c r="AL66" s="320">
        <v>0</v>
      </c>
      <c r="AM66" s="320">
        <v>0</v>
      </c>
      <c r="AN66" s="320">
        <v>0</v>
      </c>
      <c r="AO66" s="320">
        <v>277</v>
      </c>
      <c r="AP66" s="320">
        <v>0</v>
      </c>
      <c r="AQ66" s="320">
        <v>0</v>
      </c>
      <c r="AR66" s="320">
        <v>0</v>
      </c>
      <c r="AS66" s="320">
        <v>0</v>
      </c>
      <c r="AT66" s="320">
        <v>0</v>
      </c>
      <c r="AU66" s="320">
        <v>0</v>
      </c>
      <c r="AV66" s="327">
        <v>0</v>
      </c>
      <c r="AW66" s="327">
        <v>0</v>
      </c>
      <c r="AX66" s="327">
        <v>0</v>
      </c>
      <c r="AY66" s="320">
        <v>99696</v>
      </c>
      <c r="AZ66" s="320">
        <v>0</v>
      </c>
      <c r="BA66" s="327">
        <v>672</v>
      </c>
      <c r="BB66" s="327">
        <v>0</v>
      </c>
      <c r="BC66" s="327">
        <v>0</v>
      </c>
      <c r="BD66" s="327">
        <v>5667</v>
      </c>
      <c r="BE66" s="320">
        <v>113210</v>
      </c>
      <c r="BF66" s="327">
        <v>0</v>
      </c>
      <c r="BG66" s="327">
        <v>0</v>
      </c>
      <c r="BH66" s="327">
        <v>0</v>
      </c>
      <c r="BI66" s="327">
        <v>0</v>
      </c>
      <c r="BJ66" s="327">
        <v>0</v>
      </c>
      <c r="BK66" s="327">
        <v>0</v>
      </c>
      <c r="BL66" s="327">
        <v>0</v>
      </c>
      <c r="BM66" s="327">
        <v>386176</v>
      </c>
      <c r="BN66" s="327">
        <v>416872</v>
      </c>
      <c r="BO66" s="327">
        <v>0</v>
      </c>
      <c r="BP66" s="327">
        <v>0</v>
      </c>
      <c r="BQ66" s="327">
        <v>0</v>
      </c>
      <c r="BR66" s="327">
        <v>0</v>
      </c>
      <c r="BS66" s="327">
        <v>0</v>
      </c>
      <c r="BT66" s="327">
        <v>0</v>
      </c>
      <c r="BU66" s="327">
        <v>0</v>
      </c>
      <c r="BV66" s="327">
        <v>54773</v>
      </c>
      <c r="BW66" s="327">
        <v>0</v>
      </c>
      <c r="BX66" s="327">
        <v>0</v>
      </c>
      <c r="BY66" s="327">
        <v>99711</v>
      </c>
      <c r="BZ66" s="327">
        <v>0</v>
      </c>
      <c r="CA66" s="327">
        <v>0</v>
      </c>
      <c r="CB66" s="327">
        <v>0</v>
      </c>
      <c r="CC66" s="327">
        <v>0</v>
      </c>
      <c r="CD66" s="26" t="s">
        <v>248</v>
      </c>
      <c r="CE66" s="29">
        <f t="shared" si="4"/>
        <v>1439443</v>
      </c>
      <c r="CF66" s="319">
        <v>0</v>
      </c>
    </row>
    <row r="67" spans="1:84">
      <c r="A67" s="36" t="s">
        <v>16</v>
      </c>
      <c r="B67" s="17"/>
      <c r="C67" s="29">
        <f t="shared" ref="C67:BN67" si="7">ROUND(C51+C52,0)</f>
        <v>0</v>
      </c>
      <c r="D67" s="29">
        <f t="shared" si="7"/>
        <v>0</v>
      </c>
      <c r="E67" s="29">
        <f>ROUND(E51+E52,0)</f>
        <v>10941</v>
      </c>
      <c r="F67" s="29">
        <f t="shared" si="7"/>
        <v>0</v>
      </c>
      <c r="G67" s="29">
        <f t="shared" si="7"/>
        <v>0</v>
      </c>
      <c r="H67" s="29">
        <f t="shared" si="7"/>
        <v>0</v>
      </c>
      <c r="I67" s="29">
        <f t="shared" si="7"/>
        <v>0</v>
      </c>
      <c r="J67" s="29">
        <f t="shared" si="7"/>
        <v>0</v>
      </c>
      <c r="K67" s="29">
        <f t="shared" si="7"/>
        <v>0</v>
      </c>
      <c r="L67" s="29">
        <f>ROUND(L51+L52,0)</f>
        <v>229636</v>
      </c>
      <c r="M67" s="29">
        <f t="shared" si="7"/>
        <v>0</v>
      </c>
      <c r="N67" s="29">
        <f t="shared" si="7"/>
        <v>191979</v>
      </c>
      <c r="O67" s="29">
        <f t="shared" si="7"/>
        <v>0</v>
      </c>
      <c r="P67" s="29">
        <f t="shared" si="7"/>
        <v>9718</v>
      </c>
      <c r="Q67" s="29">
        <f t="shared" si="7"/>
        <v>0</v>
      </c>
      <c r="R67" s="29">
        <f t="shared" si="7"/>
        <v>0</v>
      </c>
      <c r="S67" s="29">
        <f t="shared" si="7"/>
        <v>32566</v>
      </c>
      <c r="T67" s="29">
        <f t="shared" si="7"/>
        <v>0</v>
      </c>
      <c r="U67" s="29">
        <f t="shared" si="7"/>
        <v>6854</v>
      </c>
      <c r="V67" s="29">
        <f t="shared" si="7"/>
        <v>3121</v>
      </c>
      <c r="W67" s="29">
        <f t="shared" si="7"/>
        <v>0</v>
      </c>
      <c r="X67" s="29">
        <f t="shared" si="7"/>
        <v>0</v>
      </c>
      <c r="Y67" s="29">
        <f t="shared" si="7"/>
        <v>22043</v>
      </c>
      <c r="Z67" s="29">
        <f t="shared" si="7"/>
        <v>0</v>
      </c>
      <c r="AA67" s="29">
        <f t="shared" si="7"/>
        <v>0</v>
      </c>
      <c r="AB67" s="29">
        <f t="shared" si="7"/>
        <v>5792</v>
      </c>
      <c r="AC67" s="29">
        <f t="shared" si="7"/>
        <v>0</v>
      </c>
      <c r="AD67" s="29">
        <f t="shared" si="7"/>
        <v>0</v>
      </c>
      <c r="AE67" s="29">
        <f t="shared" si="7"/>
        <v>29863</v>
      </c>
      <c r="AF67" s="29">
        <f t="shared" si="7"/>
        <v>0</v>
      </c>
      <c r="AG67" s="29">
        <f t="shared" si="7"/>
        <v>18246</v>
      </c>
      <c r="AH67" s="29">
        <f t="shared" si="7"/>
        <v>9139</v>
      </c>
      <c r="AI67" s="29">
        <f t="shared" si="7"/>
        <v>0</v>
      </c>
      <c r="AJ67" s="29">
        <f t="shared" si="7"/>
        <v>104102</v>
      </c>
      <c r="AK67" s="29">
        <f t="shared" si="7"/>
        <v>0</v>
      </c>
      <c r="AL67" s="29">
        <f t="shared" si="7"/>
        <v>0</v>
      </c>
      <c r="AM67" s="29">
        <f t="shared" si="7"/>
        <v>0</v>
      </c>
      <c r="AN67" s="29">
        <f t="shared" si="7"/>
        <v>0</v>
      </c>
      <c r="AO67" s="29">
        <f t="shared" si="7"/>
        <v>0</v>
      </c>
      <c r="AP67" s="29">
        <f t="shared" si="7"/>
        <v>0</v>
      </c>
      <c r="AQ67" s="29">
        <f t="shared" si="7"/>
        <v>0</v>
      </c>
      <c r="AR67" s="29">
        <f t="shared" si="7"/>
        <v>0</v>
      </c>
      <c r="AS67" s="29">
        <f t="shared" si="7"/>
        <v>0</v>
      </c>
      <c r="AT67" s="29">
        <f t="shared" si="7"/>
        <v>0</v>
      </c>
      <c r="AU67" s="29">
        <f t="shared" si="7"/>
        <v>0</v>
      </c>
      <c r="AV67" s="29">
        <f t="shared" si="7"/>
        <v>0</v>
      </c>
      <c r="AW67" s="29">
        <f t="shared" si="7"/>
        <v>0</v>
      </c>
      <c r="AX67" s="29">
        <f t="shared" si="7"/>
        <v>0</v>
      </c>
      <c r="AY67" s="29">
        <f t="shared" si="7"/>
        <v>75687</v>
      </c>
      <c r="AZ67" s="29">
        <f t="shared" si="7"/>
        <v>27353</v>
      </c>
      <c r="BA67" s="29">
        <f t="shared" si="7"/>
        <v>41383</v>
      </c>
      <c r="BB67" s="29">
        <f t="shared" si="7"/>
        <v>7112</v>
      </c>
      <c r="BC67" s="29">
        <f t="shared" si="7"/>
        <v>0</v>
      </c>
      <c r="BD67" s="29">
        <f t="shared" si="7"/>
        <v>0</v>
      </c>
      <c r="BE67" s="29">
        <f t="shared" si="7"/>
        <v>219210</v>
      </c>
      <c r="BF67" s="29">
        <f t="shared" si="7"/>
        <v>7916</v>
      </c>
      <c r="BG67" s="29">
        <f t="shared" si="7"/>
        <v>0</v>
      </c>
      <c r="BH67" s="29">
        <f t="shared" si="7"/>
        <v>0</v>
      </c>
      <c r="BI67" s="29">
        <f t="shared" si="7"/>
        <v>0</v>
      </c>
      <c r="BJ67" s="29">
        <f t="shared" si="7"/>
        <v>0</v>
      </c>
      <c r="BK67" s="29">
        <f t="shared" si="7"/>
        <v>0</v>
      </c>
      <c r="BL67" s="29">
        <f t="shared" si="7"/>
        <v>1931</v>
      </c>
      <c r="BM67" s="29">
        <f t="shared" si="7"/>
        <v>0</v>
      </c>
      <c r="BN67" s="29">
        <f t="shared" si="7"/>
        <v>116620</v>
      </c>
      <c r="BO67" s="29">
        <f t="shared" ref="BO67:CC67" si="8">ROUND(BO51+BO52,0)</f>
        <v>0</v>
      </c>
      <c r="BP67" s="29">
        <f t="shared" si="8"/>
        <v>0</v>
      </c>
      <c r="BQ67" s="29">
        <f t="shared" si="8"/>
        <v>0</v>
      </c>
      <c r="BR67" s="29">
        <f t="shared" si="8"/>
        <v>0</v>
      </c>
      <c r="BS67" s="29">
        <f t="shared" si="8"/>
        <v>0</v>
      </c>
      <c r="BT67" s="29">
        <f t="shared" si="8"/>
        <v>0</v>
      </c>
      <c r="BU67" s="29">
        <f t="shared" si="8"/>
        <v>0</v>
      </c>
      <c r="BV67" s="29">
        <f>ROUND(BV51+BV52,0)</f>
        <v>1738</v>
      </c>
      <c r="BW67" s="29">
        <f t="shared" si="8"/>
        <v>0</v>
      </c>
      <c r="BX67" s="29">
        <f t="shared" si="8"/>
        <v>0</v>
      </c>
      <c r="BY67" s="29">
        <f t="shared" si="8"/>
        <v>8335</v>
      </c>
      <c r="BZ67" s="29">
        <f>ROUND(BZ51+BZ52,0)</f>
        <v>0</v>
      </c>
      <c r="CA67" s="29">
        <f t="shared" si="8"/>
        <v>0</v>
      </c>
      <c r="CB67" s="29">
        <f t="shared" si="8"/>
        <v>0</v>
      </c>
      <c r="CC67" s="29">
        <f t="shared" si="8"/>
        <v>0</v>
      </c>
      <c r="CD67" s="26" t="s">
        <v>248</v>
      </c>
      <c r="CE67" s="29">
        <f>SUM(C67:CD67)</f>
        <v>1181285</v>
      </c>
      <c r="CF67" s="319">
        <v>0</v>
      </c>
    </row>
    <row r="68" spans="1:84">
      <c r="A68" s="36" t="s">
        <v>268</v>
      </c>
      <c r="B68" s="29"/>
      <c r="C68" s="318">
        <v>0</v>
      </c>
      <c r="D68" s="318">
        <v>0</v>
      </c>
      <c r="E68" s="318">
        <v>0</v>
      </c>
      <c r="F68" s="318">
        <v>0</v>
      </c>
      <c r="G68" s="318">
        <v>0</v>
      </c>
      <c r="H68" s="318">
        <v>0</v>
      </c>
      <c r="I68" s="318">
        <v>0</v>
      </c>
      <c r="J68" s="318">
        <v>0</v>
      </c>
      <c r="K68" s="318">
        <v>0</v>
      </c>
      <c r="L68" s="318">
        <v>0</v>
      </c>
      <c r="M68" s="318">
        <v>0</v>
      </c>
      <c r="N68" s="318">
        <v>0</v>
      </c>
      <c r="O68" s="318">
        <v>0</v>
      </c>
      <c r="P68" s="320">
        <v>0</v>
      </c>
      <c r="Q68" s="320">
        <v>0</v>
      </c>
      <c r="R68" s="320">
        <v>0</v>
      </c>
      <c r="S68" s="327">
        <v>0</v>
      </c>
      <c r="T68" s="327">
        <v>0</v>
      </c>
      <c r="U68" s="321">
        <v>0</v>
      </c>
      <c r="V68" s="320">
        <v>0</v>
      </c>
      <c r="W68" s="320">
        <v>0</v>
      </c>
      <c r="X68" s="320">
        <v>0</v>
      </c>
      <c r="Y68" s="320">
        <v>0</v>
      </c>
      <c r="Z68" s="320">
        <v>0</v>
      </c>
      <c r="AA68" s="320">
        <v>0</v>
      </c>
      <c r="AB68" s="328">
        <v>18766</v>
      </c>
      <c r="AC68" s="320">
        <v>0</v>
      </c>
      <c r="AD68" s="320">
        <v>0</v>
      </c>
      <c r="AE68" s="320">
        <v>0</v>
      </c>
      <c r="AF68" s="320">
        <v>0</v>
      </c>
      <c r="AG68" s="320">
        <v>0</v>
      </c>
      <c r="AH68" s="320">
        <v>0</v>
      </c>
      <c r="AI68" s="320">
        <v>0</v>
      </c>
      <c r="AJ68" s="320">
        <v>0</v>
      </c>
      <c r="AK68" s="320">
        <v>0</v>
      </c>
      <c r="AL68" s="320">
        <v>0</v>
      </c>
      <c r="AM68" s="320">
        <v>0</v>
      </c>
      <c r="AN68" s="320">
        <v>0</v>
      </c>
      <c r="AO68" s="320">
        <v>0</v>
      </c>
      <c r="AP68" s="320">
        <v>0</v>
      </c>
      <c r="AQ68" s="320">
        <v>0</v>
      </c>
      <c r="AR68" s="320">
        <v>0</v>
      </c>
      <c r="AS68" s="320">
        <v>0</v>
      </c>
      <c r="AT68" s="320">
        <v>0</v>
      </c>
      <c r="AU68" s="320">
        <v>0</v>
      </c>
      <c r="AV68" s="327">
        <v>0</v>
      </c>
      <c r="AW68" s="327">
        <v>0</v>
      </c>
      <c r="AX68" s="327">
        <v>0</v>
      </c>
      <c r="AY68" s="320">
        <v>0</v>
      </c>
      <c r="AZ68" s="320">
        <v>0</v>
      </c>
      <c r="BA68" s="327">
        <v>0</v>
      </c>
      <c r="BB68" s="327">
        <v>0</v>
      </c>
      <c r="BC68" s="327">
        <v>0</v>
      </c>
      <c r="BD68" s="327">
        <v>0</v>
      </c>
      <c r="BE68" s="320">
        <v>0</v>
      </c>
      <c r="BF68" s="327">
        <v>0</v>
      </c>
      <c r="BG68" s="327">
        <v>0</v>
      </c>
      <c r="BH68" s="327">
        <v>0</v>
      </c>
      <c r="BI68" s="327">
        <v>0</v>
      </c>
      <c r="BJ68" s="327">
        <v>0</v>
      </c>
      <c r="BK68" s="327">
        <v>0</v>
      </c>
      <c r="BL68" s="327">
        <v>0</v>
      </c>
      <c r="BM68" s="327">
        <v>0</v>
      </c>
      <c r="BN68" s="327">
        <v>950</v>
      </c>
      <c r="BO68" s="327">
        <v>0</v>
      </c>
      <c r="BP68" s="327">
        <v>0</v>
      </c>
      <c r="BQ68" s="327">
        <v>0</v>
      </c>
      <c r="BR68" s="327">
        <v>0</v>
      </c>
      <c r="BS68" s="327">
        <v>0</v>
      </c>
      <c r="BT68" s="327">
        <v>0</v>
      </c>
      <c r="BU68" s="327">
        <v>0</v>
      </c>
      <c r="BV68" s="327">
        <v>0</v>
      </c>
      <c r="BW68" s="327">
        <v>0</v>
      </c>
      <c r="BX68" s="327">
        <v>0</v>
      </c>
      <c r="BY68" s="327">
        <v>0</v>
      </c>
      <c r="BZ68" s="327">
        <v>0</v>
      </c>
      <c r="CA68" s="327">
        <v>0</v>
      </c>
      <c r="CB68" s="327">
        <v>0</v>
      </c>
      <c r="CC68" s="327">
        <v>0</v>
      </c>
      <c r="CD68" s="26" t="s">
        <v>248</v>
      </c>
      <c r="CE68" s="29">
        <f t="shared" si="4"/>
        <v>19716</v>
      </c>
      <c r="CF68" s="319">
        <v>0</v>
      </c>
    </row>
    <row r="69" spans="1:84">
      <c r="A69" s="36" t="s">
        <v>269</v>
      </c>
      <c r="B69" s="17"/>
      <c r="C69" s="29">
        <f t="shared" ref="C69:BN69" si="9">SUM(C70:C83)</f>
        <v>0</v>
      </c>
      <c r="D69" s="29">
        <f t="shared" si="9"/>
        <v>0</v>
      </c>
      <c r="E69" s="29">
        <f t="shared" si="9"/>
        <v>-32</v>
      </c>
      <c r="F69" s="29">
        <f t="shared" si="9"/>
        <v>0</v>
      </c>
      <c r="G69" s="29">
        <f t="shared" si="9"/>
        <v>0</v>
      </c>
      <c r="H69" s="29">
        <f t="shared" si="9"/>
        <v>0</v>
      </c>
      <c r="I69" s="29">
        <f t="shared" si="9"/>
        <v>0</v>
      </c>
      <c r="J69" s="29">
        <f t="shared" si="9"/>
        <v>0</v>
      </c>
      <c r="K69" s="29">
        <f t="shared" si="9"/>
        <v>0</v>
      </c>
      <c r="L69" s="29">
        <f t="shared" si="9"/>
        <v>-1995</v>
      </c>
      <c r="M69" s="29">
        <f t="shared" si="9"/>
        <v>0</v>
      </c>
      <c r="N69" s="29">
        <f t="shared" si="9"/>
        <v>11981</v>
      </c>
      <c r="O69" s="29">
        <f t="shared" si="9"/>
        <v>0</v>
      </c>
      <c r="P69" s="29">
        <f t="shared" si="9"/>
        <v>0</v>
      </c>
      <c r="Q69" s="29">
        <f t="shared" si="9"/>
        <v>0</v>
      </c>
      <c r="R69" s="29">
        <f t="shared" si="9"/>
        <v>0</v>
      </c>
      <c r="S69" s="29">
        <f t="shared" si="9"/>
        <v>0</v>
      </c>
      <c r="T69" s="29">
        <f t="shared" si="9"/>
        <v>0</v>
      </c>
      <c r="U69" s="29">
        <f t="shared" si="9"/>
        <v>14874</v>
      </c>
      <c r="V69" s="29">
        <f t="shared" si="9"/>
        <v>348</v>
      </c>
      <c r="W69" s="29">
        <f t="shared" si="9"/>
        <v>0</v>
      </c>
      <c r="X69" s="29">
        <f t="shared" si="9"/>
        <v>0</v>
      </c>
      <c r="Y69" s="29">
        <f t="shared" si="9"/>
        <v>2453</v>
      </c>
      <c r="Z69" s="29">
        <f t="shared" si="9"/>
        <v>0</v>
      </c>
      <c r="AA69" s="29">
        <f t="shared" si="9"/>
        <v>0</v>
      </c>
      <c r="AB69" s="29">
        <f t="shared" si="9"/>
        <v>0</v>
      </c>
      <c r="AC69" s="29">
        <f t="shared" si="9"/>
        <v>0</v>
      </c>
      <c r="AD69" s="29">
        <f t="shared" si="9"/>
        <v>0</v>
      </c>
      <c r="AE69" s="29">
        <f t="shared" si="9"/>
        <v>5335</v>
      </c>
      <c r="AF69" s="29">
        <f t="shared" si="9"/>
        <v>0</v>
      </c>
      <c r="AG69" s="29">
        <f t="shared" si="9"/>
        <v>3311</v>
      </c>
      <c r="AH69" s="29">
        <f t="shared" si="9"/>
        <v>2770</v>
      </c>
      <c r="AI69" s="29">
        <f t="shared" si="9"/>
        <v>0</v>
      </c>
      <c r="AJ69" s="29">
        <f t="shared" si="9"/>
        <v>25821</v>
      </c>
      <c r="AK69" s="29">
        <f t="shared" si="9"/>
        <v>0</v>
      </c>
      <c r="AL69" s="29">
        <f t="shared" si="9"/>
        <v>0</v>
      </c>
      <c r="AM69" s="29">
        <f t="shared" si="9"/>
        <v>0</v>
      </c>
      <c r="AN69" s="29">
        <f t="shared" si="9"/>
        <v>0</v>
      </c>
      <c r="AO69" s="29">
        <f t="shared" si="9"/>
        <v>-24</v>
      </c>
      <c r="AP69" s="29">
        <f t="shared" si="9"/>
        <v>0</v>
      </c>
      <c r="AQ69" s="29">
        <f t="shared" si="9"/>
        <v>0</v>
      </c>
      <c r="AR69" s="29">
        <f t="shared" si="9"/>
        <v>0</v>
      </c>
      <c r="AS69" s="29">
        <f t="shared" si="9"/>
        <v>0</v>
      </c>
      <c r="AT69" s="29">
        <f t="shared" si="9"/>
        <v>0</v>
      </c>
      <c r="AU69" s="29">
        <f t="shared" si="9"/>
        <v>0</v>
      </c>
      <c r="AV69" s="29">
        <f t="shared" si="9"/>
        <v>0</v>
      </c>
      <c r="AW69" s="29">
        <f t="shared" si="9"/>
        <v>0</v>
      </c>
      <c r="AX69" s="29">
        <f t="shared" si="9"/>
        <v>0</v>
      </c>
      <c r="AY69" s="29">
        <f t="shared" si="9"/>
        <v>0</v>
      </c>
      <c r="AZ69" s="29">
        <f t="shared" si="9"/>
        <v>0</v>
      </c>
      <c r="BA69" s="29">
        <f t="shared" si="9"/>
        <v>0</v>
      </c>
      <c r="BB69" s="29">
        <f t="shared" si="9"/>
        <v>2704</v>
      </c>
      <c r="BC69" s="29">
        <f t="shared" si="9"/>
        <v>0</v>
      </c>
      <c r="BD69" s="29">
        <f t="shared" si="9"/>
        <v>77</v>
      </c>
      <c r="BE69" s="29">
        <f t="shared" si="9"/>
        <v>328</v>
      </c>
      <c r="BF69" s="29">
        <f t="shared" si="9"/>
        <v>0</v>
      </c>
      <c r="BG69" s="29">
        <f t="shared" si="9"/>
        <v>0</v>
      </c>
      <c r="BH69" s="29">
        <f t="shared" si="9"/>
        <v>0</v>
      </c>
      <c r="BI69" s="29">
        <f t="shared" si="9"/>
        <v>0</v>
      </c>
      <c r="BJ69" s="29">
        <f t="shared" si="9"/>
        <v>0</v>
      </c>
      <c r="BK69" s="29">
        <f t="shared" si="9"/>
        <v>0</v>
      </c>
      <c r="BL69" s="29">
        <f t="shared" si="9"/>
        <v>0</v>
      </c>
      <c r="BM69" s="29">
        <f t="shared" si="9"/>
        <v>44809</v>
      </c>
      <c r="BN69" s="29">
        <f t="shared" si="9"/>
        <v>246762</v>
      </c>
      <c r="BO69" s="29">
        <f t="shared" ref="BO69:CC69" si="10">SUM(BO70:BO83)</f>
        <v>0</v>
      </c>
      <c r="BP69" s="29">
        <f t="shared" si="10"/>
        <v>0</v>
      </c>
      <c r="BQ69" s="29">
        <f t="shared" si="10"/>
        <v>0</v>
      </c>
      <c r="BR69" s="29">
        <f t="shared" si="10"/>
        <v>0</v>
      </c>
      <c r="BS69" s="29">
        <f t="shared" si="10"/>
        <v>0</v>
      </c>
      <c r="BT69" s="29">
        <f t="shared" si="10"/>
        <v>0</v>
      </c>
      <c r="BU69" s="29">
        <f t="shared" si="10"/>
        <v>0</v>
      </c>
      <c r="BV69" s="29">
        <f t="shared" si="10"/>
        <v>115</v>
      </c>
      <c r="BW69" s="29">
        <f t="shared" si="10"/>
        <v>0</v>
      </c>
      <c r="BX69" s="29">
        <f t="shared" si="10"/>
        <v>0</v>
      </c>
      <c r="BY69" s="29">
        <f t="shared" si="10"/>
        <v>13645</v>
      </c>
      <c r="BZ69" s="29">
        <f t="shared" si="10"/>
        <v>0</v>
      </c>
      <c r="CA69" s="29">
        <f t="shared" si="10"/>
        <v>0</v>
      </c>
      <c r="CB69" s="29">
        <f t="shared" si="10"/>
        <v>0</v>
      </c>
      <c r="CC69" s="29">
        <f t="shared" si="10"/>
        <v>0</v>
      </c>
      <c r="CD69" s="29">
        <f>SUM(CD70:CD83)</f>
        <v>354865</v>
      </c>
      <c r="CE69" s="29">
        <f>SUM(CE70:CE83)</f>
        <v>728147</v>
      </c>
      <c r="CF69" s="319">
        <v>0</v>
      </c>
    </row>
    <row r="70" spans="1:84">
      <c r="A70" s="30" t="s">
        <v>270</v>
      </c>
      <c r="B70" s="31"/>
      <c r="C70" s="330">
        <v>0</v>
      </c>
      <c r="D70" s="330">
        <v>0</v>
      </c>
      <c r="E70" s="330">
        <v>0</v>
      </c>
      <c r="F70" s="330">
        <v>0</v>
      </c>
      <c r="G70" s="330">
        <v>0</v>
      </c>
      <c r="H70" s="330">
        <v>0</v>
      </c>
      <c r="I70" s="330">
        <v>0</v>
      </c>
      <c r="J70" s="330">
        <v>0</v>
      </c>
      <c r="K70" s="330">
        <v>0</v>
      </c>
      <c r="L70" s="330">
        <v>0</v>
      </c>
      <c r="M70" s="330">
        <v>0</v>
      </c>
      <c r="N70" s="330">
        <v>0</v>
      </c>
      <c r="O70" s="330">
        <v>0</v>
      </c>
      <c r="P70" s="330">
        <v>0</v>
      </c>
      <c r="Q70" s="330">
        <v>0</v>
      </c>
      <c r="R70" s="330">
        <v>0</v>
      </c>
      <c r="S70" s="330">
        <v>0</v>
      </c>
      <c r="T70" s="330">
        <v>0</v>
      </c>
      <c r="U70" s="330">
        <v>0</v>
      </c>
      <c r="V70" s="330">
        <v>0</v>
      </c>
      <c r="W70" s="330">
        <v>0</v>
      </c>
      <c r="X70" s="330">
        <v>0</v>
      </c>
      <c r="Y70" s="330">
        <v>0</v>
      </c>
      <c r="Z70" s="330">
        <v>0</v>
      </c>
      <c r="AA70" s="330">
        <v>0</v>
      </c>
      <c r="AB70" s="330">
        <v>0</v>
      </c>
      <c r="AC70" s="330">
        <v>0</v>
      </c>
      <c r="AD70" s="330">
        <v>0</v>
      </c>
      <c r="AE70" s="330">
        <v>0</v>
      </c>
      <c r="AF70" s="330">
        <v>0</v>
      </c>
      <c r="AG70" s="330">
        <v>0</v>
      </c>
      <c r="AH70" s="330">
        <v>0</v>
      </c>
      <c r="AI70" s="330">
        <v>0</v>
      </c>
      <c r="AJ70" s="330">
        <v>0</v>
      </c>
      <c r="AK70" s="330">
        <v>0</v>
      </c>
      <c r="AL70" s="330">
        <v>0</v>
      </c>
      <c r="AM70" s="330">
        <v>0</v>
      </c>
      <c r="AN70" s="330">
        <v>0</v>
      </c>
      <c r="AO70" s="330">
        <v>0</v>
      </c>
      <c r="AP70" s="330">
        <v>0</v>
      </c>
      <c r="AQ70" s="330">
        <v>0</v>
      </c>
      <c r="AR70" s="330">
        <v>0</v>
      </c>
      <c r="AS70" s="330">
        <v>0</v>
      </c>
      <c r="AT70" s="330">
        <v>0</v>
      </c>
      <c r="AU70" s="330">
        <v>0</v>
      </c>
      <c r="AV70" s="330">
        <v>0</v>
      </c>
      <c r="AW70" s="330">
        <v>0</v>
      </c>
      <c r="AX70" s="330">
        <v>0</v>
      </c>
      <c r="AY70" s="330">
        <v>0</v>
      </c>
      <c r="AZ70" s="330">
        <v>0</v>
      </c>
      <c r="BA70" s="330">
        <v>0</v>
      </c>
      <c r="BB70" s="330">
        <v>0</v>
      </c>
      <c r="BC70" s="330">
        <v>0</v>
      </c>
      <c r="BD70" s="330">
        <v>0</v>
      </c>
      <c r="BE70" s="330">
        <v>0</v>
      </c>
      <c r="BF70" s="330">
        <v>0</v>
      </c>
      <c r="BG70" s="330">
        <v>0</v>
      </c>
      <c r="BH70" s="330">
        <v>0</v>
      </c>
      <c r="BI70" s="330">
        <v>0</v>
      </c>
      <c r="BJ70" s="330">
        <v>0</v>
      </c>
      <c r="BK70" s="330">
        <v>0</v>
      </c>
      <c r="BL70" s="330">
        <v>0</v>
      </c>
      <c r="BM70" s="330">
        <v>0</v>
      </c>
      <c r="BN70" s="330">
        <v>0</v>
      </c>
      <c r="BO70" s="330">
        <v>0</v>
      </c>
      <c r="BP70" s="330">
        <v>0</v>
      </c>
      <c r="BQ70" s="330">
        <v>0</v>
      </c>
      <c r="BR70" s="330">
        <v>0</v>
      </c>
      <c r="BS70" s="330">
        <v>0</v>
      </c>
      <c r="BT70" s="330">
        <v>0</v>
      </c>
      <c r="BU70" s="330">
        <v>0</v>
      </c>
      <c r="BV70" s="330">
        <v>0</v>
      </c>
      <c r="BW70" s="330">
        <v>0</v>
      </c>
      <c r="BX70" s="330">
        <v>0</v>
      </c>
      <c r="BY70" s="330">
        <v>0</v>
      </c>
      <c r="BZ70" s="330">
        <v>0</v>
      </c>
      <c r="CA70" s="330">
        <v>0</v>
      </c>
      <c r="CB70" s="330">
        <v>0</v>
      </c>
      <c r="CC70" s="330">
        <v>0</v>
      </c>
      <c r="CD70" s="330">
        <v>0</v>
      </c>
      <c r="CE70" s="29">
        <f>SUM(C70:CD70)</f>
        <v>0</v>
      </c>
      <c r="CF70" s="319">
        <v>0</v>
      </c>
    </row>
    <row r="71" spans="1:84">
      <c r="A71" s="30" t="s">
        <v>271</v>
      </c>
      <c r="B71" s="31"/>
      <c r="C71" s="330">
        <v>0</v>
      </c>
      <c r="D71" s="330">
        <v>0</v>
      </c>
      <c r="E71" s="330">
        <v>0</v>
      </c>
      <c r="F71" s="330">
        <v>0</v>
      </c>
      <c r="G71" s="330">
        <v>0</v>
      </c>
      <c r="H71" s="330">
        <v>0</v>
      </c>
      <c r="I71" s="330">
        <v>0</v>
      </c>
      <c r="J71" s="330">
        <v>0</v>
      </c>
      <c r="K71" s="330">
        <v>0</v>
      </c>
      <c r="L71" s="330">
        <v>0</v>
      </c>
      <c r="M71" s="330">
        <v>0</v>
      </c>
      <c r="N71" s="330">
        <v>0</v>
      </c>
      <c r="O71" s="330">
        <v>0</v>
      </c>
      <c r="P71" s="330">
        <v>0</v>
      </c>
      <c r="Q71" s="330">
        <v>0</v>
      </c>
      <c r="R71" s="330">
        <v>0</v>
      </c>
      <c r="S71" s="330">
        <v>0</v>
      </c>
      <c r="T71" s="330">
        <v>0</v>
      </c>
      <c r="U71" s="330">
        <v>0</v>
      </c>
      <c r="V71" s="330">
        <v>0</v>
      </c>
      <c r="W71" s="330">
        <v>0</v>
      </c>
      <c r="X71" s="330">
        <v>0</v>
      </c>
      <c r="Y71" s="330">
        <v>0</v>
      </c>
      <c r="Z71" s="330">
        <v>0</v>
      </c>
      <c r="AA71" s="330">
        <v>0</v>
      </c>
      <c r="AB71" s="330">
        <v>0</v>
      </c>
      <c r="AC71" s="330">
        <v>0</v>
      </c>
      <c r="AD71" s="330">
        <v>0</v>
      </c>
      <c r="AE71" s="330">
        <v>0</v>
      </c>
      <c r="AF71" s="330">
        <v>0</v>
      </c>
      <c r="AG71" s="330">
        <v>0</v>
      </c>
      <c r="AH71" s="330">
        <v>0</v>
      </c>
      <c r="AI71" s="330">
        <v>0</v>
      </c>
      <c r="AJ71" s="330">
        <v>0</v>
      </c>
      <c r="AK71" s="330">
        <v>0</v>
      </c>
      <c r="AL71" s="330">
        <v>0</v>
      </c>
      <c r="AM71" s="330">
        <v>0</v>
      </c>
      <c r="AN71" s="330">
        <v>0</v>
      </c>
      <c r="AO71" s="330">
        <v>0</v>
      </c>
      <c r="AP71" s="330">
        <v>0</v>
      </c>
      <c r="AQ71" s="330">
        <v>0</v>
      </c>
      <c r="AR71" s="330">
        <v>0</v>
      </c>
      <c r="AS71" s="330">
        <v>0</v>
      </c>
      <c r="AT71" s="330">
        <v>0</v>
      </c>
      <c r="AU71" s="330">
        <v>0</v>
      </c>
      <c r="AV71" s="330">
        <v>0</v>
      </c>
      <c r="AW71" s="330">
        <v>0</v>
      </c>
      <c r="AX71" s="330">
        <v>0</v>
      </c>
      <c r="AY71" s="330">
        <v>0</v>
      </c>
      <c r="AZ71" s="330">
        <v>0</v>
      </c>
      <c r="BA71" s="330">
        <v>0</v>
      </c>
      <c r="BB71" s="330">
        <v>0</v>
      </c>
      <c r="BC71" s="330">
        <v>0</v>
      </c>
      <c r="BD71" s="330">
        <v>0</v>
      </c>
      <c r="BE71" s="330">
        <v>0</v>
      </c>
      <c r="BF71" s="330">
        <v>0</v>
      </c>
      <c r="BG71" s="330">
        <v>0</v>
      </c>
      <c r="BH71" s="330">
        <v>0</v>
      </c>
      <c r="BI71" s="330">
        <v>0</v>
      </c>
      <c r="BJ71" s="330">
        <v>0</v>
      </c>
      <c r="BK71" s="330">
        <v>0</v>
      </c>
      <c r="BL71" s="330">
        <v>0</v>
      </c>
      <c r="BM71" s="330">
        <v>0</v>
      </c>
      <c r="BN71" s="330">
        <v>0</v>
      </c>
      <c r="BO71" s="330">
        <v>0</v>
      </c>
      <c r="BP71" s="330">
        <v>0</v>
      </c>
      <c r="BQ71" s="330">
        <v>0</v>
      </c>
      <c r="BR71" s="330">
        <v>0</v>
      </c>
      <c r="BS71" s="330">
        <v>0</v>
      </c>
      <c r="BT71" s="330">
        <v>0</v>
      </c>
      <c r="BU71" s="330">
        <v>0</v>
      </c>
      <c r="BV71" s="330">
        <v>0</v>
      </c>
      <c r="BW71" s="330">
        <v>0</v>
      </c>
      <c r="BX71" s="330">
        <v>0</v>
      </c>
      <c r="BY71" s="330">
        <v>0</v>
      </c>
      <c r="BZ71" s="330">
        <v>0</v>
      </c>
      <c r="CA71" s="330">
        <v>0</v>
      </c>
      <c r="CB71" s="330">
        <v>0</v>
      </c>
      <c r="CC71" s="330">
        <v>0</v>
      </c>
      <c r="CD71" s="330">
        <v>0</v>
      </c>
      <c r="CE71" s="29">
        <f t="shared" ref="CE71:CE85" si="11">SUM(C71:CD71)</f>
        <v>0</v>
      </c>
      <c r="CF71" s="319">
        <v>0</v>
      </c>
    </row>
    <row r="72" spans="1:84">
      <c r="A72" s="30" t="s">
        <v>272</v>
      </c>
      <c r="B72" s="31"/>
      <c r="C72" s="330">
        <v>0</v>
      </c>
      <c r="D72" s="330">
        <v>0</v>
      </c>
      <c r="E72" s="330">
        <v>0</v>
      </c>
      <c r="F72" s="330">
        <v>0</v>
      </c>
      <c r="G72" s="330">
        <v>0</v>
      </c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0">
        <v>0</v>
      </c>
      <c r="Q72" s="330">
        <v>0</v>
      </c>
      <c r="R72" s="330">
        <v>0</v>
      </c>
      <c r="S72" s="330">
        <v>0</v>
      </c>
      <c r="T72" s="330">
        <v>0</v>
      </c>
      <c r="U72" s="330">
        <v>0</v>
      </c>
      <c r="V72" s="330">
        <v>0</v>
      </c>
      <c r="W72" s="330">
        <v>0</v>
      </c>
      <c r="X72" s="330">
        <v>0</v>
      </c>
      <c r="Y72" s="330">
        <v>0</v>
      </c>
      <c r="Z72" s="330">
        <v>0</v>
      </c>
      <c r="AA72" s="330">
        <v>0</v>
      </c>
      <c r="AB72" s="330">
        <v>0</v>
      </c>
      <c r="AC72" s="330">
        <v>0</v>
      </c>
      <c r="AD72" s="330">
        <v>0</v>
      </c>
      <c r="AE72" s="330">
        <v>0</v>
      </c>
      <c r="AF72" s="330">
        <v>0</v>
      </c>
      <c r="AG72" s="330">
        <v>0</v>
      </c>
      <c r="AH72" s="330">
        <v>0</v>
      </c>
      <c r="AI72" s="330">
        <v>0</v>
      </c>
      <c r="AJ72" s="330">
        <v>0</v>
      </c>
      <c r="AK72" s="330">
        <v>0</v>
      </c>
      <c r="AL72" s="330">
        <v>0</v>
      </c>
      <c r="AM72" s="330">
        <v>0</v>
      </c>
      <c r="AN72" s="330">
        <v>0</v>
      </c>
      <c r="AO72" s="330">
        <v>0</v>
      </c>
      <c r="AP72" s="330">
        <v>0</v>
      </c>
      <c r="AQ72" s="330">
        <v>0</v>
      </c>
      <c r="AR72" s="330">
        <v>0</v>
      </c>
      <c r="AS72" s="330">
        <v>0</v>
      </c>
      <c r="AT72" s="330">
        <v>0</v>
      </c>
      <c r="AU72" s="330">
        <v>0</v>
      </c>
      <c r="AV72" s="330">
        <v>0</v>
      </c>
      <c r="AW72" s="330">
        <v>0</v>
      </c>
      <c r="AX72" s="330">
        <v>0</v>
      </c>
      <c r="AY72" s="330">
        <v>0</v>
      </c>
      <c r="AZ72" s="330">
        <v>0</v>
      </c>
      <c r="BA72" s="330">
        <v>0</v>
      </c>
      <c r="BB72" s="330">
        <v>0</v>
      </c>
      <c r="BC72" s="330">
        <v>0</v>
      </c>
      <c r="BD72" s="330">
        <v>0</v>
      </c>
      <c r="BE72" s="330">
        <v>0</v>
      </c>
      <c r="BF72" s="330">
        <v>0</v>
      </c>
      <c r="BG72" s="330">
        <v>0</v>
      </c>
      <c r="BH72" s="330">
        <v>0</v>
      </c>
      <c r="BI72" s="330">
        <v>0</v>
      </c>
      <c r="BJ72" s="330">
        <v>0</v>
      </c>
      <c r="BK72" s="330">
        <v>0</v>
      </c>
      <c r="BL72" s="330">
        <v>0</v>
      </c>
      <c r="BM72" s="330">
        <v>0</v>
      </c>
      <c r="BN72" s="330">
        <v>0</v>
      </c>
      <c r="BO72" s="330">
        <v>0</v>
      </c>
      <c r="BP72" s="330">
        <v>0</v>
      </c>
      <c r="BQ72" s="330">
        <v>0</v>
      </c>
      <c r="BR72" s="330">
        <v>0</v>
      </c>
      <c r="BS72" s="330">
        <v>0</v>
      </c>
      <c r="BT72" s="330">
        <v>0</v>
      </c>
      <c r="BU72" s="330">
        <v>0</v>
      </c>
      <c r="BV72" s="330">
        <v>0</v>
      </c>
      <c r="BW72" s="330">
        <v>0</v>
      </c>
      <c r="BX72" s="330">
        <v>0</v>
      </c>
      <c r="BY72" s="330">
        <v>0</v>
      </c>
      <c r="BZ72" s="330">
        <v>0</v>
      </c>
      <c r="CA72" s="330">
        <v>0</v>
      </c>
      <c r="CB72" s="330">
        <v>0</v>
      </c>
      <c r="CC72" s="330">
        <v>0</v>
      </c>
      <c r="CD72" s="330">
        <v>0</v>
      </c>
      <c r="CE72" s="29">
        <f t="shared" si="11"/>
        <v>0</v>
      </c>
      <c r="CF72" s="319">
        <v>0</v>
      </c>
    </row>
    <row r="73" spans="1:84">
      <c r="A73" s="30" t="s">
        <v>273</v>
      </c>
      <c r="B73" s="31"/>
      <c r="C73" s="330">
        <v>0</v>
      </c>
      <c r="D73" s="330">
        <v>0</v>
      </c>
      <c r="E73" s="330">
        <v>0</v>
      </c>
      <c r="F73" s="330">
        <v>0</v>
      </c>
      <c r="G73" s="330">
        <v>0</v>
      </c>
      <c r="H73" s="330">
        <v>0</v>
      </c>
      <c r="I73" s="330">
        <v>0</v>
      </c>
      <c r="J73" s="330">
        <v>0</v>
      </c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0">
        <v>0</v>
      </c>
      <c r="Q73" s="330">
        <v>0</v>
      </c>
      <c r="R73" s="330">
        <v>0</v>
      </c>
      <c r="S73" s="330">
        <v>0</v>
      </c>
      <c r="T73" s="330">
        <v>0</v>
      </c>
      <c r="U73" s="330">
        <v>0</v>
      </c>
      <c r="V73" s="330">
        <v>0</v>
      </c>
      <c r="W73" s="330">
        <v>0</v>
      </c>
      <c r="X73" s="330">
        <v>0</v>
      </c>
      <c r="Y73" s="330">
        <v>0</v>
      </c>
      <c r="Z73" s="330">
        <v>0</v>
      </c>
      <c r="AA73" s="330">
        <v>0</v>
      </c>
      <c r="AB73" s="330">
        <v>0</v>
      </c>
      <c r="AC73" s="330">
        <v>0</v>
      </c>
      <c r="AD73" s="330">
        <v>0</v>
      </c>
      <c r="AE73" s="330">
        <v>0</v>
      </c>
      <c r="AF73" s="330">
        <v>0</v>
      </c>
      <c r="AG73" s="330">
        <v>0</v>
      </c>
      <c r="AH73" s="330">
        <v>0</v>
      </c>
      <c r="AI73" s="330">
        <v>0</v>
      </c>
      <c r="AJ73" s="330">
        <v>0</v>
      </c>
      <c r="AK73" s="330">
        <v>0</v>
      </c>
      <c r="AL73" s="330">
        <v>0</v>
      </c>
      <c r="AM73" s="330">
        <v>0</v>
      </c>
      <c r="AN73" s="330">
        <v>0</v>
      </c>
      <c r="AO73" s="330">
        <v>0</v>
      </c>
      <c r="AP73" s="330">
        <v>0</v>
      </c>
      <c r="AQ73" s="330">
        <v>0</v>
      </c>
      <c r="AR73" s="330">
        <v>0</v>
      </c>
      <c r="AS73" s="330">
        <v>0</v>
      </c>
      <c r="AT73" s="330">
        <v>0</v>
      </c>
      <c r="AU73" s="330">
        <v>0</v>
      </c>
      <c r="AV73" s="330">
        <v>0</v>
      </c>
      <c r="AW73" s="330">
        <v>0</v>
      </c>
      <c r="AX73" s="330">
        <v>0</v>
      </c>
      <c r="AY73" s="330">
        <v>0</v>
      </c>
      <c r="AZ73" s="330">
        <v>0</v>
      </c>
      <c r="BA73" s="330">
        <v>0</v>
      </c>
      <c r="BB73" s="330">
        <v>0</v>
      </c>
      <c r="BC73" s="330">
        <v>0</v>
      </c>
      <c r="BD73" s="330">
        <v>0</v>
      </c>
      <c r="BE73" s="330">
        <v>0</v>
      </c>
      <c r="BF73" s="330">
        <v>0</v>
      </c>
      <c r="BG73" s="330">
        <v>0</v>
      </c>
      <c r="BH73" s="330">
        <v>0</v>
      </c>
      <c r="BI73" s="330">
        <v>0</v>
      </c>
      <c r="BJ73" s="330">
        <v>0</v>
      </c>
      <c r="BK73" s="330">
        <v>0</v>
      </c>
      <c r="BL73" s="330">
        <v>0</v>
      </c>
      <c r="BM73" s="330">
        <v>0</v>
      </c>
      <c r="BN73" s="330">
        <v>0</v>
      </c>
      <c r="BO73" s="330">
        <v>0</v>
      </c>
      <c r="BP73" s="330">
        <v>0</v>
      </c>
      <c r="BQ73" s="330">
        <v>0</v>
      </c>
      <c r="BR73" s="330">
        <v>0</v>
      </c>
      <c r="BS73" s="330">
        <v>0</v>
      </c>
      <c r="BT73" s="330">
        <v>0</v>
      </c>
      <c r="BU73" s="330">
        <v>0</v>
      </c>
      <c r="BV73" s="330">
        <v>0</v>
      </c>
      <c r="BW73" s="330">
        <v>0</v>
      </c>
      <c r="BX73" s="330">
        <v>0</v>
      </c>
      <c r="BY73" s="330">
        <v>0</v>
      </c>
      <c r="BZ73" s="330">
        <v>0</v>
      </c>
      <c r="CA73" s="330">
        <v>0</v>
      </c>
      <c r="CB73" s="330">
        <v>0</v>
      </c>
      <c r="CC73" s="330">
        <v>0</v>
      </c>
      <c r="CD73" s="330">
        <v>0</v>
      </c>
      <c r="CE73" s="29">
        <f t="shared" si="11"/>
        <v>0</v>
      </c>
      <c r="CF73" s="319">
        <v>0</v>
      </c>
    </row>
    <row r="74" spans="1:84">
      <c r="A74" s="30" t="s">
        <v>274</v>
      </c>
      <c r="B74" s="31"/>
      <c r="C74" s="330">
        <v>0</v>
      </c>
      <c r="D74" s="330">
        <v>0</v>
      </c>
      <c r="E74" s="330">
        <v>0</v>
      </c>
      <c r="F74" s="330">
        <v>0</v>
      </c>
      <c r="G74" s="330">
        <v>0</v>
      </c>
      <c r="H74" s="330">
        <v>0</v>
      </c>
      <c r="I74" s="330">
        <v>0</v>
      </c>
      <c r="J74" s="330">
        <v>0</v>
      </c>
      <c r="K74" s="330">
        <v>0</v>
      </c>
      <c r="L74" s="330">
        <v>0</v>
      </c>
      <c r="M74" s="330">
        <v>0</v>
      </c>
      <c r="N74" s="330">
        <v>0</v>
      </c>
      <c r="O74" s="330">
        <v>0</v>
      </c>
      <c r="P74" s="330">
        <v>0</v>
      </c>
      <c r="Q74" s="330">
        <v>0</v>
      </c>
      <c r="R74" s="330">
        <v>0</v>
      </c>
      <c r="S74" s="330">
        <v>0</v>
      </c>
      <c r="T74" s="330">
        <v>0</v>
      </c>
      <c r="U74" s="330">
        <v>0</v>
      </c>
      <c r="V74" s="330">
        <v>0</v>
      </c>
      <c r="W74" s="330">
        <v>0</v>
      </c>
      <c r="X74" s="330">
        <v>0</v>
      </c>
      <c r="Y74" s="330">
        <v>0</v>
      </c>
      <c r="Z74" s="330">
        <v>0</v>
      </c>
      <c r="AA74" s="330">
        <v>0</v>
      </c>
      <c r="AB74" s="330">
        <v>0</v>
      </c>
      <c r="AC74" s="330">
        <v>0</v>
      </c>
      <c r="AD74" s="330">
        <v>0</v>
      </c>
      <c r="AE74" s="330">
        <v>0</v>
      </c>
      <c r="AF74" s="330">
        <v>0</v>
      </c>
      <c r="AG74" s="330">
        <v>0</v>
      </c>
      <c r="AH74" s="330">
        <v>0</v>
      </c>
      <c r="AI74" s="330">
        <v>0</v>
      </c>
      <c r="AJ74" s="330">
        <v>0</v>
      </c>
      <c r="AK74" s="330">
        <v>0</v>
      </c>
      <c r="AL74" s="330">
        <v>0</v>
      </c>
      <c r="AM74" s="330">
        <v>0</v>
      </c>
      <c r="AN74" s="330">
        <v>0</v>
      </c>
      <c r="AO74" s="330">
        <v>0</v>
      </c>
      <c r="AP74" s="330">
        <v>0</v>
      </c>
      <c r="AQ74" s="330">
        <v>0</v>
      </c>
      <c r="AR74" s="330">
        <v>0</v>
      </c>
      <c r="AS74" s="330">
        <v>0</v>
      </c>
      <c r="AT74" s="330">
        <v>0</v>
      </c>
      <c r="AU74" s="330">
        <v>0</v>
      </c>
      <c r="AV74" s="330">
        <v>0</v>
      </c>
      <c r="AW74" s="330">
        <v>0</v>
      </c>
      <c r="AX74" s="330">
        <v>0</v>
      </c>
      <c r="AY74" s="330">
        <v>0</v>
      </c>
      <c r="AZ74" s="330">
        <v>0</v>
      </c>
      <c r="BA74" s="330">
        <v>0</v>
      </c>
      <c r="BB74" s="330">
        <v>0</v>
      </c>
      <c r="BC74" s="330">
        <v>0</v>
      </c>
      <c r="BD74" s="330">
        <v>0</v>
      </c>
      <c r="BE74" s="330">
        <v>0</v>
      </c>
      <c r="BF74" s="330">
        <v>0</v>
      </c>
      <c r="BG74" s="330">
        <v>0</v>
      </c>
      <c r="BH74" s="330">
        <v>0</v>
      </c>
      <c r="BI74" s="330">
        <v>0</v>
      </c>
      <c r="BJ74" s="330">
        <v>0</v>
      </c>
      <c r="BK74" s="330">
        <v>0</v>
      </c>
      <c r="BL74" s="330">
        <v>0</v>
      </c>
      <c r="BM74" s="330">
        <v>0</v>
      </c>
      <c r="BN74" s="330">
        <v>0</v>
      </c>
      <c r="BO74" s="330">
        <v>0</v>
      </c>
      <c r="BP74" s="330">
        <v>0</v>
      </c>
      <c r="BQ74" s="330">
        <v>0</v>
      </c>
      <c r="BR74" s="330">
        <v>0</v>
      </c>
      <c r="BS74" s="330">
        <v>0</v>
      </c>
      <c r="BT74" s="330">
        <v>0</v>
      </c>
      <c r="BU74" s="330">
        <v>0</v>
      </c>
      <c r="BV74" s="330">
        <v>0</v>
      </c>
      <c r="BW74" s="330">
        <v>0</v>
      </c>
      <c r="BX74" s="330">
        <v>0</v>
      </c>
      <c r="BY74" s="330">
        <v>0</v>
      </c>
      <c r="BZ74" s="330">
        <v>0</v>
      </c>
      <c r="CA74" s="330">
        <v>0</v>
      </c>
      <c r="CB74" s="330">
        <v>0</v>
      </c>
      <c r="CC74" s="330">
        <v>0</v>
      </c>
      <c r="CD74" s="330">
        <v>0</v>
      </c>
      <c r="CE74" s="29">
        <f t="shared" si="11"/>
        <v>0</v>
      </c>
      <c r="CF74" s="319">
        <v>0</v>
      </c>
    </row>
    <row r="75" spans="1:84">
      <c r="A75" s="30" t="s">
        <v>275</v>
      </c>
      <c r="B75" s="31"/>
      <c r="C75" s="330">
        <v>0</v>
      </c>
      <c r="D75" s="330">
        <v>0</v>
      </c>
      <c r="E75" s="330">
        <v>0</v>
      </c>
      <c r="F75" s="330">
        <v>0</v>
      </c>
      <c r="G75" s="330">
        <v>0</v>
      </c>
      <c r="H75" s="330">
        <v>0</v>
      </c>
      <c r="I75" s="330">
        <v>0</v>
      </c>
      <c r="J75" s="330">
        <v>0</v>
      </c>
      <c r="K75" s="330">
        <v>0</v>
      </c>
      <c r="L75" s="330">
        <v>0</v>
      </c>
      <c r="M75" s="330">
        <v>0</v>
      </c>
      <c r="N75" s="330">
        <v>0</v>
      </c>
      <c r="O75" s="330">
        <v>0</v>
      </c>
      <c r="P75" s="330">
        <v>0</v>
      </c>
      <c r="Q75" s="330">
        <v>0</v>
      </c>
      <c r="R75" s="330">
        <v>0</v>
      </c>
      <c r="S75" s="330">
        <v>0</v>
      </c>
      <c r="T75" s="330">
        <v>0</v>
      </c>
      <c r="U75" s="330">
        <v>0</v>
      </c>
      <c r="V75" s="330">
        <v>0</v>
      </c>
      <c r="W75" s="330">
        <v>0</v>
      </c>
      <c r="X75" s="330">
        <v>0</v>
      </c>
      <c r="Y75" s="330">
        <v>0</v>
      </c>
      <c r="Z75" s="330">
        <v>0</v>
      </c>
      <c r="AA75" s="330">
        <v>0</v>
      </c>
      <c r="AB75" s="330">
        <v>0</v>
      </c>
      <c r="AC75" s="330">
        <v>0</v>
      </c>
      <c r="AD75" s="330">
        <v>0</v>
      </c>
      <c r="AE75" s="330">
        <v>0</v>
      </c>
      <c r="AF75" s="330">
        <v>0</v>
      </c>
      <c r="AG75" s="330">
        <v>0</v>
      </c>
      <c r="AH75" s="330">
        <v>0</v>
      </c>
      <c r="AI75" s="330">
        <v>0</v>
      </c>
      <c r="AJ75" s="330">
        <v>0</v>
      </c>
      <c r="AK75" s="330">
        <v>0</v>
      </c>
      <c r="AL75" s="330">
        <v>0</v>
      </c>
      <c r="AM75" s="330">
        <v>0</v>
      </c>
      <c r="AN75" s="330">
        <v>0</v>
      </c>
      <c r="AO75" s="330">
        <v>0</v>
      </c>
      <c r="AP75" s="330">
        <v>0</v>
      </c>
      <c r="AQ75" s="330">
        <v>0</v>
      </c>
      <c r="AR75" s="330">
        <v>0</v>
      </c>
      <c r="AS75" s="330">
        <v>0</v>
      </c>
      <c r="AT75" s="330">
        <v>0</v>
      </c>
      <c r="AU75" s="330">
        <v>0</v>
      </c>
      <c r="AV75" s="330">
        <v>0</v>
      </c>
      <c r="AW75" s="330">
        <v>0</v>
      </c>
      <c r="AX75" s="330">
        <v>0</v>
      </c>
      <c r="AY75" s="330">
        <v>0</v>
      </c>
      <c r="AZ75" s="330">
        <v>0</v>
      </c>
      <c r="BA75" s="330">
        <v>0</v>
      </c>
      <c r="BB75" s="330">
        <v>0</v>
      </c>
      <c r="BC75" s="330">
        <v>0</v>
      </c>
      <c r="BD75" s="330">
        <v>0</v>
      </c>
      <c r="BE75" s="330">
        <v>0</v>
      </c>
      <c r="BF75" s="330">
        <v>0</v>
      </c>
      <c r="BG75" s="330">
        <v>0</v>
      </c>
      <c r="BH75" s="330">
        <v>0</v>
      </c>
      <c r="BI75" s="330">
        <v>0</v>
      </c>
      <c r="BJ75" s="330">
        <v>0</v>
      </c>
      <c r="BK75" s="330">
        <v>0</v>
      </c>
      <c r="BL75" s="330">
        <v>0</v>
      </c>
      <c r="BM75" s="330">
        <v>0</v>
      </c>
      <c r="BN75" s="330">
        <v>0</v>
      </c>
      <c r="BO75" s="330">
        <v>0</v>
      </c>
      <c r="BP75" s="330">
        <v>0</v>
      </c>
      <c r="BQ75" s="330">
        <v>0</v>
      </c>
      <c r="BR75" s="330">
        <v>0</v>
      </c>
      <c r="BS75" s="330">
        <v>0</v>
      </c>
      <c r="BT75" s="330">
        <v>0</v>
      </c>
      <c r="BU75" s="330">
        <v>0</v>
      </c>
      <c r="BV75" s="330">
        <v>0</v>
      </c>
      <c r="BW75" s="330">
        <v>0</v>
      </c>
      <c r="BX75" s="330">
        <v>0</v>
      </c>
      <c r="BY75" s="330">
        <v>0</v>
      </c>
      <c r="BZ75" s="330">
        <v>0</v>
      </c>
      <c r="CA75" s="330">
        <v>0</v>
      </c>
      <c r="CB75" s="330">
        <v>0</v>
      </c>
      <c r="CC75" s="330">
        <v>0</v>
      </c>
      <c r="CD75" s="330">
        <v>0</v>
      </c>
      <c r="CE75" s="29">
        <f t="shared" si="11"/>
        <v>0</v>
      </c>
      <c r="CF75" s="319">
        <v>0</v>
      </c>
    </row>
    <row r="76" spans="1:84">
      <c r="A76" s="30" t="s">
        <v>276</v>
      </c>
      <c r="B76" s="213"/>
      <c r="C76" s="330">
        <v>0</v>
      </c>
      <c r="D76" s="330">
        <v>0</v>
      </c>
      <c r="E76" s="330">
        <v>0</v>
      </c>
      <c r="F76" s="330">
        <v>0</v>
      </c>
      <c r="G76" s="330">
        <v>0</v>
      </c>
      <c r="H76" s="330">
        <v>0</v>
      </c>
      <c r="I76" s="330">
        <v>0</v>
      </c>
      <c r="J76" s="330">
        <v>0</v>
      </c>
      <c r="K76" s="330">
        <v>0</v>
      </c>
      <c r="L76" s="330">
        <v>0</v>
      </c>
      <c r="M76" s="330">
        <v>0</v>
      </c>
      <c r="N76" s="330">
        <v>0</v>
      </c>
      <c r="O76" s="330">
        <v>0</v>
      </c>
      <c r="P76" s="330">
        <v>0</v>
      </c>
      <c r="Q76" s="330">
        <v>0</v>
      </c>
      <c r="R76" s="330">
        <v>0</v>
      </c>
      <c r="S76" s="330">
        <v>0</v>
      </c>
      <c r="T76" s="330">
        <v>0</v>
      </c>
      <c r="U76" s="330">
        <v>0</v>
      </c>
      <c r="V76" s="330">
        <v>0</v>
      </c>
      <c r="W76" s="330">
        <v>0</v>
      </c>
      <c r="X76" s="330">
        <v>0</v>
      </c>
      <c r="Y76" s="330">
        <v>0</v>
      </c>
      <c r="Z76" s="330">
        <v>0</v>
      </c>
      <c r="AA76" s="330">
        <v>0</v>
      </c>
      <c r="AB76" s="330">
        <v>0</v>
      </c>
      <c r="AC76" s="330">
        <v>0</v>
      </c>
      <c r="AD76" s="330">
        <v>0</v>
      </c>
      <c r="AE76" s="330">
        <v>0</v>
      </c>
      <c r="AF76" s="330">
        <v>0</v>
      </c>
      <c r="AG76" s="330">
        <v>0</v>
      </c>
      <c r="AH76" s="330">
        <v>0</v>
      </c>
      <c r="AI76" s="330">
        <v>0</v>
      </c>
      <c r="AJ76" s="330">
        <v>0</v>
      </c>
      <c r="AK76" s="330">
        <v>0</v>
      </c>
      <c r="AL76" s="330">
        <v>0</v>
      </c>
      <c r="AM76" s="330">
        <v>0</v>
      </c>
      <c r="AN76" s="330">
        <v>0</v>
      </c>
      <c r="AO76" s="330">
        <v>0</v>
      </c>
      <c r="AP76" s="330">
        <v>0</v>
      </c>
      <c r="AQ76" s="330">
        <v>0</v>
      </c>
      <c r="AR76" s="330">
        <v>0</v>
      </c>
      <c r="AS76" s="330">
        <v>0</v>
      </c>
      <c r="AT76" s="330">
        <v>0</v>
      </c>
      <c r="AU76" s="330">
        <v>0</v>
      </c>
      <c r="AV76" s="330">
        <v>0</v>
      </c>
      <c r="AW76" s="330">
        <v>0</v>
      </c>
      <c r="AX76" s="330">
        <v>0</v>
      </c>
      <c r="AY76" s="330">
        <v>0</v>
      </c>
      <c r="AZ76" s="330">
        <v>0</v>
      </c>
      <c r="BA76" s="330">
        <v>0</v>
      </c>
      <c r="BB76" s="330">
        <v>0</v>
      </c>
      <c r="BC76" s="330">
        <v>0</v>
      </c>
      <c r="BD76" s="330">
        <v>0</v>
      </c>
      <c r="BE76" s="330">
        <v>0</v>
      </c>
      <c r="BF76" s="330">
        <v>0</v>
      </c>
      <c r="BG76" s="330">
        <v>0</v>
      </c>
      <c r="BH76" s="330">
        <v>0</v>
      </c>
      <c r="BI76" s="330">
        <v>0</v>
      </c>
      <c r="BJ76" s="330">
        <v>0</v>
      </c>
      <c r="BK76" s="330">
        <v>0</v>
      </c>
      <c r="BL76" s="330">
        <v>0</v>
      </c>
      <c r="BM76" s="330">
        <v>0</v>
      </c>
      <c r="BN76" s="330">
        <v>0</v>
      </c>
      <c r="BO76" s="330">
        <v>0</v>
      </c>
      <c r="BP76" s="330">
        <v>0</v>
      </c>
      <c r="BQ76" s="330">
        <v>0</v>
      </c>
      <c r="BR76" s="330">
        <v>0</v>
      </c>
      <c r="BS76" s="330">
        <v>0</v>
      </c>
      <c r="BT76" s="330">
        <v>0</v>
      </c>
      <c r="BU76" s="330">
        <v>0</v>
      </c>
      <c r="BV76" s="330">
        <v>0</v>
      </c>
      <c r="BW76" s="330">
        <v>0</v>
      </c>
      <c r="BX76" s="330">
        <v>0</v>
      </c>
      <c r="BY76" s="330">
        <v>0</v>
      </c>
      <c r="BZ76" s="330">
        <v>0</v>
      </c>
      <c r="CA76" s="330">
        <v>0</v>
      </c>
      <c r="CB76" s="330">
        <v>0</v>
      </c>
      <c r="CC76" s="330">
        <v>0</v>
      </c>
      <c r="CD76" s="330">
        <v>0</v>
      </c>
      <c r="CE76" s="29">
        <f t="shared" si="11"/>
        <v>0</v>
      </c>
      <c r="CF76" s="319">
        <v>0</v>
      </c>
    </row>
    <row r="77" spans="1:84">
      <c r="A77" s="30" t="s">
        <v>277</v>
      </c>
      <c r="B77" s="31"/>
      <c r="C77" s="330">
        <v>0</v>
      </c>
      <c r="D77" s="330">
        <v>0</v>
      </c>
      <c r="E77" s="330">
        <v>0</v>
      </c>
      <c r="F77" s="330">
        <v>0</v>
      </c>
      <c r="G77" s="330">
        <v>0</v>
      </c>
      <c r="H77" s="330">
        <v>0</v>
      </c>
      <c r="I77" s="330">
        <v>0</v>
      </c>
      <c r="J77" s="330">
        <v>0</v>
      </c>
      <c r="K77" s="330">
        <v>0</v>
      </c>
      <c r="L77" s="330">
        <v>0</v>
      </c>
      <c r="M77" s="330">
        <v>0</v>
      </c>
      <c r="N77" s="330">
        <v>0</v>
      </c>
      <c r="O77" s="330">
        <v>0</v>
      </c>
      <c r="P77" s="330">
        <v>0</v>
      </c>
      <c r="Q77" s="330">
        <v>0</v>
      </c>
      <c r="R77" s="330">
        <v>0</v>
      </c>
      <c r="S77" s="330">
        <v>0</v>
      </c>
      <c r="T77" s="330">
        <v>0</v>
      </c>
      <c r="U77" s="330">
        <v>0</v>
      </c>
      <c r="V77" s="330">
        <v>0</v>
      </c>
      <c r="W77" s="330">
        <v>0</v>
      </c>
      <c r="X77" s="330">
        <v>0</v>
      </c>
      <c r="Y77" s="330">
        <v>0</v>
      </c>
      <c r="Z77" s="330">
        <v>0</v>
      </c>
      <c r="AA77" s="330">
        <v>0</v>
      </c>
      <c r="AB77" s="330">
        <v>0</v>
      </c>
      <c r="AC77" s="330">
        <v>0</v>
      </c>
      <c r="AD77" s="330">
        <v>0</v>
      </c>
      <c r="AE77" s="330">
        <v>0</v>
      </c>
      <c r="AF77" s="330">
        <v>0</v>
      </c>
      <c r="AG77" s="330">
        <v>0</v>
      </c>
      <c r="AH77" s="330">
        <v>0</v>
      </c>
      <c r="AI77" s="330">
        <v>0</v>
      </c>
      <c r="AJ77" s="330">
        <v>0</v>
      </c>
      <c r="AK77" s="330">
        <v>0</v>
      </c>
      <c r="AL77" s="330">
        <v>0</v>
      </c>
      <c r="AM77" s="330">
        <v>0</v>
      </c>
      <c r="AN77" s="330">
        <v>0</v>
      </c>
      <c r="AO77" s="330">
        <v>0</v>
      </c>
      <c r="AP77" s="330">
        <v>0</v>
      </c>
      <c r="AQ77" s="330">
        <v>0</v>
      </c>
      <c r="AR77" s="330">
        <v>0</v>
      </c>
      <c r="AS77" s="330">
        <v>0</v>
      </c>
      <c r="AT77" s="330">
        <v>0</v>
      </c>
      <c r="AU77" s="330">
        <v>0</v>
      </c>
      <c r="AV77" s="330">
        <v>0</v>
      </c>
      <c r="AW77" s="330">
        <v>0</v>
      </c>
      <c r="AX77" s="330">
        <v>0</v>
      </c>
      <c r="AY77" s="330">
        <v>0</v>
      </c>
      <c r="AZ77" s="330">
        <v>0</v>
      </c>
      <c r="BA77" s="330">
        <v>0</v>
      </c>
      <c r="BB77" s="330">
        <v>0</v>
      </c>
      <c r="BC77" s="330">
        <v>0</v>
      </c>
      <c r="BD77" s="330">
        <v>0</v>
      </c>
      <c r="BE77" s="330">
        <v>0</v>
      </c>
      <c r="BF77" s="330">
        <v>0</v>
      </c>
      <c r="BG77" s="330">
        <v>0</v>
      </c>
      <c r="BH77" s="330">
        <v>0</v>
      </c>
      <c r="BI77" s="330">
        <v>0</v>
      </c>
      <c r="BJ77" s="330">
        <v>0</v>
      </c>
      <c r="BK77" s="330">
        <v>0</v>
      </c>
      <c r="BL77" s="330">
        <v>0</v>
      </c>
      <c r="BM77" s="330">
        <v>0</v>
      </c>
      <c r="BN77" s="330">
        <v>0</v>
      </c>
      <c r="BO77" s="330">
        <v>0</v>
      </c>
      <c r="BP77" s="330">
        <v>0</v>
      </c>
      <c r="BQ77" s="330">
        <v>0</v>
      </c>
      <c r="BR77" s="330">
        <v>0</v>
      </c>
      <c r="BS77" s="330">
        <v>0</v>
      </c>
      <c r="BT77" s="330">
        <v>0</v>
      </c>
      <c r="BU77" s="330">
        <v>0</v>
      </c>
      <c r="BV77" s="330">
        <v>0</v>
      </c>
      <c r="BW77" s="330">
        <v>0</v>
      </c>
      <c r="BX77" s="330">
        <v>0</v>
      </c>
      <c r="BY77" s="330">
        <v>0</v>
      </c>
      <c r="BZ77" s="330">
        <v>0</v>
      </c>
      <c r="CA77" s="330">
        <v>0</v>
      </c>
      <c r="CB77" s="330">
        <v>0</v>
      </c>
      <c r="CC77" s="330">
        <v>0</v>
      </c>
      <c r="CD77" s="330">
        <v>0</v>
      </c>
      <c r="CE77" s="29">
        <f t="shared" si="11"/>
        <v>0</v>
      </c>
      <c r="CF77" s="319">
        <v>0</v>
      </c>
    </row>
    <row r="78" spans="1:84">
      <c r="A78" s="30" t="s">
        <v>278</v>
      </c>
      <c r="B78" s="17"/>
      <c r="C78" s="330">
        <v>0</v>
      </c>
      <c r="D78" s="330">
        <v>0</v>
      </c>
      <c r="E78" s="330">
        <v>0</v>
      </c>
      <c r="F78" s="330">
        <v>0</v>
      </c>
      <c r="G78" s="330">
        <v>0</v>
      </c>
      <c r="H78" s="330">
        <v>0</v>
      </c>
      <c r="I78" s="330">
        <v>0</v>
      </c>
      <c r="J78" s="330">
        <v>0</v>
      </c>
      <c r="K78" s="330">
        <v>0</v>
      </c>
      <c r="L78" s="330">
        <v>0</v>
      </c>
      <c r="M78" s="330">
        <v>0</v>
      </c>
      <c r="N78" s="330">
        <v>0</v>
      </c>
      <c r="O78" s="330">
        <v>0</v>
      </c>
      <c r="P78" s="330">
        <v>0</v>
      </c>
      <c r="Q78" s="330">
        <v>0</v>
      </c>
      <c r="R78" s="330">
        <v>0</v>
      </c>
      <c r="S78" s="330">
        <v>0</v>
      </c>
      <c r="T78" s="330">
        <v>0</v>
      </c>
      <c r="U78" s="330">
        <v>0</v>
      </c>
      <c r="V78" s="330">
        <v>0</v>
      </c>
      <c r="W78" s="330">
        <v>0</v>
      </c>
      <c r="X78" s="330">
        <v>0</v>
      </c>
      <c r="Y78" s="330">
        <v>0</v>
      </c>
      <c r="Z78" s="330">
        <v>0</v>
      </c>
      <c r="AA78" s="330">
        <v>0</v>
      </c>
      <c r="AB78" s="330">
        <v>0</v>
      </c>
      <c r="AC78" s="330">
        <v>0</v>
      </c>
      <c r="AD78" s="330">
        <v>0</v>
      </c>
      <c r="AE78" s="330">
        <v>0</v>
      </c>
      <c r="AF78" s="330">
        <v>0</v>
      </c>
      <c r="AG78" s="330">
        <v>0</v>
      </c>
      <c r="AH78" s="330">
        <v>0</v>
      </c>
      <c r="AI78" s="330">
        <v>0</v>
      </c>
      <c r="AJ78" s="330">
        <v>0</v>
      </c>
      <c r="AK78" s="330">
        <v>0</v>
      </c>
      <c r="AL78" s="330">
        <v>0</v>
      </c>
      <c r="AM78" s="330">
        <v>0</v>
      </c>
      <c r="AN78" s="330">
        <v>0</v>
      </c>
      <c r="AO78" s="330">
        <v>0</v>
      </c>
      <c r="AP78" s="330">
        <v>0</v>
      </c>
      <c r="AQ78" s="330">
        <v>0</v>
      </c>
      <c r="AR78" s="330">
        <v>0</v>
      </c>
      <c r="AS78" s="330">
        <v>0</v>
      </c>
      <c r="AT78" s="330">
        <v>0</v>
      </c>
      <c r="AU78" s="330">
        <v>0</v>
      </c>
      <c r="AV78" s="330">
        <v>0</v>
      </c>
      <c r="AW78" s="330">
        <v>0</v>
      </c>
      <c r="AX78" s="330">
        <v>0</v>
      </c>
      <c r="AY78" s="330">
        <v>0</v>
      </c>
      <c r="AZ78" s="330">
        <v>0</v>
      </c>
      <c r="BA78" s="330">
        <v>0</v>
      </c>
      <c r="BB78" s="330">
        <v>0</v>
      </c>
      <c r="BC78" s="330">
        <v>0</v>
      </c>
      <c r="BD78" s="330">
        <v>0</v>
      </c>
      <c r="BE78" s="330">
        <v>0</v>
      </c>
      <c r="BF78" s="330">
        <v>0</v>
      </c>
      <c r="BG78" s="330">
        <v>0</v>
      </c>
      <c r="BH78" s="330">
        <v>0</v>
      </c>
      <c r="BI78" s="330">
        <v>0</v>
      </c>
      <c r="BJ78" s="330">
        <v>0</v>
      </c>
      <c r="BK78" s="330">
        <v>0</v>
      </c>
      <c r="BL78" s="330">
        <v>0</v>
      </c>
      <c r="BM78" s="330">
        <v>0</v>
      </c>
      <c r="BN78" s="330">
        <v>0</v>
      </c>
      <c r="BO78" s="330">
        <v>0</v>
      </c>
      <c r="BP78" s="330">
        <v>0</v>
      </c>
      <c r="BQ78" s="330">
        <v>0</v>
      </c>
      <c r="BR78" s="330">
        <v>0</v>
      </c>
      <c r="BS78" s="330">
        <v>0</v>
      </c>
      <c r="BT78" s="330">
        <v>0</v>
      </c>
      <c r="BU78" s="330">
        <v>0</v>
      </c>
      <c r="BV78" s="330">
        <v>0</v>
      </c>
      <c r="BW78" s="330">
        <v>0</v>
      </c>
      <c r="BX78" s="330">
        <v>0</v>
      </c>
      <c r="BY78" s="330">
        <v>0</v>
      </c>
      <c r="BZ78" s="330">
        <v>0</v>
      </c>
      <c r="CA78" s="330">
        <v>0</v>
      </c>
      <c r="CB78" s="330">
        <v>0</v>
      </c>
      <c r="CC78" s="330">
        <v>0</v>
      </c>
      <c r="CD78" s="330">
        <v>0</v>
      </c>
      <c r="CE78" s="29">
        <f t="shared" si="11"/>
        <v>0</v>
      </c>
      <c r="CF78" s="319">
        <v>0</v>
      </c>
    </row>
    <row r="79" spans="1:84">
      <c r="A79" s="30" t="s">
        <v>279</v>
      </c>
      <c r="B79" s="17"/>
      <c r="C79" s="330">
        <v>0</v>
      </c>
      <c r="D79" s="330">
        <v>0</v>
      </c>
      <c r="E79" s="330">
        <v>0</v>
      </c>
      <c r="F79" s="330">
        <v>0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30">
        <v>0</v>
      </c>
      <c r="N79" s="330">
        <v>3051</v>
      </c>
      <c r="O79" s="330">
        <v>0</v>
      </c>
      <c r="P79" s="330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30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30">
        <v>0</v>
      </c>
      <c r="BK79" s="330">
        <v>0</v>
      </c>
      <c r="BL79" s="330">
        <v>0</v>
      </c>
      <c r="BM79" s="330">
        <v>0</v>
      </c>
      <c r="BN79" s="330">
        <v>28583</v>
      </c>
      <c r="BO79" s="330">
        <v>0</v>
      </c>
      <c r="BP79" s="330">
        <v>0</v>
      </c>
      <c r="BQ79" s="330">
        <v>0</v>
      </c>
      <c r="BR79" s="330">
        <v>0</v>
      </c>
      <c r="BS79" s="330">
        <v>0</v>
      </c>
      <c r="BT79" s="330">
        <v>0</v>
      </c>
      <c r="BU79" s="330">
        <v>0</v>
      </c>
      <c r="BV79" s="330">
        <v>0</v>
      </c>
      <c r="BW79" s="330">
        <v>0</v>
      </c>
      <c r="BX79" s="330">
        <v>0</v>
      </c>
      <c r="BY79" s="330">
        <v>0</v>
      </c>
      <c r="BZ79" s="330">
        <v>0</v>
      </c>
      <c r="CA79" s="330">
        <v>0</v>
      </c>
      <c r="CB79" s="330">
        <v>0</v>
      </c>
      <c r="CC79" s="330">
        <v>0</v>
      </c>
      <c r="CD79" s="330">
        <v>0</v>
      </c>
      <c r="CE79" s="29">
        <f t="shared" si="11"/>
        <v>31634</v>
      </c>
      <c r="CF79" s="319">
        <v>0</v>
      </c>
    </row>
    <row r="80" spans="1:84">
      <c r="A80" s="30" t="s">
        <v>280</v>
      </c>
      <c r="B80" s="17"/>
      <c r="C80" s="330">
        <v>0</v>
      </c>
      <c r="D80" s="330">
        <v>0</v>
      </c>
      <c r="E80" s="330">
        <v>0</v>
      </c>
      <c r="F80" s="330">
        <v>0</v>
      </c>
      <c r="G80" s="330">
        <v>0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2636</v>
      </c>
      <c r="O80" s="330">
        <v>0</v>
      </c>
      <c r="P80" s="330">
        <v>0</v>
      </c>
      <c r="Q80" s="330">
        <v>0</v>
      </c>
      <c r="R80" s="330">
        <v>0</v>
      </c>
      <c r="S80" s="330">
        <v>0</v>
      </c>
      <c r="T80" s="330">
        <v>0</v>
      </c>
      <c r="U80" s="330">
        <v>645</v>
      </c>
      <c r="V80" s="330">
        <v>0</v>
      </c>
      <c r="W80" s="330">
        <v>0</v>
      </c>
      <c r="X80" s="330">
        <v>0</v>
      </c>
      <c r="Y80" s="330">
        <v>0</v>
      </c>
      <c r="Z80" s="330">
        <v>0</v>
      </c>
      <c r="AA80" s="330">
        <v>0</v>
      </c>
      <c r="AB80" s="330">
        <v>0</v>
      </c>
      <c r="AC80" s="330">
        <v>0</v>
      </c>
      <c r="AD80" s="330">
        <v>0</v>
      </c>
      <c r="AE80" s="330">
        <v>3555</v>
      </c>
      <c r="AF80" s="330">
        <v>0</v>
      </c>
      <c r="AG80" s="330">
        <v>3311</v>
      </c>
      <c r="AH80" s="330">
        <v>531</v>
      </c>
      <c r="AI80" s="330">
        <v>0</v>
      </c>
      <c r="AJ80" s="330">
        <f>11113+8110</f>
        <v>19223</v>
      </c>
      <c r="AK80" s="330">
        <v>0</v>
      </c>
      <c r="AL80" s="330">
        <v>0</v>
      </c>
      <c r="AM80" s="330">
        <v>0</v>
      </c>
      <c r="AN80" s="330">
        <v>0</v>
      </c>
      <c r="AO80" s="330">
        <v>0</v>
      </c>
      <c r="AP80" s="330">
        <v>0</v>
      </c>
      <c r="AQ80" s="330">
        <v>0</v>
      </c>
      <c r="AR80" s="330">
        <v>0</v>
      </c>
      <c r="AS80" s="330">
        <v>0</v>
      </c>
      <c r="AT80" s="330">
        <v>0</v>
      </c>
      <c r="AU80" s="330">
        <v>0</v>
      </c>
      <c r="AV80" s="330">
        <v>0</v>
      </c>
      <c r="AW80" s="330">
        <v>0</v>
      </c>
      <c r="AX80" s="330">
        <v>0</v>
      </c>
      <c r="AY80" s="330">
        <v>0</v>
      </c>
      <c r="AZ80" s="330">
        <v>0</v>
      </c>
      <c r="BA80" s="330">
        <v>0</v>
      </c>
      <c r="BB80" s="330">
        <v>2704</v>
      </c>
      <c r="BC80" s="330">
        <v>0</v>
      </c>
      <c r="BD80" s="330">
        <v>0</v>
      </c>
      <c r="BE80" s="330">
        <v>0</v>
      </c>
      <c r="BF80" s="330">
        <v>0</v>
      </c>
      <c r="BG80" s="330">
        <v>0</v>
      </c>
      <c r="BH80" s="330">
        <v>0</v>
      </c>
      <c r="BI80" s="330">
        <v>0</v>
      </c>
      <c r="BJ80" s="330">
        <v>0</v>
      </c>
      <c r="BK80" s="330">
        <v>0</v>
      </c>
      <c r="BL80" s="330">
        <v>0</v>
      </c>
      <c r="BM80" s="330">
        <v>105</v>
      </c>
      <c r="BN80" s="330">
        <f>43974+6613+4606+716</f>
        <v>55909</v>
      </c>
      <c r="BO80" s="330">
        <v>0</v>
      </c>
      <c r="BP80" s="330">
        <v>0</v>
      </c>
      <c r="BQ80" s="330">
        <v>0</v>
      </c>
      <c r="BR80" s="330">
        <v>0</v>
      </c>
      <c r="BS80" s="330">
        <v>0</v>
      </c>
      <c r="BT80" s="330">
        <v>0</v>
      </c>
      <c r="BU80" s="330">
        <v>0</v>
      </c>
      <c r="BV80" s="330">
        <v>0</v>
      </c>
      <c r="BW80" s="330">
        <v>0</v>
      </c>
      <c r="BX80" s="330">
        <v>0</v>
      </c>
      <c r="BY80" s="330">
        <v>0</v>
      </c>
      <c r="BZ80" s="330">
        <v>0</v>
      </c>
      <c r="CA80" s="330">
        <v>0</v>
      </c>
      <c r="CB80" s="330">
        <v>0</v>
      </c>
      <c r="CC80" s="330">
        <v>0</v>
      </c>
      <c r="CD80" s="330">
        <v>0</v>
      </c>
      <c r="CE80" s="29">
        <f t="shared" si="11"/>
        <v>88619</v>
      </c>
      <c r="CF80" s="319">
        <v>0</v>
      </c>
    </row>
    <row r="81" spans="1:84">
      <c r="A81" s="30" t="s">
        <v>281</v>
      </c>
      <c r="B81" s="17"/>
      <c r="C81" s="330">
        <v>0</v>
      </c>
      <c r="D81" s="330">
        <v>0</v>
      </c>
      <c r="E81" s="330">
        <v>0</v>
      </c>
      <c r="F81" s="330">
        <v>0</v>
      </c>
      <c r="G81" s="330">
        <v>0</v>
      </c>
      <c r="H81" s="330">
        <v>0</v>
      </c>
      <c r="I81" s="330">
        <v>0</v>
      </c>
      <c r="J81" s="330">
        <v>0</v>
      </c>
      <c r="K81" s="330">
        <v>0</v>
      </c>
      <c r="L81" s="330">
        <v>0</v>
      </c>
      <c r="M81" s="330">
        <v>0</v>
      </c>
      <c r="N81" s="330">
        <v>0</v>
      </c>
      <c r="O81" s="330">
        <v>0</v>
      </c>
      <c r="P81" s="330">
        <v>0</v>
      </c>
      <c r="Q81" s="330">
        <v>0</v>
      </c>
      <c r="R81" s="330">
        <v>0</v>
      </c>
      <c r="S81" s="330">
        <v>0</v>
      </c>
      <c r="T81" s="330">
        <v>0</v>
      </c>
      <c r="U81" s="330">
        <v>0</v>
      </c>
      <c r="V81" s="330">
        <v>0</v>
      </c>
      <c r="W81" s="330">
        <v>0</v>
      </c>
      <c r="X81" s="330">
        <v>0</v>
      </c>
      <c r="Y81" s="330">
        <v>0</v>
      </c>
      <c r="Z81" s="330">
        <v>0</v>
      </c>
      <c r="AA81" s="330">
        <v>0</v>
      </c>
      <c r="AB81" s="330">
        <v>0</v>
      </c>
      <c r="AC81" s="330">
        <v>0</v>
      </c>
      <c r="AD81" s="330">
        <v>0</v>
      </c>
      <c r="AE81" s="330">
        <v>0</v>
      </c>
      <c r="AF81" s="330">
        <v>0</v>
      </c>
      <c r="AG81" s="330">
        <v>0</v>
      </c>
      <c r="AH81" s="330">
        <v>0</v>
      </c>
      <c r="AI81" s="330">
        <v>0</v>
      </c>
      <c r="AJ81" s="330">
        <v>0</v>
      </c>
      <c r="AK81" s="330">
        <v>0</v>
      </c>
      <c r="AL81" s="330">
        <v>0</v>
      </c>
      <c r="AM81" s="330">
        <v>0</v>
      </c>
      <c r="AN81" s="330">
        <v>0</v>
      </c>
      <c r="AO81" s="330">
        <v>0</v>
      </c>
      <c r="AP81" s="330">
        <v>0</v>
      </c>
      <c r="AQ81" s="330">
        <v>0</v>
      </c>
      <c r="AR81" s="330">
        <v>0</v>
      </c>
      <c r="AS81" s="330">
        <v>0</v>
      </c>
      <c r="AT81" s="330">
        <v>0</v>
      </c>
      <c r="AU81" s="330">
        <v>0</v>
      </c>
      <c r="AV81" s="330">
        <v>0</v>
      </c>
      <c r="AW81" s="330">
        <v>0</v>
      </c>
      <c r="AX81" s="330">
        <v>0</v>
      </c>
      <c r="AY81" s="330">
        <v>0</v>
      </c>
      <c r="AZ81" s="330">
        <v>0</v>
      </c>
      <c r="BA81" s="330">
        <v>0</v>
      </c>
      <c r="BB81" s="330">
        <v>0</v>
      </c>
      <c r="BC81" s="330">
        <v>0</v>
      </c>
      <c r="BD81" s="330">
        <v>0</v>
      </c>
      <c r="BE81" s="330">
        <v>0</v>
      </c>
      <c r="BF81" s="330">
        <v>0</v>
      </c>
      <c r="BG81" s="330">
        <v>0</v>
      </c>
      <c r="BH81" s="330">
        <v>0</v>
      </c>
      <c r="BI81" s="330">
        <v>0</v>
      </c>
      <c r="BJ81" s="330">
        <v>0</v>
      </c>
      <c r="BK81" s="330">
        <v>0</v>
      </c>
      <c r="BL81" s="330">
        <v>0</v>
      </c>
      <c r="BM81" s="330">
        <v>0</v>
      </c>
      <c r="BN81" s="330">
        <v>0</v>
      </c>
      <c r="BO81" s="330">
        <v>0</v>
      </c>
      <c r="BP81" s="330">
        <v>0</v>
      </c>
      <c r="BQ81" s="330">
        <v>0</v>
      </c>
      <c r="BR81" s="330">
        <v>0</v>
      </c>
      <c r="BS81" s="330">
        <v>0</v>
      </c>
      <c r="BT81" s="330">
        <v>0</v>
      </c>
      <c r="BU81" s="330">
        <v>0</v>
      </c>
      <c r="BV81" s="330">
        <v>0</v>
      </c>
      <c r="BW81" s="330">
        <v>0</v>
      </c>
      <c r="BX81" s="330">
        <v>0</v>
      </c>
      <c r="BY81" s="330">
        <v>0</v>
      </c>
      <c r="BZ81" s="330">
        <v>0</v>
      </c>
      <c r="CA81" s="330">
        <v>0</v>
      </c>
      <c r="CB81" s="330">
        <v>0</v>
      </c>
      <c r="CC81" s="330">
        <v>0</v>
      </c>
      <c r="CD81" s="330">
        <v>0</v>
      </c>
      <c r="CE81" s="29">
        <f t="shared" si="11"/>
        <v>0</v>
      </c>
      <c r="CF81" s="319">
        <v>0</v>
      </c>
    </row>
    <row r="82" spans="1:84">
      <c r="A82" s="30" t="s">
        <v>282</v>
      </c>
      <c r="B82" s="17"/>
      <c r="C82" s="330">
        <v>0</v>
      </c>
      <c r="D82" s="330">
        <v>0</v>
      </c>
      <c r="E82" s="330">
        <v>0</v>
      </c>
      <c r="F82" s="330">
        <v>0</v>
      </c>
      <c r="G82" s="330">
        <v>0</v>
      </c>
      <c r="H82" s="330">
        <v>0</v>
      </c>
      <c r="I82" s="330">
        <v>0</v>
      </c>
      <c r="J82" s="330">
        <v>0</v>
      </c>
      <c r="K82" s="330">
        <v>0</v>
      </c>
      <c r="L82" s="330">
        <v>0</v>
      </c>
      <c r="M82" s="330">
        <v>0</v>
      </c>
      <c r="N82" s="330">
        <v>0</v>
      </c>
      <c r="O82" s="330">
        <v>0</v>
      </c>
      <c r="P82" s="330">
        <v>0</v>
      </c>
      <c r="Q82" s="330">
        <v>0</v>
      </c>
      <c r="R82" s="330">
        <v>0</v>
      </c>
      <c r="S82" s="330">
        <v>0</v>
      </c>
      <c r="T82" s="330">
        <v>0</v>
      </c>
      <c r="U82" s="330">
        <v>0</v>
      </c>
      <c r="V82" s="330">
        <v>0</v>
      </c>
      <c r="W82" s="330">
        <v>0</v>
      </c>
      <c r="X82" s="330">
        <v>0</v>
      </c>
      <c r="Y82" s="330">
        <v>0</v>
      </c>
      <c r="Z82" s="330">
        <v>0</v>
      </c>
      <c r="AA82" s="330">
        <v>0</v>
      </c>
      <c r="AB82" s="330">
        <v>0</v>
      </c>
      <c r="AC82" s="330">
        <v>0</v>
      </c>
      <c r="AD82" s="330">
        <v>0</v>
      </c>
      <c r="AE82" s="330">
        <v>0</v>
      </c>
      <c r="AF82" s="330">
        <v>0</v>
      </c>
      <c r="AG82" s="330">
        <v>0</v>
      </c>
      <c r="AH82" s="330">
        <v>0</v>
      </c>
      <c r="AI82" s="330">
        <v>0</v>
      </c>
      <c r="AJ82" s="330">
        <v>0</v>
      </c>
      <c r="AK82" s="330">
        <v>0</v>
      </c>
      <c r="AL82" s="330">
        <v>0</v>
      </c>
      <c r="AM82" s="330">
        <v>0</v>
      </c>
      <c r="AN82" s="330">
        <v>0</v>
      </c>
      <c r="AO82" s="330">
        <v>0</v>
      </c>
      <c r="AP82" s="330">
        <v>0</v>
      </c>
      <c r="AQ82" s="330">
        <v>0</v>
      </c>
      <c r="AR82" s="330">
        <v>0</v>
      </c>
      <c r="AS82" s="330">
        <v>0</v>
      </c>
      <c r="AT82" s="330">
        <v>0</v>
      </c>
      <c r="AU82" s="330">
        <v>0</v>
      </c>
      <c r="AV82" s="330">
        <v>0</v>
      </c>
      <c r="AW82" s="330">
        <v>0</v>
      </c>
      <c r="AX82" s="330">
        <v>0</v>
      </c>
      <c r="AY82" s="330">
        <v>0</v>
      </c>
      <c r="AZ82" s="330">
        <v>0</v>
      </c>
      <c r="BA82" s="330">
        <v>0</v>
      </c>
      <c r="BB82" s="330">
        <v>0</v>
      </c>
      <c r="BC82" s="330">
        <v>0</v>
      </c>
      <c r="BD82" s="330">
        <v>0</v>
      </c>
      <c r="BE82" s="330">
        <v>0</v>
      </c>
      <c r="BF82" s="330">
        <v>0</v>
      </c>
      <c r="BG82" s="330">
        <v>0</v>
      </c>
      <c r="BH82" s="330">
        <v>0</v>
      </c>
      <c r="BI82" s="330">
        <v>0</v>
      </c>
      <c r="BJ82" s="330">
        <v>0</v>
      </c>
      <c r="BK82" s="330">
        <v>0</v>
      </c>
      <c r="BL82" s="330">
        <v>0</v>
      </c>
      <c r="BM82" s="330">
        <v>0</v>
      </c>
      <c r="BN82" s="330">
        <v>0</v>
      </c>
      <c r="BO82" s="330">
        <v>0</v>
      </c>
      <c r="BP82" s="330">
        <v>0</v>
      </c>
      <c r="BQ82" s="330">
        <v>0</v>
      </c>
      <c r="BR82" s="330">
        <v>0</v>
      </c>
      <c r="BS82" s="330">
        <v>0</v>
      </c>
      <c r="BT82" s="330">
        <v>0</v>
      </c>
      <c r="BU82" s="330">
        <v>0</v>
      </c>
      <c r="BV82" s="330">
        <v>0</v>
      </c>
      <c r="BW82" s="330">
        <v>0</v>
      </c>
      <c r="BX82" s="330">
        <v>0</v>
      </c>
      <c r="BY82" s="330">
        <v>0</v>
      </c>
      <c r="BZ82" s="330">
        <v>0</v>
      </c>
      <c r="CA82" s="330">
        <v>0</v>
      </c>
      <c r="CB82" s="330">
        <v>0</v>
      </c>
      <c r="CC82" s="330">
        <v>0</v>
      </c>
      <c r="CD82" s="330">
        <v>0</v>
      </c>
      <c r="CE82" s="29">
        <f t="shared" si="11"/>
        <v>0</v>
      </c>
      <c r="CF82" s="319">
        <v>0</v>
      </c>
    </row>
    <row r="83" spans="1:84">
      <c r="A83" s="30" t="s">
        <v>283</v>
      </c>
      <c r="B83" s="17"/>
      <c r="C83" s="318">
        <v>0</v>
      </c>
      <c r="D83" s="318">
        <v>0</v>
      </c>
      <c r="E83" s="320">
        <v>-32</v>
      </c>
      <c r="F83" s="320">
        <v>0</v>
      </c>
      <c r="G83" s="318">
        <v>0</v>
      </c>
      <c r="H83" s="318">
        <v>0</v>
      </c>
      <c r="I83" s="320">
        <v>0</v>
      </c>
      <c r="J83" s="320">
        <v>0</v>
      </c>
      <c r="K83" s="320">
        <v>0</v>
      </c>
      <c r="L83" s="320">
        <v>-1995</v>
      </c>
      <c r="M83" s="318">
        <v>0</v>
      </c>
      <c r="N83" s="318">
        <f>11981-N79-N80</f>
        <v>6294</v>
      </c>
      <c r="O83" s="318">
        <v>0</v>
      </c>
      <c r="P83" s="320">
        <v>0</v>
      </c>
      <c r="Q83" s="320">
        <v>0</v>
      </c>
      <c r="R83" s="321">
        <v>0</v>
      </c>
      <c r="S83" s="320">
        <v>0</v>
      </c>
      <c r="T83" s="318">
        <v>0</v>
      </c>
      <c r="U83" s="320">
        <f>14874-SUM(U70:U82)</f>
        <v>14229</v>
      </c>
      <c r="V83" s="320">
        <v>348</v>
      </c>
      <c r="W83" s="318">
        <v>0</v>
      </c>
      <c r="X83" s="320">
        <v>0</v>
      </c>
      <c r="Y83" s="320">
        <v>2453</v>
      </c>
      <c r="Z83" s="320">
        <v>0</v>
      </c>
      <c r="AA83" s="320">
        <v>0</v>
      </c>
      <c r="AB83" s="320">
        <v>0</v>
      </c>
      <c r="AC83" s="320">
        <v>0</v>
      </c>
      <c r="AD83" s="320">
        <v>0</v>
      </c>
      <c r="AE83" s="320">
        <v>1780</v>
      </c>
      <c r="AF83" s="320">
        <v>0</v>
      </c>
      <c r="AG83" s="320">
        <v>0</v>
      </c>
      <c r="AH83" s="320">
        <f>2051+188</f>
        <v>2239</v>
      </c>
      <c r="AI83" s="320">
        <v>0</v>
      </c>
      <c r="AJ83" s="320">
        <f>25821-AJ80</f>
        <v>6598</v>
      </c>
      <c r="AK83" s="320">
        <v>0</v>
      </c>
      <c r="AL83" s="320">
        <v>0</v>
      </c>
      <c r="AM83" s="320">
        <v>0</v>
      </c>
      <c r="AN83" s="320">
        <v>0</v>
      </c>
      <c r="AO83" s="318">
        <v>-24</v>
      </c>
      <c r="AP83" s="320">
        <v>0</v>
      </c>
      <c r="AQ83" s="318">
        <v>0</v>
      </c>
      <c r="AR83" s="318">
        <v>0</v>
      </c>
      <c r="AS83" s="318">
        <v>0</v>
      </c>
      <c r="AT83" s="318">
        <v>0</v>
      </c>
      <c r="AU83" s="320">
        <v>0</v>
      </c>
      <c r="AV83" s="320">
        <v>0</v>
      </c>
      <c r="AW83" s="320">
        <v>0</v>
      </c>
      <c r="AX83" s="320">
        <v>0</v>
      </c>
      <c r="AY83" s="320">
        <v>0</v>
      </c>
      <c r="AZ83" s="320">
        <v>0</v>
      </c>
      <c r="BA83" s="320">
        <v>0</v>
      </c>
      <c r="BB83" s="320">
        <v>0</v>
      </c>
      <c r="BC83" s="320">
        <v>0</v>
      </c>
      <c r="BD83" s="320">
        <v>77</v>
      </c>
      <c r="BE83" s="320">
        <v>328</v>
      </c>
      <c r="BF83" s="320">
        <v>0</v>
      </c>
      <c r="BG83" s="320">
        <v>0</v>
      </c>
      <c r="BH83" s="321">
        <v>0</v>
      </c>
      <c r="BI83" s="320">
        <v>0</v>
      </c>
      <c r="BJ83" s="320">
        <v>0</v>
      </c>
      <c r="BK83" s="320">
        <v>0</v>
      </c>
      <c r="BL83" s="320">
        <v>0</v>
      </c>
      <c r="BM83" s="320">
        <f>44809-BM80</f>
        <v>44704</v>
      </c>
      <c r="BN83" s="320">
        <f>246762-BN80-BN79</f>
        <v>162270</v>
      </c>
      <c r="BO83" s="320">
        <v>0</v>
      </c>
      <c r="BP83" s="320">
        <v>0</v>
      </c>
      <c r="BQ83" s="320">
        <v>0</v>
      </c>
      <c r="BR83" s="320">
        <v>0</v>
      </c>
      <c r="BS83" s="320">
        <v>0</v>
      </c>
      <c r="BT83" s="320">
        <v>0</v>
      </c>
      <c r="BU83" s="320">
        <v>0</v>
      </c>
      <c r="BV83" s="320">
        <v>115</v>
      </c>
      <c r="BW83" s="320">
        <v>0</v>
      </c>
      <c r="BX83" s="320">
        <v>0</v>
      </c>
      <c r="BY83" s="320">
        <v>13645</v>
      </c>
      <c r="BZ83" s="320">
        <v>0</v>
      </c>
      <c r="CA83" s="320">
        <v>0</v>
      </c>
      <c r="CB83" s="320">
        <v>0</v>
      </c>
      <c r="CC83" s="320">
        <v>0</v>
      </c>
      <c r="CD83" s="330">
        <v>354865</v>
      </c>
      <c r="CE83" s="29">
        <f>SUM(C83:CD83)</f>
        <v>607894</v>
      </c>
      <c r="CF83" s="319">
        <v>0</v>
      </c>
    </row>
    <row r="84" spans="1:84">
      <c r="A84" s="36" t="s">
        <v>284</v>
      </c>
      <c r="B84" s="17"/>
      <c r="C84" s="318">
        <v>0</v>
      </c>
      <c r="D84" s="318">
        <v>0</v>
      </c>
      <c r="E84" s="318">
        <v>149</v>
      </c>
      <c r="F84" s="318">
        <v>0</v>
      </c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74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0</v>
      </c>
      <c r="AE84" s="318">
        <v>0</v>
      </c>
      <c r="AF84" s="318">
        <v>0</v>
      </c>
      <c r="AG84" s="318">
        <v>0</v>
      </c>
      <c r="AH84" s="318">
        <v>0</v>
      </c>
      <c r="AI84" s="318">
        <v>0</v>
      </c>
      <c r="AJ84" s="318">
        <v>23763</v>
      </c>
      <c r="AK84" s="318">
        <v>0</v>
      </c>
      <c r="AL84" s="318">
        <v>0</v>
      </c>
      <c r="AM84" s="318">
        <v>0</v>
      </c>
      <c r="AN84" s="318">
        <v>0</v>
      </c>
      <c r="AO84" s="318">
        <v>0</v>
      </c>
      <c r="AP84" s="318">
        <v>0</v>
      </c>
      <c r="AQ84" s="318">
        <v>0</v>
      </c>
      <c r="AR84" s="318">
        <v>0</v>
      </c>
      <c r="AS84" s="318">
        <v>0</v>
      </c>
      <c r="AT84" s="318">
        <v>0</v>
      </c>
      <c r="AU84" s="318">
        <v>0</v>
      </c>
      <c r="AV84" s="318">
        <v>0</v>
      </c>
      <c r="AW84" s="318">
        <v>0</v>
      </c>
      <c r="AX84" s="318">
        <v>0</v>
      </c>
      <c r="AY84" s="318">
        <v>5433</v>
      </c>
      <c r="AZ84" s="318">
        <v>0</v>
      </c>
      <c r="BA84" s="318">
        <v>0</v>
      </c>
      <c r="BB84" s="318">
        <v>141</v>
      </c>
      <c r="BC84" s="318">
        <v>0</v>
      </c>
      <c r="BD84" s="318">
        <v>17306</v>
      </c>
      <c r="BE84" s="318">
        <v>0</v>
      </c>
      <c r="BF84" s="318">
        <v>0</v>
      </c>
      <c r="BG84" s="318">
        <v>0</v>
      </c>
      <c r="BH84" s="318">
        <v>0</v>
      </c>
      <c r="BI84" s="318">
        <v>0</v>
      </c>
      <c r="BJ84" s="318">
        <v>0</v>
      </c>
      <c r="BK84" s="318">
        <v>0</v>
      </c>
      <c r="BL84" s="318">
        <v>0</v>
      </c>
      <c r="BM84" s="318">
        <v>0</v>
      </c>
      <c r="BN84" s="318">
        <v>87507</v>
      </c>
      <c r="BO84" s="318">
        <v>0</v>
      </c>
      <c r="BP84" s="318">
        <v>0</v>
      </c>
      <c r="BQ84" s="318">
        <v>0</v>
      </c>
      <c r="BR84" s="318">
        <v>0</v>
      </c>
      <c r="BS84" s="318">
        <v>0</v>
      </c>
      <c r="BT84" s="318">
        <v>0</v>
      </c>
      <c r="BU84" s="318">
        <v>0</v>
      </c>
      <c r="BV84" s="318">
        <v>0</v>
      </c>
      <c r="BW84" s="318">
        <v>0</v>
      </c>
      <c r="BX84" s="318">
        <v>0</v>
      </c>
      <c r="BY84" s="318">
        <v>0</v>
      </c>
      <c r="BZ84" s="318">
        <v>0</v>
      </c>
      <c r="CA84" s="318">
        <v>0</v>
      </c>
      <c r="CB84" s="318">
        <v>0</v>
      </c>
      <c r="CC84" s="318">
        <v>0</v>
      </c>
      <c r="CD84" s="330">
        <v>0</v>
      </c>
      <c r="CE84" s="29">
        <f t="shared" si="11"/>
        <v>134373</v>
      </c>
      <c r="CF84" s="319">
        <v>0</v>
      </c>
    </row>
    <row r="85" spans="1:84">
      <c r="A85" s="36" t="s">
        <v>285</v>
      </c>
      <c r="B85" s="29"/>
      <c r="C85" s="29">
        <f>SUM(C61:C69)-C84</f>
        <v>0</v>
      </c>
      <c r="D85" s="29">
        <f t="shared" ref="D85:BO85" si="12">SUM(D61:D69)-D84</f>
        <v>0</v>
      </c>
      <c r="E85" s="29">
        <f t="shared" si="12"/>
        <v>52522</v>
      </c>
      <c r="F85" s="29">
        <f t="shared" si="12"/>
        <v>0</v>
      </c>
      <c r="G85" s="29">
        <f t="shared" si="12"/>
        <v>0</v>
      </c>
      <c r="H85" s="29">
        <f t="shared" si="12"/>
        <v>0</v>
      </c>
      <c r="I85" s="29">
        <f t="shared" si="12"/>
        <v>0</v>
      </c>
      <c r="J85" s="29">
        <f t="shared" si="12"/>
        <v>0</v>
      </c>
      <c r="K85" s="29">
        <f t="shared" si="12"/>
        <v>0</v>
      </c>
      <c r="L85" s="29">
        <f t="shared" si="12"/>
        <v>2859810</v>
      </c>
      <c r="M85" s="29">
        <f t="shared" si="12"/>
        <v>0</v>
      </c>
      <c r="N85" s="29">
        <f t="shared" si="12"/>
        <v>941622</v>
      </c>
      <c r="O85" s="29">
        <f t="shared" si="12"/>
        <v>0</v>
      </c>
      <c r="P85" s="29">
        <f t="shared" si="12"/>
        <v>23397</v>
      </c>
      <c r="Q85" s="29">
        <f t="shared" si="12"/>
        <v>0</v>
      </c>
      <c r="R85" s="29">
        <f t="shared" si="12"/>
        <v>0</v>
      </c>
      <c r="S85" s="29">
        <f t="shared" si="12"/>
        <v>65154</v>
      </c>
      <c r="T85" s="29">
        <f t="shared" si="12"/>
        <v>0</v>
      </c>
      <c r="U85" s="29">
        <f t="shared" si="12"/>
        <v>300720</v>
      </c>
      <c r="V85" s="29">
        <f t="shared" si="12"/>
        <v>34822</v>
      </c>
      <c r="W85" s="29">
        <f t="shared" si="12"/>
        <v>0</v>
      </c>
      <c r="X85" s="29">
        <f t="shared" si="12"/>
        <v>0</v>
      </c>
      <c r="Y85" s="29">
        <f t="shared" si="12"/>
        <v>245666</v>
      </c>
      <c r="Z85" s="29">
        <f t="shared" si="12"/>
        <v>0</v>
      </c>
      <c r="AA85" s="29">
        <f t="shared" si="12"/>
        <v>0</v>
      </c>
      <c r="AB85" s="29">
        <f t="shared" si="12"/>
        <v>226669</v>
      </c>
      <c r="AC85" s="29">
        <f t="shared" si="12"/>
        <v>0</v>
      </c>
      <c r="AD85" s="29">
        <f t="shared" si="12"/>
        <v>0</v>
      </c>
      <c r="AE85" s="29">
        <f t="shared" si="12"/>
        <v>743002</v>
      </c>
      <c r="AF85" s="29">
        <f t="shared" si="12"/>
        <v>0</v>
      </c>
      <c r="AG85" s="29">
        <f t="shared" si="12"/>
        <v>1120124</v>
      </c>
      <c r="AH85" s="29">
        <f t="shared" si="12"/>
        <v>236101</v>
      </c>
      <c r="AI85" s="29">
        <f t="shared" si="12"/>
        <v>0</v>
      </c>
      <c r="AJ85" s="29">
        <f t="shared" si="12"/>
        <v>1198884</v>
      </c>
      <c r="AK85" s="29">
        <f t="shared" si="12"/>
        <v>0</v>
      </c>
      <c r="AL85" s="29">
        <f t="shared" si="12"/>
        <v>0</v>
      </c>
      <c r="AM85" s="29">
        <f t="shared" si="12"/>
        <v>0</v>
      </c>
      <c r="AN85" s="29">
        <f t="shared" si="12"/>
        <v>0</v>
      </c>
      <c r="AO85" s="29">
        <f t="shared" si="12"/>
        <v>31441</v>
      </c>
      <c r="AP85" s="29">
        <f t="shared" si="12"/>
        <v>0</v>
      </c>
      <c r="AQ85" s="29">
        <f t="shared" si="12"/>
        <v>0</v>
      </c>
      <c r="AR85" s="29">
        <f t="shared" si="12"/>
        <v>0</v>
      </c>
      <c r="AS85" s="29">
        <f t="shared" si="12"/>
        <v>0</v>
      </c>
      <c r="AT85" s="29">
        <f t="shared" si="12"/>
        <v>0</v>
      </c>
      <c r="AU85" s="29">
        <f t="shared" si="12"/>
        <v>0</v>
      </c>
      <c r="AV85" s="29">
        <f t="shared" si="12"/>
        <v>0</v>
      </c>
      <c r="AW85" s="29">
        <f t="shared" si="12"/>
        <v>0</v>
      </c>
      <c r="AX85" s="29">
        <f t="shared" si="12"/>
        <v>0</v>
      </c>
      <c r="AY85" s="29">
        <f t="shared" si="12"/>
        <v>584829</v>
      </c>
      <c r="AZ85" s="29">
        <f t="shared" si="12"/>
        <v>27353</v>
      </c>
      <c r="BA85" s="29">
        <f t="shared" si="12"/>
        <v>194543</v>
      </c>
      <c r="BB85" s="29">
        <f t="shared" si="12"/>
        <v>79861</v>
      </c>
      <c r="BC85" s="29">
        <f t="shared" si="12"/>
        <v>0</v>
      </c>
      <c r="BD85" s="29">
        <f t="shared" si="12"/>
        <v>104628</v>
      </c>
      <c r="BE85" s="29">
        <f t="shared" si="12"/>
        <v>752909</v>
      </c>
      <c r="BF85" s="29">
        <f t="shared" si="12"/>
        <v>199460</v>
      </c>
      <c r="BG85" s="29">
        <f t="shared" si="12"/>
        <v>0</v>
      </c>
      <c r="BH85" s="29">
        <f t="shared" si="12"/>
        <v>0</v>
      </c>
      <c r="BI85" s="29">
        <f t="shared" si="12"/>
        <v>0</v>
      </c>
      <c r="BJ85" s="29">
        <f t="shared" si="12"/>
        <v>0</v>
      </c>
      <c r="BK85" s="29">
        <f t="shared" si="12"/>
        <v>0</v>
      </c>
      <c r="BL85" s="29">
        <f t="shared" si="12"/>
        <v>72410</v>
      </c>
      <c r="BM85" s="29">
        <f t="shared" si="12"/>
        <v>710530</v>
      </c>
      <c r="BN85" s="29">
        <f t="shared" si="12"/>
        <v>1569797</v>
      </c>
      <c r="BO85" s="29">
        <f t="shared" si="12"/>
        <v>669</v>
      </c>
      <c r="BP85" s="29">
        <f t="shared" ref="BP85:CD85" si="13">SUM(BP61:BP69)-BP84</f>
        <v>0</v>
      </c>
      <c r="BQ85" s="29">
        <f t="shared" si="13"/>
        <v>0</v>
      </c>
      <c r="BR85" s="29">
        <f t="shared" si="13"/>
        <v>0</v>
      </c>
      <c r="BS85" s="29">
        <f t="shared" si="13"/>
        <v>0</v>
      </c>
      <c r="BT85" s="29">
        <f t="shared" si="13"/>
        <v>0</v>
      </c>
      <c r="BU85" s="29">
        <f t="shared" si="13"/>
        <v>0</v>
      </c>
      <c r="BV85" s="29">
        <f t="shared" si="13"/>
        <v>121769</v>
      </c>
      <c r="BW85" s="29">
        <f t="shared" si="13"/>
        <v>0</v>
      </c>
      <c r="BX85" s="29">
        <f t="shared" si="13"/>
        <v>0</v>
      </c>
      <c r="BY85" s="29">
        <f t="shared" si="13"/>
        <v>391647</v>
      </c>
      <c r="BZ85" s="29">
        <f t="shared" si="13"/>
        <v>0</v>
      </c>
      <c r="CA85" s="29">
        <f>SUM(CA61:CA69)-CA84</f>
        <v>0</v>
      </c>
      <c r="CB85" s="29">
        <f t="shared" si="13"/>
        <v>0</v>
      </c>
      <c r="CC85" s="29">
        <f t="shared" si="13"/>
        <v>0</v>
      </c>
      <c r="CD85" s="29">
        <f t="shared" si="13"/>
        <v>354865</v>
      </c>
      <c r="CE85" s="29">
        <f t="shared" si="11"/>
        <v>13245204</v>
      </c>
      <c r="CF85" s="319">
        <v>0</v>
      </c>
    </row>
    <row r="86" spans="1:84">
      <c r="A86" s="36" t="s">
        <v>286</v>
      </c>
      <c r="B86" s="29"/>
      <c r="C86" s="26" t="s">
        <v>248</v>
      </c>
      <c r="D86" s="26" t="s">
        <v>248</v>
      </c>
      <c r="E86" s="26" t="s">
        <v>248</v>
      </c>
      <c r="F86" s="26" t="s">
        <v>248</v>
      </c>
      <c r="G86" s="26" t="s">
        <v>248</v>
      </c>
      <c r="H86" s="26" t="s">
        <v>248</v>
      </c>
      <c r="I86" s="26" t="s">
        <v>248</v>
      </c>
      <c r="J86" s="26" t="s">
        <v>248</v>
      </c>
      <c r="K86" s="33" t="s">
        <v>248</v>
      </c>
      <c r="L86" s="26" t="s">
        <v>248</v>
      </c>
      <c r="M86" s="26" t="s">
        <v>248</v>
      </c>
      <c r="N86" s="26" t="s">
        <v>248</v>
      </c>
      <c r="O86" s="26" t="s">
        <v>248</v>
      </c>
      <c r="P86" s="26" t="s">
        <v>248</v>
      </c>
      <c r="Q86" s="26" t="s">
        <v>248</v>
      </c>
      <c r="R86" s="26" t="s">
        <v>248</v>
      </c>
      <c r="S86" s="26" t="s">
        <v>248</v>
      </c>
      <c r="T86" s="26" t="s">
        <v>248</v>
      </c>
      <c r="U86" s="26" t="s">
        <v>248</v>
      </c>
      <c r="V86" s="26" t="s">
        <v>248</v>
      </c>
      <c r="W86" s="26" t="s">
        <v>248</v>
      </c>
      <c r="X86" s="26" t="s">
        <v>248</v>
      </c>
      <c r="Y86" s="26" t="s">
        <v>248</v>
      </c>
      <c r="Z86" s="26" t="s">
        <v>248</v>
      </c>
      <c r="AA86" s="26" t="s">
        <v>248</v>
      </c>
      <c r="AB86" s="26" t="s">
        <v>248</v>
      </c>
      <c r="AC86" s="26" t="s">
        <v>248</v>
      </c>
      <c r="AD86" s="26" t="s">
        <v>248</v>
      </c>
      <c r="AE86" s="26" t="s">
        <v>248</v>
      </c>
      <c r="AF86" s="26" t="s">
        <v>248</v>
      </c>
      <c r="AG86" s="26" t="s">
        <v>248</v>
      </c>
      <c r="AH86" s="26" t="s">
        <v>248</v>
      </c>
      <c r="AI86" s="26" t="s">
        <v>248</v>
      </c>
      <c r="AJ86" s="26" t="s">
        <v>248</v>
      </c>
      <c r="AK86" s="26" t="s">
        <v>248</v>
      </c>
      <c r="AL86" s="26" t="s">
        <v>248</v>
      </c>
      <c r="AM86" s="26" t="s">
        <v>248</v>
      </c>
      <c r="AN86" s="26" t="s">
        <v>248</v>
      </c>
      <c r="AO86" s="26" t="s">
        <v>248</v>
      </c>
      <c r="AP86" s="26" t="s">
        <v>248</v>
      </c>
      <c r="AQ86" s="26" t="s">
        <v>248</v>
      </c>
      <c r="AR86" s="26" t="s">
        <v>248</v>
      </c>
      <c r="AS86" s="26" t="s">
        <v>248</v>
      </c>
      <c r="AT86" s="26" t="s">
        <v>248</v>
      </c>
      <c r="AU86" s="26" t="s">
        <v>248</v>
      </c>
      <c r="AV86" s="26" t="s">
        <v>248</v>
      </c>
      <c r="AW86" s="26" t="s">
        <v>248</v>
      </c>
      <c r="AX86" s="26" t="s">
        <v>248</v>
      </c>
      <c r="AY86" s="26" t="s">
        <v>248</v>
      </c>
      <c r="AZ86" s="26" t="s">
        <v>248</v>
      </c>
      <c r="BA86" s="26" t="s">
        <v>248</v>
      </c>
      <c r="BB86" s="26" t="s">
        <v>248</v>
      </c>
      <c r="BC86" s="26" t="s">
        <v>248</v>
      </c>
      <c r="BD86" s="26" t="s">
        <v>248</v>
      </c>
      <c r="BE86" s="26" t="s">
        <v>248</v>
      </c>
      <c r="BF86" s="26" t="s">
        <v>248</v>
      </c>
      <c r="BG86" s="26" t="s">
        <v>248</v>
      </c>
      <c r="BH86" s="26" t="s">
        <v>248</v>
      </c>
      <c r="BI86" s="26" t="s">
        <v>248</v>
      </c>
      <c r="BJ86" s="26" t="s">
        <v>248</v>
      </c>
      <c r="BK86" s="26" t="s">
        <v>248</v>
      </c>
      <c r="BL86" s="26" t="s">
        <v>248</v>
      </c>
      <c r="BM86" s="26" t="s">
        <v>248</v>
      </c>
      <c r="BN86" s="26" t="s">
        <v>248</v>
      </c>
      <c r="BO86" s="26" t="s">
        <v>248</v>
      </c>
      <c r="BP86" s="26" t="s">
        <v>248</v>
      </c>
      <c r="BQ86" s="26" t="s">
        <v>248</v>
      </c>
      <c r="BR86" s="26" t="s">
        <v>248</v>
      </c>
      <c r="BS86" s="26" t="s">
        <v>248</v>
      </c>
      <c r="BT86" s="26" t="s">
        <v>248</v>
      </c>
      <c r="BU86" s="26" t="s">
        <v>248</v>
      </c>
      <c r="BV86" s="26" t="s">
        <v>248</v>
      </c>
      <c r="BW86" s="26" t="s">
        <v>248</v>
      </c>
      <c r="BX86" s="26" t="s">
        <v>248</v>
      </c>
      <c r="BY86" s="26" t="s">
        <v>248</v>
      </c>
      <c r="BZ86" s="26" t="s">
        <v>248</v>
      </c>
      <c r="CA86" s="26" t="s">
        <v>248</v>
      </c>
      <c r="CB86" s="26" t="s">
        <v>248</v>
      </c>
      <c r="CC86" s="26" t="s">
        <v>248</v>
      </c>
      <c r="CD86" s="26" t="s">
        <v>248</v>
      </c>
      <c r="CE86" s="330">
        <v>858647</v>
      </c>
      <c r="CF86" s="319">
        <v>0</v>
      </c>
    </row>
    <row r="87" spans="1:84">
      <c r="A87" s="23" t="s">
        <v>287</v>
      </c>
      <c r="B87" s="17"/>
      <c r="C87" s="318">
        <v>0</v>
      </c>
      <c r="D87" s="318">
        <v>0</v>
      </c>
      <c r="E87" s="318">
        <v>207517</v>
      </c>
      <c r="F87" s="318">
        <v>0</v>
      </c>
      <c r="G87" s="318">
        <v>0</v>
      </c>
      <c r="H87" s="318">
        <v>0</v>
      </c>
      <c r="I87" s="318">
        <v>0</v>
      </c>
      <c r="J87" s="318">
        <v>0</v>
      </c>
      <c r="K87" s="318">
        <v>0</v>
      </c>
      <c r="L87" s="318">
        <v>1395965</v>
      </c>
      <c r="M87" s="318">
        <v>0</v>
      </c>
      <c r="N87" s="318">
        <v>520287</v>
      </c>
      <c r="O87" s="318">
        <v>0</v>
      </c>
      <c r="P87" s="318">
        <v>0</v>
      </c>
      <c r="Q87" s="318">
        <v>0</v>
      </c>
      <c r="R87" s="318">
        <v>0</v>
      </c>
      <c r="S87" s="318">
        <v>6330</v>
      </c>
      <c r="T87" s="318">
        <v>0</v>
      </c>
      <c r="U87" s="318">
        <v>60350</v>
      </c>
      <c r="V87" s="318">
        <v>7210</v>
      </c>
      <c r="W87" s="318">
        <v>0</v>
      </c>
      <c r="X87" s="318">
        <v>0</v>
      </c>
      <c r="Y87" s="318">
        <v>60263</v>
      </c>
      <c r="Z87" s="318">
        <v>0</v>
      </c>
      <c r="AA87" s="318">
        <v>0</v>
      </c>
      <c r="AB87" s="318">
        <v>99264</v>
      </c>
      <c r="AC87" s="318">
        <v>0</v>
      </c>
      <c r="AD87" s="318">
        <v>0</v>
      </c>
      <c r="AE87" s="318">
        <v>183115</v>
      </c>
      <c r="AF87" s="318">
        <v>0</v>
      </c>
      <c r="AG87" s="318">
        <v>73252</v>
      </c>
      <c r="AH87" s="318">
        <v>3831</v>
      </c>
      <c r="AI87" s="318">
        <v>0</v>
      </c>
      <c r="AJ87" s="318">
        <v>0</v>
      </c>
      <c r="AK87" s="318">
        <v>0</v>
      </c>
      <c r="AL87" s="318">
        <v>0</v>
      </c>
      <c r="AM87" s="318">
        <v>0</v>
      </c>
      <c r="AN87" s="318">
        <v>0</v>
      </c>
      <c r="AO87" s="318">
        <v>115868</v>
      </c>
      <c r="AP87" s="318">
        <v>0</v>
      </c>
      <c r="AQ87" s="318">
        <v>0</v>
      </c>
      <c r="AR87" s="318">
        <v>0</v>
      </c>
      <c r="AS87" s="318">
        <v>0</v>
      </c>
      <c r="AT87" s="318">
        <v>0</v>
      </c>
      <c r="AU87" s="318">
        <v>0</v>
      </c>
      <c r="AV87" s="318">
        <v>0</v>
      </c>
      <c r="AW87" s="26" t="s">
        <v>248</v>
      </c>
      <c r="AX87" s="26" t="s">
        <v>248</v>
      </c>
      <c r="AY87" s="26" t="s">
        <v>248</v>
      </c>
      <c r="AZ87" s="26" t="s">
        <v>248</v>
      </c>
      <c r="BA87" s="26" t="s">
        <v>248</v>
      </c>
      <c r="BB87" s="26" t="s">
        <v>248</v>
      </c>
      <c r="BC87" s="26" t="s">
        <v>248</v>
      </c>
      <c r="BD87" s="26" t="s">
        <v>248</v>
      </c>
      <c r="BE87" s="26" t="s">
        <v>248</v>
      </c>
      <c r="BF87" s="26" t="s">
        <v>248</v>
      </c>
      <c r="BG87" s="26" t="s">
        <v>248</v>
      </c>
      <c r="BH87" s="26" t="s">
        <v>248</v>
      </c>
      <c r="BI87" s="26" t="s">
        <v>248</v>
      </c>
      <c r="BJ87" s="26" t="s">
        <v>248</v>
      </c>
      <c r="BK87" s="26" t="s">
        <v>248</v>
      </c>
      <c r="BL87" s="26" t="s">
        <v>248</v>
      </c>
      <c r="BM87" s="26" t="s">
        <v>248</v>
      </c>
      <c r="BN87" s="26" t="s">
        <v>248</v>
      </c>
      <c r="BO87" s="26" t="s">
        <v>248</v>
      </c>
      <c r="BP87" s="26" t="s">
        <v>248</v>
      </c>
      <c r="BQ87" s="26" t="s">
        <v>248</v>
      </c>
      <c r="BR87" s="26" t="s">
        <v>248</v>
      </c>
      <c r="BS87" s="26" t="s">
        <v>248</v>
      </c>
      <c r="BT87" s="26" t="s">
        <v>248</v>
      </c>
      <c r="BU87" s="26" t="s">
        <v>248</v>
      </c>
      <c r="BV87" s="26" t="s">
        <v>248</v>
      </c>
      <c r="BW87" s="26" t="s">
        <v>248</v>
      </c>
      <c r="BX87" s="26" t="s">
        <v>248</v>
      </c>
      <c r="BY87" s="26" t="s">
        <v>248</v>
      </c>
      <c r="BZ87" s="26" t="s">
        <v>248</v>
      </c>
      <c r="CA87" s="26" t="s">
        <v>248</v>
      </c>
      <c r="CB87" s="26" t="s">
        <v>248</v>
      </c>
      <c r="CC87" s="26" t="s">
        <v>248</v>
      </c>
      <c r="CD87" s="26" t="s">
        <v>248</v>
      </c>
      <c r="CE87" s="29">
        <f>SUM(C87:CD87)</f>
        <v>2733252</v>
      </c>
      <c r="CF87" s="319">
        <v>0</v>
      </c>
    </row>
    <row r="88" spans="1:84">
      <c r="A88" s="23" t="s">
        <v>288</v>
      </c>
      <c r="B88" s="17"/>
      <c r="C88" s="318">
        <v>0</v>
      </c>
      <c r="D88" s="318">
        <v>0</v>
      </c>
      <c r="E88" s="318">
        <v>0</v>
      </c>
      <c r="F88" s="318">
        <v>0</v>
      </c>
      <c r="G88" s="318">
        <v>0</v>
      </c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0</v>
      </c>
      <c r="O88" s="318">
        <v>0</v>
      </c>
      <c r="P88" s="318">
        <v>396</v>
      </c>
      <c r="Q88" s="318">
        <v>0</v>
      </c>
      <c r="R88" s="318">
        <v>0</v>
      </c>
      <c r="S88" s="318">
        <v>6367</v>
      </c>
      <c r="T88" s="318">
        <v>0</v>
      </c>
      <c r="U88" s="318">
        <v>613297</v>
      </c>
      <c r="V88" s="318">
        <v>41190</v>
      </c>
      <c r="W88" s="318">
        <v>0</v>
      </c>
      <c r="X88" s="318">
        <v>0</v>
      </c>
      <c r="Y88" s="318">
        <v>281177</v>
      </c>
      <c r="Z88" s="318">
        <v>0</v>
      </c>
      <c r="AA88" s="318">
        <v>0</v>
      </c>
      <c r="AB88" s="318">
        <f>98934+275196</f>
        <v>374130</v>
      </c>
      <c r="AC88" s="318">
        <v>0</v>
      </c>
      <c r="AD88" s="318">
        <v>0</v>
      </c>
      <c r="AE88" s="318">
        <v>765790</v>
      </c>
      <c r="AF88" s="318">
        <v>0</v>
      </c>
      <c r="AG88" s="318">
        <v>878981</v>
      </c>
      <c r="AH88" s="318">
        <v>204412</v>
      </c>
      <c r="AI88" s="318">
        <v>0</v>
      </c>
      <c r="AJ88" s="318">
        <v>923603</v>
      </c>
      <c r="AK88" s="318">
        <v>0</v>
      </c>
      <c r="AL88" s="318">
        <v>0</v>
      </c>
      <c r="AM88" s="318">
        <v>0</v>
      </c>
      <c r="AN88" s="318">
        <v>0</v>
      </c>
      <c r="AO88" s="318">
        <v>28198</v>
      </c>
      <c r="AP88" s="318">
        <v>0</v>
      </c>
      <c r="AQ88" s="318">
        <v>0</v>
      </c>
      <c r="AR88" s="318">
        <v>0</v>
      </c>
      <c r="AS88" s="318">
        <v>0</v>
      </c>
      <c r="AT88" s="318">
        <v>0</v>
      </c>
      <c r="AU88" s="318">
        <v>0</v>
      </c>
      <c r="AV88" s="318">
        <v>0</v>
      </c>
      <c r="AW88" s="26" t="s">
        <v>248</v>
      </c>
      <c r="AX88" s="26" t="s">
        <v>248</v>
      </c>
      <c r="AY88" s="26" t="s">
        <v>248</v>
      </c>
      <c r="AZ88" s="26" t="s">
        <v>248</v>
      </c>
      <c r="BA88" s="26" t="s">
        <v>248</v>
      </c>
      <c r="BB88" s="26" t="s">
        <v>248</v>
      </c>
      <c r="BC88" s="26" t="s">
        <v>248</v>
      </c>
      <c r="BD88" s="26" t="s">
        <v>248</v>
      </c>
      <c r="BE88" s="26" t="s">
        <v>248</v>
      </c>
      <c r="BF88" s="26" t="s">
        <v>248</v>
      </c>
      <c r="BG88" s="26" t="s">
        <v>248</v>
      </c>
      <c r="BH88" s="26" t="s">
        <v>248</v>
      </c>
      <c r="BI88" s="26" t="s">
        <v>248</v>
      </c>
      <c r="BJ88" s="26" t="s">
        <v>248</v>
      </c>
      <c r="BK88" s="26" t="s">
        <v>248</v>
      </c>
      <c r="BL88" s="26" t="s">
        <v>248</v>
      </c>
      <c r="BM88" s="26" t="s">
        <v>248</v>
      </c>
      <c r="BN88" s="26" t="s">
        <v>248</v>
      </c>
      <c r="BO88" s="26" t="s">
        <v>248</v>
      </c>
      <c r="BP88" s="26" t="s">
        <v>248</v>
      </c>
      <c r="BQ88" s="26" t="s">
        <v>248</v>
      </c>
      <c r="BR88" s="26" t="s">
        <v>248</v>
      </c>
      <c r="BS88" s="26" t="s">
        <v>248</v>
      </c>
      <c r="BT88" s="26" t="s">
        <v>248</v>
      </c>
      <c r="BU88" s="26" t="s">
        <v>248</v>
      </c>
      <c r="BV88" s="26" t="s">
        <v>248</v>
      </c>
      <c r="BW88" s="26" t="s">
        <v>248</v>
      </c>
      <c r="BX88" s="26" t="s">
        <v>248</v>
      </c>
      <c r="BY88" s="26" t="s">
        <v>248</v>
      </c>
      <c r="BZ88" s="26" t="s">
        <v>248</v>
      </c>
      <c r="CA88" s="26" t="s">
        <v>248</v>
      </c>
      <c r="CB88" s="26" t="s">
        <v>248</v>
      </c>
      <c r="CC88" s="26" t="s">
        <v>248</v>
      </c>
      <c r="CD88" s="26" t="s">
        <v>248</v>
      </c>
      <c r="CE88" s="29">
        <f t="shared" ref="CE88:CE93" si="14">SUM(C88:CD88)</f>
        <v>4117541</v>
      </c>
      <c r="CF88" s="319">
        <v>0</v>
      </c>
    </row>
    <row r="89" spans="1:84">
      <c r="A89" s="23" t="s">
        <v>289</v>
      </c>
      <c r="B89" s="17"/>
      <c r="C89" s="29">
        <f>C87+C88</f>
        <v>0</v>
      </c>
      <c r="D89" s="29">
        <f t="shared" ref="D89:AV89" si="15">D87+D88</f>
        <v>0</v>
      </c>
      <c r="E89" s="29">
        <f t="shared" si="15"/>
        <v>207517</v>
      </c>
      <c r="F89" s="29">
        <f t="shared" si="15"/>
        <v>0</v>
      </c>
      <c r="G89" s="29">
        <f t="shared" si="15"/>
        <v>0</v>
      </c>
      <c r="H89" s="29">
        <f t="shared" si="15"/>
        <v>0</v>
      </c>
      <c r="I89" s="29">
        <f t="shared" si="15"/>
        <v>0</v>
      </c>
      <c r="J89" s="29">
        <f t="shared" si="15"/>
        <v>0</v>
      </c>
      <c r="K89" s="29">
        <f t="shared" si="15"/>
        <v>0</v>
      </c>
      <c r="L89" s="29">
        <f t="shared" si="15"/>
        <v>1395965</v>
      </c>
      <c r="M89" s="29">
        <f t="shared" si="15"/>
        <v>0</v>
      </c>
      <c r="N89" s="29">
        <f t="shared" si="15"/>
        <v>520287</v>
      </c>
      <c r="O89" s="29">
        <f t="shared" si="15"/>
        <v>0</v>
      </c>
      <c r="P89" s="29">
        <f t="shared" si="15"/>
        <v>396</v>
      </c>
      <c r="Q89" s="29">
        <f t="shared" si="15"/>
        <v>0</v>
      </c>
      <c r="R89" s="29">
        <f t="shared" si="15"/>
        <v>0</v>
      </c>
      <c r="S89" s="29">
        <f t="shared" si="15"/>
        <v>12697</v>
      </c>
      <c r="T89" s="29">
        <f t="shared" si="15"/>
        <v>0</v>
      </c>
      <c r="U89" s="29">
        <f t="shared" si="15"/>
        <v>673647</v>
      </c>
      <c r="V89" s="29">
        <f t="shared" si="15"/>
        <v>48400</v>
      </c>
      <c r="W89" s="29">
        <f t="shared" si="15"/>
        <v>0</v>
      </c>
      <c r="X89" s="29">
        <f t="shared" si="15"/>
        <v>0</v>
      </c>
      <c r="Y89" s="29">
        <f t="shared" si="15"/>
        <v>341440</v>
      </c>
      <c r="Z89" s="29">
        <f t="shared" si="15"/>
        <v>0</v>
      </c>
      <c r="AA89" s="29">
        <f t="shared" si="15"/>
        <v>0</v>
      </c>
      <c r="AB89" s="29">
        <f t="shared" si="15"/>
        <v>473394</v>
      </c>
      <c r="AC89" s="29">
        <f t="shared" si="15"/>
        <v>0</v>
      </c>
      <c r="AD89" s="29">
        <f t="shared" si="15"/>
        <v>0</v>
      </c>
      <c r="AE89" s="29">
        <f t="shared" si="15"/>
        <v>948905</v>
      </c>
      <c r="AF89" s="29">
        <f t="shared" si="15"/>
        <v>0</v>
      </c>
      <c r="AG89" s="29">
        <f t="shared" si="15"/>
        <v>952233</v>
      </c>
      <c r="AH89" s="29">
        <f t="shared" si="15"/>
        <v>208243</v>
      </c>
      <c r="AI89" s="29">
        <f t="shared" si="15"/>
        <v>0</v>
      </c>
      <c r="AJ89" s="29">
        <f t="shared" si="15"/>
        <v>923603</v>
      </c>
      <c r="AK89" s="29">
        <f t="shared" si="15"/>
        <v>0</v>
      </c>
      <c r="AL89" s="29">
        <f t="shared" si="15"/>
        <v>0</v>
      </c>
      <c r="AM89" s="29">
        <f t="shared" si="15"/>
        <v>0</v>
      </c>
      <c r="AN89" s="29">
        <f t="shared" si="15"/>
        <v>0</v>
      </c>
      <c r="AO89" s="29">
        <f t="shared" si="15"/>
        <v>144066</v>
      </c>
      <c r="AP89" s="29">
        <f t="shared" si="15"/>
        <v>0</v>
      </c>
      <c r="AQ89" s="29">
        <f t="shared" si="15"/>
        <v>0</v>
      </c>
      <c r="AR89" s="29">
        <f t="shared" si="15"/>
        <v>0</v>
      </c>
      <c r="AS89" s="29">
        <f t="shared" si="15"/>
        <v>0</v>
      </c>
      <c r="AT89" s="29">
        <f t="shared" si="15"/>
        <v>0</v>
      </c>
      <c r="AU89" s="29">
        <f t="shared" si="15"/>
        <v>0</v>
      </c>
      <c r="AV89" s="29">
        <f t="shared" si="15"/>
        <v>0</v>
      </c>
      <c r="AW89" s="26" t="s">
        <v>248</v>
      </c>
      <c r="AX89" s="26" t="s">
        <v>248</v>
      </c>
      <c r="AY89" s="26" t="s">
        <v>248</v>
      </c>
      <c r="AZ89" s="26" t="s">
        <v>248</v>
      </c>
      <c r="BA89" s="26" t="s">
        <v>248</v>
      </c>
      <c r="BB89" s="26" t="s">
        <v>248</v>
      </c>
      <c r="BC89" s="26" t="s">
        <v>248</v>
      </c>
      <c r="BD89" s="26" t="s">
        <v>248</v>
      </c>
      <c r="BE89" s="26" t="s">
        <v>248</v>
      </c>
      <c r="BF89" s="26" t="s">
        <v>248</v>
      </c>
      <c r="BG89" s="26" t="s">
        <v>248</v>
      </c>
      <c r="BH89" s="26" t="s">
        <v>248</v>
      </c>
      <c r="BI89" s="26" t="s">
        <v>248</v>
      </c>
      <c r="BJ89" s="26" t="s">
        <v>248</v>
      </c>
      <c r="BK89" s="26" t="s">
        <v>248</v>
      </c>
      <c r="BL89" s="26" t="s">
        <v>248</v>
      </c>
      <c r="BM89" s="26" t="s">
        <v>248</v>
      </c>
      <c r="BN89" s="26" t="s">
        <v>248</v>
      </c>
      <c r="BO89" s="26" t="s">
        <v>248</v>
      </c>
      <c r="BP89" s="26" t="s">
        <v>248</v>
      </c>
      <c r="BQ89" s="26" t="s">
        <v>248</v>
      </c>
      <c r="BR89" s="26" t="s">
        <v>248</v>
      </c>
      <c r="BS89" s="26" t="s">
        <v>248</v>
      </c>
      <c r="BT89" s="26" t="s">
        <v>248</v>
      </c>
      <c r="BU89" s="26" t="s">
        <v>248</v>
      </c>
      <c r="BV89" s="26" t="s">
        <v>248</v>
      </c>
      <c r="BW89" s="26" t="s">
        <v>248</v>
      </c>
      <c r="BX89" s="26" t="s">
        <v>248</v>
      </c>
      <c r="BY89" s="26" t="s">
        <v>248</v>
      </c>
      <c r="BZ89" s="26" t="s">
        <v>248</v>
      </c>
      <c r="CA89" s="26" t="s">
        <v>248</v>
      </c>
      <c r="CB89" s="26" t="s">
        <v>248</v>
      </c>
      <c r="CC89" s="26" t="s">
        <v>248</v>
      </c>
      <c r="CD89" s="26" t="s">
        <v>248</v>
      </c>
      <c r="CE89" s="29">
        <f t="shared" si="14"/>
        <v>6850793</v>
      </c>
      <c r="CF89" s="319">
        <v>0</v>
      </c>
    </row>
    <row r="90" spans="1:84">
      <c r="A90" s="36" t="s">
        <v>290</v>
      </c>
      <c r="B90" s="29"/>
      <c r="C90" s="318">
        <v>0</v>
      </c>
      <c r="D90" s="318">
        <v>0</v>
      </c>
      <c r="E90" s="318">
        <v>340</v>
      </c>
      <c r="F90" s="318">
        <v>0</v>
      </c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7136</v>
      </c>
      <c r="M90" s="318">
        <v>0</v>
      </c>
      <c r="N90" s="318">
        <v>5834</v>
      </c>
      <c r="O90" s="318">
        <v>0</v>
      </c>
      <c r="P90" s="318">
        <v>302</v>
      </c>
      <c r="Q90" s="318">
        <v>0</v>
      </c>
      <c r="R90" s="318">
        <v>0</v>
      </c>
      <c r="S90" s="318">
        <v>1012</v>
      </c>
      <c r="T90" s="318">
        <v>0</v>
      </c>
      <c r="U90" s="318">
        <v>213</v>
      </c>
      <c r="V90" s="318">
        <v>97</v>
      </c>
      <c r="W90" s="318">
        <v>0</v>
      </c>
      <c r="X90" s="318">
        <v>0</v>
      </c>
      <c r="Y90" s="318">
        <v>685</v>
      </c>
      <c r="Z90" s="318">
        <v>0</v>
      </c>
      <c r="AA90" s="318">
        <v>0</v>
      </c>
      <c r="AB90" s="318">
        <v>180</v>
      </c>
      <c r="AC90" s="318">
        <v>0</v>
      </c>
      <c r="AD90" s="318">
        <v>0</v>
      </c>
      <c r="AE90" s="318">
        <v>928</v>
      </c>
      <c r="AF90" s="318">
        <v>0</v>
      </c>
      <c r="AG90" s="318">
        <v>567</v>
      </c>
      <c r="AH90" s="318">
        <v>284</v>
      </c>
      <c r="AI90" s="318">
        <v>0</v>
      </c>
      <c r="AJ90" s="318">
        <v>3235</v>
      </c>
      <c r="AK90" s="318">
        <v>0</v>
      </c>
      <c r="AL90" s="318">
        <v>0</v>
      </c>
      <c r="AM90" s="318">
        <v>0</v>
      </c>
      <c r="AN90" s="318">
        <v>0</v>
      </c>
      <c r="AO90" s="318">
        <v>0</v>
      </c>
      <c r="AP90" s="318">
        <v>0</v>
      </c>
      <c r="AQ90" s="318">
        <v>0</v>
      </c>
      <c r="AR90" s="318">
        <v>0</v>
      </c>
      <c r="AS90" s="318">
        <v>0</v>
      </c>
      <c r="AT90" s="318">
        <v>0</v>
      </c>
      <c r="AU90" s="318">
        <v>0</v>
      </c>
      <c r="AV90" s="318">
        <v>0</v>
      </c>
      <c r="AW90" s="318">
        <v>0</v>
      </c>
      <c r="AX90" s="318">
        <v>0</v>
      </c>
      <c r="AY90" s="318">
        <v>2352</v>
      </c>
      <c r="AZ90" s="318">
        <v>850</v>
      </c>
      <c r="BA90" s="318">
        <v>1286</v>
      </c>
      <c r="BB90" s="318">
        <v>221</v>
      </c>
      <c r="BC90" s="318">
        <v>0</v>
      </c>
      <c r="BD90" s="318">
        <v>0</v>
      </c>
      <c r="BE90" s="318">
        <v>6812</v>
      </c>
      <c r="BF90" s="318">
        <v>246</v>
      </c>
      <c r="BG90" s="318">
        <v>0</v>
      </c>
      <c r="BH90" s="318">
        <v>0</v>
      </c>
      <c r="BI90" s="318">
        <v>0</v>
      </c>
      <c r="BJ90" s="318">
        <v>0</v>
      </c>
      <c r="BK90" s="318">
        <v>0</v>
      </c>
      <c r="BL90" s="318">
        <v>60</v>
      </c>
      <c r="BM90" s="318">
        <v>0</v>
      </c>
      <c r="BN90" s="318">
        <f>2458+1166</f>
        <v>3624</v>
      </c>
      <c r="BO90" s="318">
        <v>0</v>
      </c>
      <c r="BP90" s="318">
        <v>0</v>
      </c>
      <c r="BQ90" s="318">
        <v>0</v>
      </c>
      <c r="BR90" s="318">
        <v>0</v>
      </c>
      <c r="BS90" s="318">
        <v>0</v>
      </c>
      <c r="BT90" s="318">
        <v>0</v>
      </c>
      <c r="BU90" s="318">
        <v>0</v>
      </c>
      <c r="BV90" s="318">
        <v>54</v>
      </c>
      <c r="BW90" s="318">
        <v>0</v>
      </c>
      <c r="BX90" s="318">
        <v>0</v>
      </c>
      <c r="BY90" s="318">
        <v>259</v>
      </c>
      <c r="BZ90" s="318">
        <v>0</v>
      </c>
      <c r="CA90" s="318">
        <v>0</v>
      </c>
      <c r="CB90" s="318">
        <v>0</v>
      </c>
      <c r="CC90" s="318">
        <v>0</v>
      </c>
      <c r="CD90" s="235" t="s">
        <v>248</v>
      </c>
      <c r="CE90" s="29">
        <f>SUM(C90:CD90)</f>
        <v>36577</v>
      </c>
      <c r="CF90" s="29">
        <f>BE59-CE90</f>
        <v>0</v>
      </c>
    </row>
    <row r="91" spans="1:84">
      <c r="A91" s="23" t="s">
        <v>291</v>
      </c>
      <c r="B91" s="17"/>
      <c r="C91" s="318">
        <v>0</v>
      </c>
      <c r="D91" s="318">
        <v>0</v>
      </c>
      <c r="E91" s="318">
        <v>214</v>
      </c>
      <c r="F91" s="318">
        <v>0</v>
      </c>
      <c r="G91" s="318">
        <v>0</v>
      </c>
      <c r="H91" s="318">
        <v>0</v>
      </c>
      <c r="I91" s="318">
        <v>0</v>
      </c>
      <c r="J91" s="318">
        <v>0</v>
      </c>
      <c r="K91" s="318">
        <v>0</v>
      </c>
      <c r="L91" s="318">
        <v>13470</v>
      </c>
      <c r="M91" s="318">
        <v>0</v>
      </c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0</v>
      </c>
      <c r="AI91" s="318">
        <v>0</v>
      </c>
      <c r="AJ91" s="318">
        <v>0</v>
      </c>
      <c r="AK91" s="318">
        <v>0</v>
      </c>
      <c r="AL91" s="318">
        <v>0</v>
      </c>
      <c r="AM91" s="318">
        <v>0</v>
      </c>
      <c r="AN91" s="318">
        <v>0</v>
      </c>
      <c r="AO91" s="318">
        <v>161</v>
      </c>
      <c r="AP91" s="318">
        <v>0</v>
      </c>
      <c r="AQ91" s="318">
        <v>0</v>
      </c>
      <c r="AR91" s="318">
        <v>0</v>
      </c>
      <c r="AS91" s="318">
        <v>0</v>
      </c>
      <c r="AT91" s="318">
        <v>0</v>
      </c>
      <c r="AU91" s="318">
        <v>0</v>
      </c>
      <c r="AV91" s="318">
        <v>0</v>
      </c>
      <c r="AW91" s="318">
        <v>0</v>
      </c>
      <c r="AX91" s="251" t="s">
        <v>248</v>
      </c>
      <c r="AY91" s="251" t="s">
        <v>248</v>
      </c>
      <c r="AZ91" s="318">
        <v>0</v>
      </c>
      <c r="BA91" s="318">
        <v>0</v>
      </c>
      <c r="BB91" s="318">
        <v>0</v>
      </c>
      <c r="BC91" s="318">
        <v>0</v>
      </c>
      <c r="BD91" s="26" t="s">
        <v>248</v>
      </c>
      <c r="BE91" s="26" t="s">
        <v>248</v>
      </c>
      <c r="BF91" s="318">
        <v>0</v>
      </c>
      <c r="BG91" s="26" t="s">
        <v>248</v>
      </c>
      <c r="BH91" s="318">
        <v>0</v>
      </c>
      <c r="BI91" s="318">
        <v>0</v>
      </c>
      <c r="BJ91" s="26" t="s">
        <v>248</v>
      </c>
      <c r="BK91" s="318">
        <v>0</v>
      </c>
      <c r="BL91" s="318">
        <v>0</v>
      </c>
      <c r="BM91" s="318">
        <v>0</v>
      </c>
      <c r="BN91" s="26" t="s">
        <v>248</v>
      </c>
      <c r="BO91" s="26" t="s">
        <v>248</v>
      </c>
      <c r="BP91" s="26" t="s">
        <v>248</v>
      </c>
      <c r="BQ91" s="26" t="s">
        <v>248</v>
      </c>
      <c r="BR91" s="318">
        <v>0</v>
      </c>
      <c r="BS91" s="318">
        <v>0</v>
      </c>
      <c r="BT91" s="318">
        <v>0</v>
      </c>
      <c r="BU91" s="318">
        <v>0</v>
      </c>
      <c r="BV91" s="318">
        <v>0</v>
      </c>
      <c r="BW91" s="318">
        <v>0</v>
      </c>
      <c r="BX91" s="318">
        <v>0</v>
      </c>
      <c r="BY91" s="318">
        <v>0</v>
      </c>
      <c r="BZ91" s="318">
        <v>0</v>
      </c>
      <c r="CA91" s="318">
        <v>0</v>
      </c>
      <c r="CB91" s="318">
        <v>0</v>
      </c>
      <c r="CC91" s="26" t="s">
        <v>248</v>
      </c>
      <c r="CD91" s="26" t="s">
        <v>248</v>
      </c>
      <c r="CE91" s="29">
        <f t="shared" si="14"/>
        <v>13845</v>
      </c>
      <c r="CF91" s="29">
        <f>AY59-CE91</f>
        <v>0</v>
      </c>
    </row>
    <row r="92" spans="1:84">
      <c r="A92" s="23" t="s">
        <v>292</v>
      </c>
      <c r="B92" s="17"/>
      <c r="C92" s="318">
        <v>0</v>
      </c>
      <c r="D92" s="318">
        <v>0</v>
      </c>
      <c r="E92" s="318">
        <v>340</v>
      </c>
      <c r="F92" s="318">
        <v>0</v>
      </c>
      <c r="G92" s="318">
        <v>0</v>
      </c>
      <c r="H92" s="318">
        <v>0</v>
      </c>
      <c r="I92" s="318">
        <v>0</v>
      </c>
      <c r="J92" s="318">
        <v>0</v>
      </c>
      <c r="K92" s="318">
        <v>0</v>
      </c>
      <c r="L92" s="318">
        <v>7136</v>
      </c>
      <c r="M92" s="318">
        <v>0</v>
      </c>
      <c r="N92" s="318">
        <v>5834</v>
      </c>
      <c r="O92" s="318">
        <v>0</v>
      </c>
      <c r="P92" s="318">
        <v>302</v>
      </c>
      <c r="Q92" s="318">
        <v>0</v>
      </c>
      <c r="R92" s="318">
        <v>0</v>
      </c>
      <c r="S92" s="318">
        <v>1012</v>
      </c>
      <c r="T92" s="318">
        <v>0</v>
      </c>
      <c r="U92" s="318">
        <v>213</v>
      </c>
      <c r="V92" s="318">
        <v>97</v>
      </c>
      <c r="W92" s="318">
        <v>0</v>
      </c>
      <c r="X92" s="318">
        <v>0</v>
      </c>
      <c r="Y92" s="318">
        <v>685</v>
      </c>
      <c r="Z92" s="318">
        <v>0</v>
      </c>
      <c r="AA92" s="318">
        <v>0</v>
      </c>
      <c r="AB92" s="318">
        <v>180</v>
      </c>
      <c r="AC92" s="318">
        <v>0</v>
      </c>
      <c r="AD92" s="318">
        <v>0</v>
      </c>
      <c r="AE92" s="318">
        <v>928</v>
      </c>
      <c r="AF92" s="318">
        <v>0</v>
      </c>
      <c r="AG92" s="318">
        <v>567</v>
      </c>
      <c r="AH92" s="318">
        <v>284</v>
      </c>
      <c r="AI92" s="318">
        <v>0</v>
      </c>
      <c r="AJ92" s="318">
        <v>3235</v>
      </c>
      <c r="AK92" s="318">
        <v>0</v>
      </c>
      <c r="AL92" s="318">
        <v>0</v>
      </c>
      <c r="AM92" s="318">
        <v>0</v>
      </c>
      <c r="AN92" s="318">
        <v>0</v>
      </c>
      <c r="AO92" s="318">
        <v>0</v>
      </c>
      <c r="AP92" s="318">
        <v>0</v>
      </c>
      <c r="AQ92" s="318">
        <v>0</v>
      </c>
      <c r="AR92" s="318">
        <v>0</v>
      </c>
      <c r="AS92" s="318">
        <v>0</v>
      </c>
      <c r="AT92" s="318">
        <v>0</v>
      </c>
      <c r="AU92" s="318">
        <v>0</v>
      </c>
      <c r="AV92" s="318">
        <v>0</v>
      </c>
      <c r="AW92" s="318">
        <v>0</v>
      </c>
      <c r="AX92" s="251" t="s">
        <v>248</v>
      </c>
      <c r="AY92" s="251" t="s">
        <v>248</v>
      </c>
      <c r="AZ92" s="26" t="s">
        <v>248</v>
      </c>
      <c r="BA92" s="318">
        <v>1286</v>
      </c>
      <c r="BB92" s="318">
        <v>221</v>
      </c>
      <c r="BC92" s="318">
        <v>0</v>
      </c>
      <c r="BD92" s="26" t="s">
        <v>248</v>
      </c>
      <c r="BE92" s="26" t="s">
        <v>248</v>
      </c>
      <c r="BF92" s="26" t="s">
        <v>248</v>
      </c>
      <c r="BG92" s="26" t="s">
        <v>248</v>
      </c>
      <c r="BH92" s="318">
        <v>0</v>
      </c>
      <c r="BI92" s="318">
        <v>0</v>
      </c>
      <c r="BJ92" s="26" t="s">
        <v>248</v>
      </c>
      <c r="BK92" s="318">
        <v>0</v>
      </c>
      <c r="BL92" s="318">
        <v>60</v>
      </c>
      <c r="BM92" s="318">
        <v>0</v>
      </c>
      <c r="BN92" s="26" t="s">
        <v>248</v>
      </c>
      <c r="BO92" s="26" t="s">
        <v>248</v>
      </c>
      <c r="BP92" s="26" t="s">
        <v>248</v>
      </c>
      <c r="BQ92" s="26" t="s">
        <v>248</v>
      </c>
      <c r="BR92" s="26" t="s">
        <v>248</v>
      </c>
      <c r="BS92" s="318">
        <v>0</v>
      </c>
      <c r="BT92" s="318">
        <v>0</v>
      </c>
      <c r="BU92" s="318">
        <v>0</v>
      </c>
      <c r="BV92" s="318">
        <v>54</v>
      </c>
      <c r="BW92" s="318">
        <v>0</v>
      </c>
      <c r="BX92" s="318">
        <v>0</v>
      </c>
      <c r="BY92" s="318">
        <v>259</v>
      </c>
      <c r="BZ92" s="318">
        <v>0</v>
      </c>
      <c r="CA92" s="318">
        <v>0</v>
      </c>
      <c r="CB92" s="318">
        <v>0</v>
      </c>
      <c r="CC92" s="26" t="s">
        <v>248</v>
      </c>
      <c r="CD92" s="26" t="s">
        <v>248</v>
      </c>
      <c r="CE92" s="29">
        <f>SUM(C92:CD92)</f>
        <v>22693</v>
      </c>
      <c r="CF92" s="17"/>
    </row>
    <row r="93" spans="1:84">
      <c r="A93" s="23" t="s">
        <v>293</v>
      </c>
      <c r="B93" s="17"/>
      <c r="C93" s="318">
        <v>0</v>
      </c>
      <c r="D93" s="318">
        <v>0</v>
      </c>
      <c r="E93" s="318">
        <v>640</v>
      </c>
      <c r="F93" s="318">
        <v>0</v>
      </c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40312</v>
      </c>
      <c r="M93" s="318">
        <v>0</v>
      </c>
      <c r="N93" s="318">
        <v>2540</v>
      </c>
      <c r="O93" s="318">
        <v>0</v>
      </c>
      <c r="P93" s="318">
        <v>0</v>
      </c>
      <c r="Q93" s="318">
        <v>0</v>
      </c>
      <c r="R93" s="318">
        <v>0</v>
      </c>
      <c r="S93" s="318">
        <v>77</v>
      </c>
      <c r="T93" s="318">
        <v>0</v>
      </c>
      <c r="U93" s="318">
        <v>4</v>
      </c>
      <c r="V93" s="318">
        <v>24</v>
      </c>
      <c r="W93" s="318">
        <v>0</v>
      </c>
      <c r="X93" s="318">
        <v>0</v>
      </c>
      <c r="Y93" s="318">
        <v>169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2534</v>
      </c>
      <c r="AF93" s="318">
        <v>0</v>
      </c>
      <c r="AG93" s="318">
        <v>1115</v>
      </c>
      <c r="AH93" s="318">
        <v>310</v>
      </c>
      <c r="AI93" s="318">
        <v>0</v>
      </c>
      <c r="AJ93" s="318">
        <v>118</v>
      </c>
      <c r="AK93" s="318">
        <v>0</v>
      </c>
      <c r="AL93" s="318">
        <v>0</v>
      </c>
      <c r="AM93" s="318">
        <v>0</v>
      </c>
      <c r="AN93" s="318">
        <v>0</v>
      </c>
      <c r="AO93" s="318">
        <v>482</v>
      </c>
      <c r="AP93" s="318">
        <v>0</v>
      </c>
      <c r="AQ93" s="318">
        <v>0</v>
      </c>
      <c r="AR93" s="318">
        <v>0</v>
      </c>
      <c r="AS93" s="318">
        <v>0</v>
      </c>
      <c r="AT93" s="318">
        <v>0</v>
      </c>
      <c r="AU93" s="318">
        <v>0</v>
      </c>
      <c r="AV93" s="318">
        <v>0</v>
      </c>
      <c r="AW93" s="318">
        <v>0</v>
      </c>
      <c r="AX93" s="251" t="s">
        <v>248</v>
      </c>
      <c r="AY93" s="251" t="s">
        <v>248</v>
      </c>
      <c r="AZ93" s="26" t="s">
        <v>248</v>
      </c>
      <c r="BA93" s="26" t="s">
        <v>248</v>
      </c>
      <c r="BB93" s="318">
        <v>0</v>
      </c>
      <c r="BC93" s="318">
        <v>0</v>
      </c>
      <c r="BD93" s="26" t="s">
        <v>248</v>
      </c>
      <c r="BE93" s="26" t="s">
        <v>248</v>
      </c>
      <c r="BF93" s="26" t="s">
        <v>248</v>
      </c>
      <c r="BG93" s="26" t="s">
        <v>248</v>
      </c>
      <c r="BH93" s="318">
        <v>0</v>
      </c>
      <c r="BI93" s="318">
        <v>0</v>
      </c>
      <c r="BJ93" s="26" t="s">
        <v>248</v>
      </c>
      <c r="BK93" s="318">
        <v>0</v>
      </c>
      <c r="BL93" s="318">
        <v>0</v>
      </c>
      <c r="BM93" s="318">
        <v>0</v>
      </c>
      <c r="BN93" s="26" t="s">
        <v>248</v>
      </c>
      <c r="BO93" s="26" t="s">
        <v>248</v>
      </c>
      <c r="BP93" s="26" t="s">
        <v>248</v>
      </c>
      <c r="BQ93" s="26" t="s">
        <v>248</v>
      </c>
      <c r="BR93" s="26" t="s">
        <v>248</v>
      </c>
      <c r="BS93" s="318">
        <v>0</v>
      </c>
      <c r="BT93" s="318">
        <v>0</v>
      </c>
      <c r="BU93" s="318">
        <v>0</v>
      </c>
      <c r="BV93" s="318">
        <v>0</v>
      </c>
      <c r="BW93" s="318">
        <v>0</v>
      </c>
      <c r="BX93" s="318">
        <v>0</v>
      </c>
      <c r="BY93" s="318">
        <v>0</v>
      </c>
      <c r="BZ93" s="318">
        <v>0</v>
      </c>
      <c r="CA93" s="318">
        <v>0</v>
      </c>
      <c r="CB93" s="318">
        <v>0</v>
      </c>
      <c r="CC93" s="26" t="s">
        <v>248</v>
      </c>
      <c r="CD93" s="26" t="s">
        <v>248</v>
      </c>
      <c r="CE93" s="29">
        <f t="shared" si="14"/>
        <v>48325</v>
      </c>
      <c r="CF93" s="29">
        <f>BA59</f>
        <v>0</v>
      </c>
    </row>
    <row r="94" spans="1:84">
      <c r="A94" s="23" t="s">
        <v>294</v>
      </c>
      <c r="B94" s="17"/>
      <c r="C94" s="322">
        <v>0</v>
      </c>
      <c r="D94" s="322">
        <v>0</v>
      </c>
      <c r="E94" s="322">
        <v>0.18</v>
      </c>
      <c r="F94" s="322">
        <v>0</v>
      </c>
      <c r="G94" s="322">
        <v>0</v>
      </c>
      <c r="H94" s="322">
        <v>0</v>
      </c>
      <c r="I94" s="322">
        <v>0</v>
      </c>
      <c r="J94" s="322">
        <v>0</v>
      </c>
      <c r="K94" s="322">
        <v>0</v>
      </c>
      <c r="L94" s="322">
        <v>11.28</v>
      </c>
      <c r="M94" s="322">
        <v>0</v>
      </c>
      <c r="N94" s="322">
        <v>4.34</v>
      </c>
      <c r="O94" s="322">
        <v>0</v>
      </c>
      <c r="P94" s="323">
        <v>0.01</v>
      </c>
      <c r="Q94" s="323">
        <v>0</v>
      </c>
      <c r="R94" s="323">
        <v>0</v>
      </c>
      <c r="S94" s="324">
        <v>0.11</v>
      </c>
      <c r="T94" s="324">
        <v>0</v>
      </c>
      <c r="U94" s="325">
        <v>0.02</v>
      </c>
      <c r="V94" s="323">
        <v>0</v>
      </c>
      <c r="W94" s="323">
        <v>0</v>
      </c>
      <c r="X94" s="323">
        <v>0</v>
      </c>
      <c r="Y94" s="323">
        <v>0</v>
      </c>
      <c r="Z94" s="323">
        <v>0</v>
      </c>
      <c r="AA94" s="323">
        <v>0</v>
      </c>
      <c r="AB94" s="324">
        <v>0</v>
      </c>
      <c r="AC94" s="323">
        <v>0</v>
      </c>
      <c r="AD94" s="323">
        <v>0</v>
      </c>
      <c r="AE94" s="323">
        <v>0</v>
      </c>
      <c r="AF94" s="323">
        <v>0</v>
      </c>
      <c r="AG94" s="323">
        <v>0.15</v>
      </c>
      <c r="AH94" s="323">
        <v>0</v>
      </c>
      <c r="AI94" s="323">
        <v>0</v>
      </c>
      <c r="AJ94" s="323">
        <v>2.82</v>
      </c>
      <c r="AK94" s="323">
        <v>0</v>
      </c>
      <c r="AL94" s="323">
        <v>0</v>
      </c>
      <c r="AM94" s="323">
        <v>0</v>
      </c>
      <c r="AN94" s="323">
        <v>0</v>
      </c>
      <c r="AO94" s="323">
        <v>0.13</v>
      </c>
      <c r="AP94" s="323">
        <v>0</v>
      </c>
      <c r="AQ94" s="323">
        <v>0</v>
      </c>
      <c r="AR94" s="323">
        <v>0</v>
      </c>
      <c r="AS94" s="323">
        <v>0</v>
      </c>
      <c r="AT94" s="323">
        <v>0</v>
      </c>
      <c r="AU94" s="323">
        <v>0</v>
      </c>
      <c r="AV94" s="324">
        <v>0</v>
      </c>
      <c r="AW94" s="251" t="s">
        <v>248</v>
      </c>
      <c r="AX94" s="251" t="s">
        <v>248</v>
      </c>
      <c r="AY94" s="251" t="s">
        <v>248</v>
      </c>
      <c r="AZ94" s="26" t="s">
        <v>248</v>
      </c>
      <c r="BA94" s="26" t="s">
        <v>248</v>
      </c>
      <c r="BB94" s="26" t="s">
        <v>248</v>
      </c>
      <c r="BC94" s="26" t="s">
        <v>248</v>
      </c>
      <c r="BD94" s="26" t="s">
        <v>248</v>
      </c>
      <c r="BE94" s="26" t="s">
        <v>248</v>
      </c>
      <c r="BF94" s="26" t="s">
        <v>248</v>
      </c>
      <c r="BG94" s="26" t="s">
        <v>248</v>
      </c>
      <c r="BH94" s="26" t="s">
        <v>248</v>
      </c>
      <c r="BI94" s="26" t="s">
        <v>248</v>
      </c>
      <c r="BJ94" s="26" t="s">
        <v>248</v>
      </c>
      <c r="BK94" s="26" t="s">
        <v>248</v>
      </c>
      <c r="BL94" s="26" t="s">
        <v>248</v>
      </c>
      <c r="BM94" s="26" t="s">
        <v>248</v>
      </c>
      <c r="BN94" s="26" t="s">
        <v>248</v>
      </c>
      <c r="BO94" s="26" t="s">
        <v>248</v>
      </c>
      <c r="BP94" s="26" t="s">
        <v>248</v>
      </c>
      <c r="BQ94" s="26" t="s">
        <v>248</v>
      </c>
      <c r="BR94" s="26" t="s">
        <v>248</v>
      </c>
      <c r="BS94" s="26" t="s">
        <v>248</v>
      </c>
      <c r="BT94" s="26" t="s">
        <v>248</v>
      </c>
      <c r="BU94" s="252"/>
      <c r="BV94" s="252"/>
      <c r="BW94" s="252"/>
      <c r="BX94" s="252"/>
      <c r="BY94" s="252"/>
      <c r="BZ94" s="252"/>
      <c r="CA94" s="252"/>
      <c r="CB94" s="252"/>
      <c r="CC94" s="26" t="s">
        <v>248</v>
      </c>
      <c r="CD94" s="26" t="s">
        <v>248</v>
      </c>
      <c r="CE94" s="237">
        <f>SUM(C94:CD94)</f>
        <v>19.039999999999996</v>
      </c>
      <c r="CF94" s="34"/>
    </row>
    <row r="95" spans="1:84">
      <c r="A95" s="35" t="s">
        <v>295</v>
      </c>
      <c r="B95" s="35"/>
      <c r="C95" s="35"/>
      <c r="D95" s="35"/>
      <c r="E95" s="35"/>
    </row>
    <row r="96" spans="1:84">
      <c r="A96" s="36" t="s">
        <v>296</v>
      </c>
      <c r="B96" s="37"/>
      <c r="C96" s="331" t="s">
        <v>1364</v>
      </c>
      <c r="D96" s="332" t="s">
        <v>5</v>
      </c>
      <c r="E96" s="333" t="s">
        <v>5</v>
      </c>
      <c r="F96" s="13"/>
    </row>
    <row r="97" spans="1:6">
      <c r="A97" s="29" t="s">
        <v>298</v>
      </c>
      <c r="B97" s="37" t="s">
        <v>299</v>
      </c>
      <c r="C97" s="334" t="s">
        <v>300</v>
      </c>
      <c r="D97" s="332" t="s">
        <v>5</v>
      </c>
      <c r="E97" s="333" t="s">
        <v>5</v>
      </c>
      <c r="F97" s="13"/>
    </row>
    <row r="98" spans="1:6">
      <c r="A98" s="29" t="s">
        <v>301</v>
      </c>
      <c r="B98" s="37" t="s">
        <v>299</v>
      </c>
      <c r="C98" s="335" t="s">
        <v>302</v>
      </c>
      <c r="D98" s="332" t="s">
        <v>5</v>
      </c>
      <c r="E98" s="333" t="s">
        <v>5</v>
      </c>
      <c r="F98" s="13"/>
    </row>
    <row r="99" spans="1:6">
      <c r="A99" s="29" t="s">
        <v>303</v>
      </c>
      <c r="B99" s="37" t="s">
        <v>299</v>
      </c>
      <c r="C99" s="335" t="s">
        <v>304</v>
      </c>
      <c r="D99" s="332" t="s">
        <v>5</v>
      </c>
      <c r="E99" s="333" t="s">
        <v>5</v>
      </c>
      <c r="F99" s="13"/>
    </row>
    <row r="100" spans="1:6">
      <c r="A100" s="29" t="s">
        <v>305</v>
      </c>
      <c r="B100" s="37" t="s">
        <v>299</v>
      </c>
      <c r="C100" s="335" t="s">
        <v>306</v>
      </c>
      <c r="D100" s="332" t="s">
        <v>5</v>
      </c>
      <c r="E100" s="333" t="s">
        <v>5</v>
      </c>
      <c r="F100" s="13"/>
    </row>
    <row r="101" spans="1:6">
      <c r="A101" s="29" t="s">
        <v>307</v>
      </c>
      <c r="B101" s="37" t="s">
        <v>299</v>
      </c>
      <c r="C101" s="335" t="s">
        <v>308</v>
      </c>
      <c r="D101" s="332" t="s">
        <v>5</v>
      </c>
      <c r="E101" s="333" t="s">
        <v>5</v>
      </c>
      <c r="F101" s="13"/>
    </row>
    <row r="102" spans="1:6">
      <c r="A102" s="29" t="s">
        <v>309</v>
      </c>
      <c r="B102" s="37" t="s">
        <v>299</v>
      </c>
      <c r="C102" s="336">
        <v>99159</v>
      </c>
      <c r="D102" s="332" t="s">
        <v>5</v>
      </c>
      <c r="E102" s="333" t="s">
        <v>5</v>
      </c>
      <c r="F102" s="13"/>
    </row>
    <row r="103" spans="1:6">
      <c r="A103" s="29" t="s">
        <v>310</v>
      </c>
      <c r="B103" s="37" t="s">
        <v>299</v>
      </c>
      <c r="C103" s="335" t="s">
        <v>311</v>
      </c>
      <c r="D103" s="332" t="s">
        <v>5</v>
      </c>
      <c r="E103" s="333" t="s">
        <v>5</v>
      </c>
      <c r="F103" s="13"/>
    </row>
    <row r="104" spans="1:6">
      <c r="A104" s="29" t="s">
        <v>312</v>
      </c>
      <c r="B104" s="37" t="s">
        <v>299</v>
      </c>
      <c r="C104" s="337" t="s">
        <v>313</v>
      </c>
      <c r="D104" s="332" t="s">
        <v>5</v>
      </c>
      <c r="E104" s="333" t="s">
        <v>5</v>
      </c>
      <c r="F104" s="13"/>
    </row>
    <row r="105" spans="1:6">
      <c r="A105" s="29" t="s">
        <v>314</v>
      </c>
      <c r="B105" s="37" t="s">
        <v>299</v>
      </c>
      <c r="C105" s="337" t="s">
        <v>1498</v>
      </c>
      <c r="D105" s="332" t="s">
        <v>5</v>
      </c>
      <c r="E105" s="333" t="s">
        <v>5</v>
      </c>
      <c r="F105" s="13"/>
    </row>
    <row r="106" spans="1:6">
      <c r="A106" s="29" t="s">
        <v>316</v>
      </c>
      <c r="B106" s="37" t="s">
        <v>299</v>
      </c>
      <c r="C106" s="335" t="s">
        <v>1500</v>
      </c>
      <c r="D106" s="332" t="s">
        <v>5</v>
      </c>
      <c r="E106" s="333" t="s">
        <v>5</v>
      </c>
      <c r="F106" s="13"/>
    </row>
    <row r="107" spans="1:6">
      <c r="A107" s="29" t="s">
        <v>318</v>
      </c>
      <c r="B107" s="37" t="s">
        <v>299</v>
      </c>
      <c r="C107" s="338" t="s">
        <v>319</v>
      </c>
      <c r="D107" s="332" t="s">
        <v>5</v>
      </c>
      <c r="E107" s="333" t="s">
        <v>5</v>
      </c>
      <c r="F107" s="13"/>
    </row>
    <row r="108" spans="1:6">
      <c r="A108" s="29" t="s">
        <v>320</v>
      </c>
      <c r="B108" s="37" t="s">
        <v>299</v>
      </c>
      <c r="C108" s="338" t="s">
        <v>321</v>
      </c>
      <c r="D108" s="332" t="s">
        <v>5</v>
      </c>
      <c r="E108" s="333" t="s">
        <v>5</v>
      </c>
      <c r="F108" s="13"/>
    </row>
    <row r="109" spans="1:6">
      <c r="A109" s="41" t="s">
        <v>322</v>
      </c>
      <c r="B109" s="37" t="s">
        <v>299</v>
      </c>
      <c r="C109" s="335" t="s">
        <v>323</v>
      </c>
      <c r="D109" s="332" t="s">
        <v>5</v>
      </c>
      <c r="E109" s="333" t="s">
        <v>5</v>
      </c>
      <c r="F109" s="13"/>
    </row>
    <row r="110" spans="1:6">
      <c r="A110" s="41" t="s">
        <v>324</v>
      </c>
      <c r="B110" s="37" t="s">
        <v>299</v>
      </c>
      <c r="C110" s="339" t="s">
        <v>325</v>
      </c>
      <c r="D110" s="332" t="s">
        <v>5</v>
      </c>
      <c r="E110" s="333" t="s">
        <v>5</v>
      </c>
      <c r="F110" s="13"/>
    </row>
    <row r="111" spans="1:6">
      <c r="A111" s="35" t="s">
        <v>326</v>
      </c>
      <c r="B111" s="35"/>
      <c r="C111" s="35"/>
      <c r="D111" s="35"/>
      <c r="E111" s="35"/>
    </row>
    <row r="112" spans="1:6">
      <c r="A112" s="42" t="s">
        <v>327</v>
      </c>
      <c r="B112" s="42"/>
      <c r="C112" s="42"/>
      <c r="D112" s="42"/>
      <c r="E112" s="42"/>
    </row>
    <row r="113" spans="1:5">
      <c r="A113" s="17" t="s">
        <v>307</v>
      </c>
      <c r="B113" s="43" t="s">
        <v>299</v>
      </c>
      <c r="C113" s="340">
        <v>0</v>
      </c>
      <c r="D113" s="17"/>
      <c r="E113" s="17"/>
    </row>
    <row r="114" spans="1:5">
      <c r="A114" s="17" t="s">
        <v>310</v>
      </c>
      <c r="B114" s="43" t="s">
        <v>299</v>
      </c>
      <c r="C114" s="340">
        <v>0</v>
      </c>
      <c r="D114" s="17"/>
      <c r="E114" s="17"/>
    </row>
    <row r="115" spans="1:5">
      <c r="A115" s="17" t="s">
        <v>328</v>
      </c>
      <c r="B115" s="43" t="s">
        <v>299</v>
      </c>
      <c r="C115" s="340">
        <v>1</v>
      </c>
      <c r="D115" s="17"/>
      <c r="E115" s="17"/>
    </row>
    <row r="116" spans="1:5">
      <c r="A116" s="42" t="s">
        <v>329</v>
      </c>
      <c r="B116" s="42"/>
      <c r="C116" s="42"/>
      <c r="D116" s="42"/>
      <c r="E116" s="42"/>
    </row>
    <row r="117" spans="1:5">
      <c r="A117" s="17" t="s">
        <v>330</v>
      </c>
      <c r="B117" s="43" t="s">
        <v>299</v>
      </c>
      <c r="C117" s="340">
        <v>0</v>
      </c>
      <c r="D117" s="17"/>
      <c r="E117" s="17"/>
    </row>
    <row r="118" spans="1:5">
      <c r="A118" s="17" t="s">
        <v>159</v>
      </c>
      <c r="B118" s="43" t="s">
        <v>299</v>
      </c>
      <c r="C118" s="341">
        <v>0</v>
      </c>
      <c r="D118" s="17"/>
      <c r="E118" s="17"/>
    </row>
    <row r="119" spans="1:5">
      <c r="A119" s="42" t="s">
        <v>331</v>
      </c>
      <c r="B119" s="42"/>
      <c r="C119" s="42"/>
      <c r="D119" s="42"/>
      <c r="E119" s="42"/>
    </row>
    <row r="120" spans="1:5">
      <c r="A120" s="17" t="s">
        <v>332</v>
      </c>
      <c r="B120" s="43" t="s">
        <v>299</v>
      </c>
      <c r="C120" s="340">
        <v>0</v>
      </c>
      <c r="D120" s="17"/>
      <c r="E120" s="17"/>
    </row>
    <row r="121" spans="1:5">
      <c r="A121" s="17" t="s">
        <v>333</v>
      </c>
      <c r="B121" s="43" t="s">
        <v>299</v>
      </c>
      <c r="C121" s="340">
        <v>0</v>
      </c>
      <c r="D121" s="17"/>
      <c r="E121" s="17"/>
    </row>
    <row r="122" spans="1:5">
      <c r="A122" s="17" t="s">
        <v>334</v>
      </c>
      <c r="B122" s="43" t="s">
        <v>299</v>
      </c>
      <c r="C122" s="340">
        <v>0</v>
      </c>
      <c r="D122" s="17"/>
      <c r="E122" s="17"/>
    </row>
    <row r="123" spans="1:5">
      <c r="A123" s="17"/>
      <c r="B123" s="43"/>
      <c r="C123" s="45"/>
      <c r="D123" s="17"/>
      <c r="E123" s="17"/>
    </row>
    <row r="124" spans="1:5">
      <c r="A124" s="46" t="s">
        <v>335</v>
      </c>
      <c r="B124" s="35"/>
      <c r="C124" s="35"/>
      <c r="D124" s="35"/>
      <c r="E124" s="35"/>
    </row>
    <row r="125" spans="1:5">
      <c r="A125" s="17"/>
      <c r="B125" s="43"/>
      <c r="C125" s="45"/>
      <c r="D125" s="17"/>
      <c r="E125" s="17"/>
    </row>
    <row r="126" spans="1:5">
      <c r="A126" s="23" t="s">
        <v>336</v>
      </c>
      <c r="B126" s="17"/>
      <c r="C126" s="18" t="s">
        <v>337</v>
      </c>
      <c r="D126" s="19" t="s">
        <v>242</v>
      </c>
      <c r="E126" s="17"/>
    </row>
    <row r="127" spans="1:5">
      <c r="A127" s="17" t="s">
        <v>338</v>
      </c>
      <c r="B127" s="43" t="s">
        <v>299</v>
      </c>
      <c r="C127" s="340">
        <v>27</v>
      </c>
      <c r="D127" s="342">
        <v>73</v>
      </c>
      <c r="E127" s="17"/>
    </row>
    <row r="128" spans="1:5">
      <c r="A128" s="17" t="s">
        <v>339</v>
      </c>
      <c r="B128" s="43" t="s">
        <v>299</v>
      </c>
      <c r="C128" s="340">
        <v>37</v>
      </c>
      <c r="D128" s="342">
        <f>L59+N59</f>
        <v>8444</v>
      </c>
      <c r="E128" s="17"/>
    </row>
    <row r="129" spans="1:5">
      <c r="A129" s="17" t="s">
        <v>340</v>
      </c>
      <c r="B129" s="43" t="s">
        <v>299</v>
      </c>
      <c r="C129" s="340">
        <v>0</v>
      </c>
      <c r="D129" s="342">
        <v>0</v>
      </c>
      <c r="E129" s="17"/>
    </row>
    <row r="130" spans="1:5">
      <c r="A130" s="17" t="s">
        <v>341</v>
      </c>
      <c r="B130" s="43" t="s">
        <v>299</v>
      </c>
      <c r="C130" s="340">
        <v>0</v>
      </c>
      <c r="D130" s="342">
        <v>0</v>
      </c>
      <c r="E130" s="17"/>
    </row>
    <row r="131" spans="1:5">
      <c r="A131" s="23" t="s">
        <v>342</v>
      </c>
      <c r="B131" s="17"/>
      <c r="C131" s="18" t="s">
        <v>194</v>
      </c>
      <c r="D131" s="17"/>
      <c r="E131" s="17"/>
    </row>
    <row r="132" spans="1:5">
      <c r="A132" s="17" t="s">
        <v>343</v>
      </c>
      <c r="B132" s="43" t="s">
        <v>299</v>
      </c>
      <c r="C132" s="340">
        <v>0</v>
      </c>
      <c r="D132" s="17"/>
      <c r="E132" s="17"/>
    </row>
    <row r="133" spans="1:5">
      <c r="A133" s="17" t="s">
        <v>344</v>
      </c>
      <c r="B133" s="43" t="s">
        <v>299</v>
      </c>
      <c r="C133" s="340">
        <v>0</v>
      </c>
      <c r="D133" s="17"/>
      <c r="E133" s="17"/>
    </row>
    <row r="134" spans="1:5">
      <c r="A134" s="17" t="s">
        <v>345</v>
      </c>
      <c r="B134" s="43" t="s">
        <v>299</v>
      </c>
      <c r="C134" s="340">
        <v>25</v>
      </c>
      <c r="D134" s="17"/>
      <c r="E134" s="17"/>
    </row>
    <row r="135" spans="1:5">
      <c r="A135" s="17" t="s">
        <v>346</v>
      </c>
      <c r="B135" s="43" t="s">
        <v>299</v>
      </c>
      <c r="C135" s="340">
        <v>0</v>
      </c>
      <c r="D135" s="17"/>
      <c r="E135" s="17"/>
    </row>
    <row r="136" spans="1:5">
      <c r="A136" s="17" t="s">
        <v>347</v>
      </c>
      <c r="B136" s="43" t="s">
        <v>299</v>
      </c>
      <c r="C136" s="340">
        <v>0</v>
      </c>
      <c r="D136" s="17"/>
      <c r="E136" s="17"/>
    </row>
    <row r="137" spans="1:5">
      <c r="A137" s="17" t="s">
        <v>348</v>
      </c>
      <c r="B137" s="43" t="s">
        <v>299</v>
      </c>
      <c r="C137" s="340">
        <v>0</v>
      </c>
      <c r="D137" s="17"/>
      <c r="E137" s="17"/>
    </row>
    <row r="138" spans="1:5">
      <c r="A138" s="17" t="s">
        <v>123</v>
      </c>
      <c r="B138" s="43" t="s">
        <v>299</v>
      </c>
      <c r="C138" s="340">
        <v>0</v>
      </c>
      <c r="D138" s="17"/>
      <c r="E138" s="17"/>
    </row>
    <row r="139" spans="1:5">
      <c r="A139" s="17" t="s">
        <v>349</v>
      </c>
      <c r="B139" s="43" t="s">
        <v>299</v>
      </c>
      <c r="C139" s="340">
        <v>0</v>
      </c>
      <c r="D139" s="17"/>
      <c r="E139" s="17"/>
    </row>
    <row r="140" spans="1:5">
      <c r="A140" s="17" t="s">
        <v>350</v>
      </c>
      <c r="B140" s="43"/>
      <c r="C140" s="340">
        <v>0</v>
      </c>
      <c r="D140" s="17"/>
      <c r="E140" s="17"/>
    </row>
    <row r="141" spans="1:5">
      <c r="A141" s="17" t="s">
        <v>340</v>
      </c>
      <c r="B141" s="43" t="s">
        <v>299</v>
      </c>
      <c r="C141" s="340">
        <v>0</v>
      </c>
      <c r="D141" s="17"/>
      <c r="E141" s="17"/>
    </row>
    <row r="142" spans="1:5">
      <c r="A142" s="17" t="s">
        <v>351</v>
      </c>
      <c r="B142" s="43" t="s">
        <v>299</v>
      </c>
      <c r="C142" s="340">
        <v>0</v>
      </c>
      <c r="D142" s="17"/>
      <c r="E142" s="17"/>
    </row>
    <row r="143" spans="1:5">
      <c r="A143" s="17" t="s">
        <v>352</v>
      </c>
      <c r="B143" s="17"/>
      <c r="C143" s="24"/>
      <c r="D143" s="17"/>
      <c r="E143" s="29">
        <f>SUM(C132:C142)</f>
        <v>25</v>
      </c>
    </row>
    <row r="144" spans="1:5">
      <c r="A144" s="17" t="s">
        <v>353</v>
      </c>
      <c r="B144" s="43" t="s">
        <v>299</v>
      </c>
      <c r="C144" s="340">
        <v>25</v>
      </c>
      <c r="D144" s="17"/>
      <c r="E144" s="17"/>
    </row>
    <row r="145" spans="1:6">
      <c r="A145" s="17" t="s">
        <v>354</v>
      </c>
      <c r="B145" s="43" t="s">
        <v>299</v>
      </c>
      <c r="C145" s="340">
        <v>0</v>
      </c>
      <c r="D145" s="17"/>
      <c r="E145" s="17"/>
    </row>
    <row r="146" spans="1:6">
      <c r="A146" s="17"/>
      <c r="B146" s="17"/>
      <c r="C146" s="24"/>
      <c r="D146" s="17"/>
      <c r="E146" s="17"/>
    </row>
    <row r="147" spans="1:6">
      <c r="A147" s="17" t="s">
        <v>355</v>
      </c>
      <c r="B147" s="43" t="s">
        <v>299</v>
      </c>
      <c r="C147" s="340">
        <v>0</v>
      </c>
      <c r="D147" s="17"/>
      <c r="E147" s="17"/>
    </row>
    <row r="148" spans="1:6">
      <c r="A148" s="17"/>
      <c r="B148" s="17"/>
      <c r="C148" s="24"/>
      <c r="D148" s="17"/>
      <c r="E148" s="17"/>
    </row>
    <row r="149" spans="1:6">
      <c r="A149" s="17"/>
      <c r="B149" s="17"/>
      <c r="C149" s="24"/>
      <c r="D149" s="17"/>
      <c r="E149" s="17"/>
    </row>
    <row r="150" spans="1:6">
      <c r="A150" s="17"/>
      <c r="B150" s="17"/>
      <c r="C150" s="24"/>
      <c r="D150" s="17"/>
      <c r="E150" s="17"/>
    </row>
    <row r="151" spans="1:6">
      <c r="A151" s="17"/>
      <c r="B151" s="17"/>
      <c r="C151" s="24"/>
      <c r="D151" s="17"/>
      <c r="E151" s="17"/>
    </row>
    <row r="152" spans="1:6">
      <c r="A152" s="35" t="s">
        <v>356</v>
      </c>
      <c r="B152" s="46"/>
      <c r="C152" s="46"/>
      <c r="D152" s="46"/>
      <c r="E152" s="46"/>
    </row>
    <row r="153" spans="1:6">
      <c r="A153" s="48" t="s">
        <v>357</v>
      </c>
      <c r="B153" s="49" t="s">
        <v>358</v>
      </c>
      <c r="C153" s="50" t="s">
        <v>359</v>
      </c>
      <c r="D153" s="49" t="s">
        <v>159</v>
      </c>
      <c r="E153" s="49" t="s">
        <v>230</v>
      </c>
    </row>
    <row r="154" spans="1:6">
      <c r="A154" s="17" t="s">
        <v>337</v>
      </c>
      <c r="B154" s="342">
        <v>21</v>
      </c>
      <c r="C154" s="342">
        <v>0</v>
      </c>
      <c r="D154" s="342">
        <v>6</v>
      </c>
      <c r="E154" s="29">
        <f>SUM(B154:D154)</f>
        <v>27</v>
      </c>
    </row>
    <row r="155" spans="1:6">
      <c r="A155" s="17" t="s">
        <v>242</v>
      </c>
      <c r="B155" s="342">
        <v>58</v>
      </c>
      <c r="C155" s="342">
        <v>0</v>
      </c>
      <c r="D155" s="342">
        <v>15</v>
      </c>
      <c r="E155" s="29">
        <f>SUM(B155:D155)</f>
        <v>73</v>
      </c>
    </row>
    <row r="156" spans="1:6">
      <c r="A156" s="17" t="s">
        <v>360</v>
      </c>
      <c r="B156" s="342">
        <v>0</v>
      </c>
      <c r="C156" s="342">
        <v>0</v>
      </c>
      <c r="D156" s="342">
        <v>0</v>
      </c>
      <c r="E156" s="29">
        <f>SUM(B156:D156)</f>
        <v>0</v>
      </c>
    </row>
    <row r="157" spans="1:6">
      <c r="A157" s="17" t="s">
        <v>287</v>
      </c>
      <c r="B157" s="342">
        <v>646004</v>
      </c>
      <c r="C157" s="342">
        <v>26951</v>
      </c>
      <c r="D157" s="342">
        <f>140492+3495</f>
        <v>143987</v>
      </c>
      <c r="E157" s="29">
        <f>SUM(B157:D157)</f>
        <v>816942</v>
      </c>
      <c r="F157" s="15"/>
    </row>
    <row r="158" spans="1:6">
      <c r="A158" s="17" t="s">
        <v>288</v>
      </c>
      <c r="B158" s="342">
        <v>1962642</v>
      </c>
      <c r="C158" s="342">
        <v>602920</v>
      </c>
      <c r="D158" s="342">
        <v>1552039</v>
      </c>
      <c r="E158" s="29">
        <f>SUM(B158:D158)</f>
        <v>4117601</v>
      </c>
      <c r="F158" s="15"/>
    </row>
    <row r="159" spans="1:6">
      <c r="A159" s="48" t="s">
        <v>361</v>
      </c>
      <c r="B159" s="49" t="s">
        <v>358</v>
      </c>
      <c r="C159" s="50" t="s">
        <v>359</v>
      </c>
      <c r="D159" s="49" t="s">
        <v>159</v>
      </c>
      <c r="E159" s="49" t="s">
        <v>230</v>
      </c>
    </row>
    <row r="160" spans="1:6">
      <c r="A160" s="17" t="s">
        <v>337</v>
      </c>
      <c r="B160" s="342">
        <v>1</v>
      </c>
      <c r="C160" s="342">
        <v>10</v>
      </c>
      <c r="D160" s="342">
        <v>20</v>
      </c>
      <c r="E160" s="29">
        <f>SUM(B160:D160)</f>
        <v>31</v>
      </c>
    </row>
    <row r="161" spans="1:5">
      <c r="A161" s="17" t="s">
        <v>242</v>
      </c>
      <c r="B161" s="342">
        <v>397</v>
      </c>
      <c r="C161" s="342">
        <v>2710</v>
      </c>
      <c r="D161" s="342">
        <v>5337</v>
      </c>
      <c r="E161" s="29">
        <f>SUM(B161:D161)</f>
        <v>8444</v>
      </c>
    </row>
    <row r="162" spans="1:5">
      <c r="A162" s="17" t="s">
        <v>360</v>
      </c>
      <c r="B162" s="342">
        <v>0</v>
      </c>
      <c r="C162" s="342">
        <v>0</v>
      </c>
      <c r="D162" s="342">
        <v>0</v>
      </c>
      <c r="E162" s="29">
        <f>SUM(B162:D162)</f>
        <v>0</v>
      </c>
    </row>
    <row r="163" spans="1:5">
      <c r="A163" s="17" t="s">
        <v>287</v>
      </c>
      <c r="B163" s="342">
        <v>145585</v>
      </c>
      <c r="C163" s="342">
        <v>1238744</v>
      </c>
      <c r="D163" s="342">
        <f>10210+521714</f>
        <v>531924</v>
      </c>
      <c r="E163" s="29">
        <f>SUM(B163:D163)</f>
        <v>1916253</v>
      </c>
    </row>
    <row r="164" spans="1:5">
      <c r="A164" s="17" t="s">
        <v>288</v>
      </c>
      <c r="B164" s="342">
        <v>0</v>
      </c>
      <c r="C164" s="342">
        <v>0</v>
      </c>
      <c r="D164" s="342">
        <v>0</v>
      </c>
      <c r="E164" s="29">
        <f>SUM(B164:D164)</f>
        <v>0</v>
      </c>
    </row>
    <row r="165" spans="1:5">
      <c r="A165" s="48" t="s">
        <v>362</v>
      </c>
      <c r="B165" s="49" t="s">
        <v>358</v>
      </c>
      <c r="C165" s="50" t="s">
        <v>359</v>
      </c>
      <c r="D165" s="49" t="s">
        <v>159</v>
      </c>
      <c r="E165" s="49" t="s">
        <v>230</v>
      </c>
    </row>
    <row r="166" spans="1:5">
      <c r="A166" s="17" t="s">
        <v>337</v>
      </c>
      <c r="B166" s="342">
        <v>0</v>
      </c>
      <c r="C166" s="342">
        <v>0</v>
      </c>
      <c r="D166" s="342">
        <v>0</v>
      </c>
      <c r="E166" s="29">
        <f>SUM(B166:D166)</f>
        <v>0</v>
      </c>
    </row>
    <row r="167" spans="1:5">
      <c r="A167" s="17" t="s">
        <v>242</v>
      </c>
      <c r="B167" s="342">
        <v>0</v>
      </c>
      <c r="C167" s="342">
        <v>0</v>
      </c>
      <c r="D167" s="342">
        <v>0</v>
      </c>
      <c r="E167" s="29">
        <f>SUM(B167:D167)</f>
        <v>0</v>
      </c>
    </row>
    <row r="168" spans="1:5">
      <c r="A168" s="17" t="s">
        <v>360</v>
      </c>
      <c r="B168" s="342">
        <v>0</v>
      </c>
      <c r="C168" s="342">
        <v>0</v>
      </c>
      <c r="D168" s="342">
        <v>0</v>
      </c>
      <c r="E168" s="29">
        <f>SUM(B168:D168)</f>
        <v>0</v>
      </c>
    </row>
    <row r="169" spans="1:5">
      <c r="A169" s="17" t="s">
        <v>287</v>
      </c>
      <c r="B169" s="342">
        <v>0</v>
      </c>
      <c r="C169" s="342">
        <v>0</v>
      </c>
      <c r="D169" s="342">
        <v>0</v>
      </c>
      <c r="E169" s="29">
        <f>SUM(B169:D169)</f>
        <v>0</v>
      </c>
    </row>
    <row r="170" spans="1:5">
      <c r="A170" s="17" t="s">
        <v>288</v>
      </c>
      <c r="B170" s="342">
        <v>0</v>
      </c>
      <c r="C170" s="342">
        <v>0</v>
      </c>
      <c r="D170" s="342">
        <v>0</v>
      </c>
      <c r="E170" s="29">
        <f>SUM(B170:D170)</f>
        <v>0</v>
      </c>
    </row>
    <row r="171" spans="1:5">
      <c r="A171" s="22"/>
      <c r="B171" s="22"/>
      <c r="C171" s="51"/>
      <c r="D171" s="52"/>
      <c r="E171" s="17"/>
    </row>
    <row r="172" spans="1:5">
      <c r="A172" s="48" t="s">
        <v>363</v>
      </c>
      <c r="B172" s="49" t="s">
        <v>364</v>
      </c>
      <c r="C172" s="50" t="s">
        <v>365</v>
      </c>
      <c r="D172" s="17"/>
      <c r="E172" s="17"/>
    </row>
    <row r="173" spans="1:5">
      <c r="A173" s="22" t="s">
        <v>366</v>
      </c>
      <c r="B173" s="342">
        <v>246016</v>
      </c>
      <c r="C173" s="342">
        <v>226884</v>
      </c>
      <c r="D173" s="17"/>
      <c r="E173" s="17"/>
    </row>
    <row r="174" spans="1:5">
      <c r="A174" s="22"/>
      <c r="B174" s="52"/>
      <c r="C174" s="51"/>
      <c r="D174" s="17"/>
      <c r="E174" s="17"/>
    </row>
    <row r="175" spans="1:5">
      <c r="A175" s="22"/>
      <c r="B175" s="22"/>
      <c r="C175" s="51"/>
      <c r="D175" s="52"/>
      <c r="E175" s="17"/>
    </row>
    <row r="176" spans="1:5">
      <c r="A176" s="22"/>
      <c r="B176" s="22"/>
      <c r="C176" s="51"/>
      <c r="D176" s="52"/>
      <c r="E176" s="17"/>
    </row>
    <row r="177" spans="1:5">
      <c r="A177" s="22"/>
      <c r="B177" s="22"/>
      <c r="C177" s="51"/>
      <c r="D177" s="52"/>
      <c r="E177" s="17"/>
    </row>
    <row r="178" spans="1:5">
      <c r="A178" s="22"/>
      <c r="B178" s="22"/>
      <c r="C178" s="51"/>
      <c r="D178" s="52"/>
      <c r="E178" s="17"/>
    </row>
    <row r="179" spans="1:5">
      <c r="A179" s="46" t="s">
        <v>367</v>
      </c>
      <c r="B179" s="35"/>
      <c r="C179" s="35"/>
      <c r="D179" s="35"/>
      <c r="E179" s="35"/>
    </row>
    <row r="180" spans="1:5">
      <c r="A180" s="42" t="s">
        <v>368</v>
      </c>
      <c r="B180" s="42"/>
      <c r="C180" s="42"/>
      <c r="D180" s="42"/>
      <c r="E180" s="42"/>
    </row>
    <row r="181" spans="1:5">
      <c r="A181" s="17" t="s">
        <v>369</v>
      </c>
      <c r="B181" s="43" t="s">
        <v>299</v>
      </c>
      <c r="C181" s="340">
        <v>378751</v>
      </c>
      <c r="D181" s="17"/>
      <c r="E181" s="17"/>
    </row>
    <row r="182" spans="1:5">
      <c r="A182" s="17" t="s">
        <v>370</v>
      </c>
      <c r="B182" s="43" t="s">
        <v>299</v>
      </c>
      <c r="C182" s="340">
        <v>13644</v>
      </c>
      <c r="D182" s="17"/>
      <c r="E182" s="17"/>
    </row>
    <row r="183" spans="1:5">
      <c r="A183" s="22" t="s">
        <v>371</v>
      </c>
      <c r="B183" s="43" t="s">
        <v>299</v>
      </c>
      <c r="C183" s="340">
        <v>108693</v>
      </c>
      <c r="D183" s="17"/>
      <c r="E183" s="17"/>
    </row>
    <row r="184" spans="1:5">
      <c r="A184" s="17" t="s">
        <v>372</v>
      </c>
      <c r="B184" s="43" t="s">
        <v>299</v>
      </c>
      <c r="C184" s="340">
        <v>605575</v>
      </c>
      <c r="D184" s="17"/>
      <c r="E184" s="17"/>
    </row>
    <row r="185" spans="1:5">
      <c r="A185" s="17" t="s">
        <v>373</v>
      </c>
      <c r="B185" s="43" t="s">
        <v>299</v>
      </c>
      <c r="C185" s="340">
        <v>33153</v>
      </c>
      <c r="D185" s="17"/>
      <c r="E185" s="17"/>
    </row>
    <row r="186" spans="1:5">
      <c r="A186" s="17" t="s">
        <v>374</v>
      </c>
      <c r="B186" s="43" t="s">
        <v>299</v>
      </c>
      <c r="C186" s="340">
        <v>139628</v>
      </c>
      <c r="D186" s="17"/>
      <c r="E186" s="17"/>
    </row>
    <row r="187" spans="1:5">
      <c r="A187" s="17" t="s">
        <v>375</v>
      </c>
      <c r="B187" s="43" t="s">
        <v>299</v>
      </c>
      <c r="C187" s="340">
        <v>78340</v>
      </c>
      <c r="D187" s="17"/>
      <c r="E187" s="17"/>
    </row>
    <row r="188" spans="1:5">
      <c r="A188" s="17" t="s">
        <v>375</v>
      </c>
      <c r="B188" s="43" t="s">
        <v>299</v>
      </c>
      <c r="C188" s="340">
        <v>0</v>
      </c>
      <c r="D188" s="17"/>
      <c r="E188" s="17"/>
    </row>
    <row r="189" spans="1:5">
      <c r="A189" s="17" t="s">
        <v>230</v>
      </c>
      <c r="B189" s="17"/>
      <c r="C189" s="24"/>
      <c r="D189" s="29">
        <f>SUM(C181:C188)</f>
        <v>1357784</v>
      </c>
      <c r="E189" s="17"/>
    </row>
    <row r="190" spans="1:5">
      <c r="A190" s="42" t="s">
        <v>376</v>
      </c>
      <c r="B190" s="42"/>
      <c r="C190" s="42"/>
      <c r="D190" s="42"/>
      <c r="E190" s="42"/>
    </row>
    <row r="191" spans="1:5">
      <c r="A191" s="17" t="s">
        <v>377</v>
      </c>
      <c r="B191" s="43" t="s">
        <v>299</v>
      </c>
      <c r="C191" s="340">
        <v>0</v>
      </c>
      <c r="D191" s="17"/>
      <c r="E191" s="17"/>
    </row>
    <row r="192" spans="1:5">
      <c r="A192" s="17" t="s">
        <v>378</v>
      </c>
      <c r="B192" s="43" t="s">
        <v>299</v>
      </c>
      <c r="C192" s="340">
        <v>19716</v>
      </c>
      <c r="D192" s="17"/>
      <c r="E192" s="17"/>
    </row>
    <row r="193" spans="1:5">
      <c r="A193" s="17" t="s">
        <v>230</v>
      </c>
      <c r="B193" s="17"/>
      <c r="C193" s="24"/>
      <c r="D193" s="29">
        <f>SUM(C191:C192)</f>
        <v>19716</v>
      </c>
      <c r="E193" s="17"/>
    </row>
    <row r="194" spans="1:5">
      <c r="A194" s="42" t="s">
        <v>379</v>
      </c>
      <c r="B194" s="42"/>
      <c r="C194" s="42"/>
      <c r="D194" s="42"/>
      <c r="E194" s="42"/>
    </row>
    <row r="195" spans="1:5">
      <c r="A195" s="17" t="s">
        <v>380</v>
      </c>
      <c r="B195" s="43" t="s">
        <v>299</v>
      </c>
      <c r="C195" s="340">
        <v>73653</v>
      </c>
      <c r="D195" s="17"/>
      <c r="E195" s="17"/>
    </row>
    <row r="196" spans="1:5">
      <c r="A196" s="17" t="s">
        <v>381</v>
      </c>
      <c r="B196" s="43" t="s">
        <v>299</v>
      </c>
      <c r="C196" s="340">
        <v>51711</v>
      </c>
      <c r="D196" s="17"/>
      <c r="E196" s="17"/>
    </row>
    <row r="197" spans="1:5">
      <c r="A197" s="17" t="s">
        <v>230</v>
      </c>
      <c r="B197" s="17"/>
      <c r="C197" s="24"/>
      <c r="D197" s="29">
        <f>SUM(C195:C196)</f>
        <v>125364</v>
      </c>
      <c r="E197" s="17"/>
    </row>
    <row r="198" spans="1:5">
      <c r="A198" s="42" t="s">
        <v>382</v>
      </c>
      <c r="B198" s="42"/>
      <c r="C198" s="42"/>
      <c r="D198" s="42"/>
      <c r="E198" s="42"/>
    </row>
    <row r="199" spans="1:5">
      <c r="A199" s="17" t="s">
        <v>383</v>
      </c>
      <c r="B199" s="43" t="s">
        <v>299</v>
      </c>
      <c r="C199" s="340">
        <v>9810</v>
      </c>
      <c r="D199" s="17"/>
      <c r="E199" s="17"/>
    </row>
    <row r="200" spans="1:5">
      <c r="A200" s="17" t="s">
        <v>384</v>
      </c>
      <c r="B200" s="43" t="s">
        <v>299</v>
      </c>
      <c r="C200" s="340">
        <v>34630</v>
      </c>
      <c r="D200" s="17"/>
      <c r="E200" s="17"/>
    </row>
    <row r="201" spans="1:5">
      <c r="A201" s="17" t="s">
        <v>159</v>
      </c>
      <c r="B201" s="43" t="s">
        <v>299</v>
      </c>
      <c r="C201" s="340">
        <v>0</v>
      </c>
      <c r="D201" s="17"/>
      <c r="E201" s="17"/>
    </row>
    <row r="202" spans="1:5">
      <c r="A202" s="17" t="s">
        <v>230</v>
      </c>
      <c r="B202" s="17"/>
      <c r="C202" s="24"/>
      <c r="D202" s="29">
        <f>SUM(C199:C201)</f>
        <v>44440</v>
      </c>
      <c r="E202" s="17"/>
    </row>
    <row r="203" spans="1:5">
      <c r="A203" s="42" t="s">
        <v>385</v>
      </c>
      <c r="B203" s="42"/>
      <c r="C203" s="42"/>
      <c r="D203" s="42"/>
      <c r="E203" s="42"/>
    </row>
    <row r="204" spans="1:5">
      <c r="A204" s="17" t="s">
        <v>386</v>
      </c>
      <c r="B204" s="43" t="s">
        <v>299</v>
      </c>
      <c r="C204" s="340">
        <v>0</v>
      </c>
      <c r="D204" s="17"/>
      <c r="E204" s="17"/>
    </row>
    <row r="205" spans="1:5">
      <c r="A205" s="17" t="s">
        <v>387</v>
      </c>
      <c r="B205" s="43" t="s">
        <v>299</v>
      </c>
      <c r="C205" s="340">
        <v>185061</v>
      </c>
      <c r="D205" s="17"/>
      <c r="E205" s="17"/>
    </row>
    <row r="206" spans="1:5">
      <c r="A206" s="17" t="s">
        <v>230</v>
      </c>
      <c r="B206" s="17"/>
      <c r="C206" s="24"/>
      <c r="D206" s="29">
        <f>SUM(C204:C205)</f>
        <v>185061</v>
      </c>
      <c r="E206" s="17"/>
    </row>
    <row r="207" spans="1:5">
      <c r="A207" s="17"/>
      <c r="B207" s="17"/>
      <c r="C207" s="24"/>
      <c r="D207" s="17"/>
      <c r="E207" s="17"/>
    </row>
    <row r="208" spans="1:5">
      <c r="A208" s="35" t="s">
        <v>388</v>
      </c>
      <c r="B208" s="35"/>
      <c r="C208" s="35"/>
      <c r="D208" s="35"/>
      <c r="E208" s="35"/>
    </row>
    <row r="209" spans="1:5">
      <c r="A209" s="46" t="s">
        <v>389</v>
      </c>
      <c r="B209" s="35"/>
      <c r="C209" s="35"/>
      <c r="D209" s="35"/>
      <c r="E209" s="35"/>
    </row>
    <row r="210" spans="1:5">
      <c r="A210" s="23"/>
      <c r="B210" s="19" t="s">
        <v>390</v>
      </c>
      <c r="C210" s="18" t="s">
        <v>391</v>
      </c>
      <c r="D210" s="19" t="s">
        <v>392</v>
      </c>
      <c r="E210" s="19" t="s">
        <v>393</v>
      </c>
    </row>
    <row r="211" spans="1:5">
      <c r="A211" s="17" t="s">
        <v>394</v>
      </c>
      <c r="B211" s="342">
        <v>16481</v>
      </c>
      <c r="C211" s="340">
        <v>0</v>
      </c>
      <c r="D211" s="342">
        <v>0</v>
      </c>
      <c r="E211" s="29">
        <f t="shared" ref="E211:E219" si="16">SUM(B211:C211)-D211</f>
        <v>16481</v>
      </c>
    </row>
    <row r="212" spans="1:5">
      <c r="A212" s="17" t="s">
        <v>395</v>
      </c>
      <c r="B212" s="342">
        <v>443865</v>
      </c>
      <c r="C212" s="340">
        <v>0</v>
      </c>
      <c r="D212" s="342">
        <v>0</v>
      </c>
      <c r="E212" s="29">
        <f t="shared" si="16"/>
        <v>443865</v>
      </c>
    </row>
    <row r="213" spans="1:5">
      <c r="A213" s="17" t="s">
        <v>396</v>
      </c>
      <c r="B213" s="342">
        <v>3496106</v>
      </c>
      <c r="C213" s="340">
        <v>2912395</v>
      </c>
      <c r="D213" s="342">
        <v>0</v>
      </c>
      <c r="E213" s="29">
        <f t="shared" si="16"/>
        <v>6408501</v>
      </c>
    </row>
    <row r="214" spans="1:5">
      <c r="A214" s="17" t="s">
        <v>397</v>
      </c>
      <c r="B214" s="342">
        <v>0</v>
      </c>
      <c r="C214" s="340"/>
      <c r="D214" s="342"/>
      <c r="E214" s="29">
        <f>SUM(B214:C214)-D214</f>
        <v>0</v>
      </c>
    </row>
    <row r="215" spans="1:5">
      <c r="A215" s="17" t="s">
        <v>398</v>
      </c>
      <c r="B215" s="342">
        <v>8131923</v>
      </c>
      <c r="C215" s="340">
        <v>122123</v>
      </c>
      <c r="D215" s="342">
        <v>308956</v>
      </c>
      <c r="E215" s="29">
        <f>SUM(B215:C215)-D215</f>
        <v>7945090</v>
      </c>
    </row>
    <row r="216" spans="1:5">
      <c r="A216" s="17" t="s">
        <v>399</v>
      </c>
      <c r="B216" s="342">
        <v>1391758</v>
      </c>
      <c r="C216" s="340">
        <v>0</v>
      </c>
      <c r="D216" s="342">
        <v>0</v>
      </c>
      <c r="E216" s="29">
        <f t="shared" si="16"/>
        <v>1391758</v>
      </c>
    </row>
    <row r="217" spans="1:5">
      <c r="A217" s="17" t="s">
        <v>400</v>
      </c>
      <c r="B217" s="342">
        <v>0</v>
      </c>
      <c r="C217" s="319">
        <v>0</v>
      </c>
      <c r="D217" s="342">
        <v>0</v>
      </c>
      <c r="E217" s="29">
        <f t="shared" si="16"/>
        <v>0</v>
      </c>
    </row>
    <row r="218" spans="1:5">
      <c r="A218" s="17" t="s">
        <v>401</v>
      </c>
      <c r="B218" s="342">
        <v>87117</v>
      </c>
      <c r="C218" s="340">
        <f>2743052+528245+347834</f>
        <v>3619131</v>
      </c>
      <c r="D218" s="342">
        <v>0</v>
      </c>
      <c r="E218" s="29">
        <f>SUM(B218:C218)-D218</f>
        <v>3706248</v>
      </c>
    </row>
    <row r="219" spans="1:5">
      <c r="A219" s="17" t="s">
        <v>402</v>
      </c>
      <c r="B219" s="342">
        <v>699040</v>
      </c>
      <c r="C219" s="340">
        <v>2963834</v>
      </c>
      <c r="D219" s="342">
        <v>3382352</v>
      </c>
      <c r="E219" s="29">
        <f t="shared" si="16"/>
        <v>280522</v>
      </c>
    </row>
    <row r="220" spans="1:5">
      <c r="A220" s="17" t="s">
        <v>230</v>
      </c>
      <c r="B220" s="29">
        <f>SUM(B211:B219)</f>
        <v>14266290</v>
      </c>
      <c r="C220" s="236">
        <f>SUM(C211:C219)</f>
        <v>9617483</v>
      </c>
      <c r="D220" s="29">
        <f>SUM(D211:D219)</f>
        <v>3691308</v>
      </c>
      <c r="E220" s="29">
        <f>SUM(E211:E219)</f>
        <v>20192465</v>
      </c>
    </row>
    <row r="221" spans="1:5">
      <c r="A221" s="17"/>
      <c r="B221" s="17"/>
      <c r="C221" s="24"/>
      <c r="D221" s="17"/>
      <c r="E221" s="17"/>
    </row>
    <row r="222" spans="1:5">
      <c r="A222" s="46" t="s">
        <v>403</v>
      </c>
      <c r="B222" s="46"/>
      <c r="C222" s="46"/>
      <c r="D222" s="46"/>
      <c r="E222" s="46"/>
    </row>
    <row r="223" spans="1:5">
      <c r="A223" s="23"/>
      <c r="B223" s="19" t="s">
        <v>390</v>
      </c>
      <c r="C223" s="18" t="s">
        <v>391</v>
      </c>
      <c r="D223" s="19" t="s">
        <v>392</v>
      </c>
      <c r="E223" s="19" t="s">
        <v>393</v>
      </c>
    </row>
    <row r="224" spans="1:5">
      <c r="A224" s="17" t="s">
        <v>394</v>
      </c>
      <c r="B224" s="52"/>
      <c r="C224" s="51"/>
      <c r="D224" s="52"/>
      <c r="E224" s="17"/>
    </row>
    <row r="225" spans="1:5">
      <c r="A225" s="17" t="s">
        <v>395</v>
      </c>
      <c r="B225" s="342">
        <v>343243</v>
      </c>
      <c r="C225" s="340">
        <v>29729</v>
      </c>
      <c r="D225" s="342">
        <v>0</v>
      </c>
      <c r="E225" s="29">
        <f t="shared" ref="E225:E232" si="17">SUM(B225:C225)-D225</f>
        <v>372972</v>
      </c>
    </row>
    <row r="226" spans="1:5">
      <c r="A226" s="17" t="s">
        <v>396</v>
      </c>
      <c r="B226" s="342">
        <v>2399870</v>
      </c>
      <c r="C226" s="340">
        <v>139804</v>
      </c>
      <c r="D226" s="342">
        <v>0</v>
      </c>
      <c r="E226" s="29">
        <f t="shared" si="17"/>
        <v>2539674</v>
      </c>
    </row>
    <row r="227" spans="1:5">
      <c r="A227" s="17" t="s">
        <v>397</v>
      </c>
      <c r="B227" s="342">
        <v>0</v>
      </c>
      <c r="C227" s="340">
        <v>0</v>
      </c>
      <c r="D227" s="342">
        <v>0</v>
      </c>
      <c r="E227" s="29">
        <f t="shared" si="17"/>
        <v>0</v>
      </c>
    </row>
    <row r="228" spans="1:5">
      <c r="A228" s="17" t="s">
        <v>398</v>
      </c>
      <c r="B228" s="342">
        <v>5923459</v>
      </c>
      <c r="C228" s="340">
        <v>551732</v>
      </c>
      <c r="D228" s="342">
        <v>96697</v>
      </c>
      <c r="E228" s="29">
        <f t="shared" si="17"/>
        <v>6378494</v>
      </c>
    </row>
    <row r="229" spans="1:5">
      <c r="A229" s="17" t="s">
        <v>399</v>
      </c>
      <c r="B229" s="342">
        <v>1300850</v>
      </c>
      <c r="C229" s="340">
        <v>64170</v>
      </c>
      <c r="D229" s="342">
        <v>0</v>
      </c>
      <c r="E229" s="29">
        <f t="shared" si="17"/>
        <v>1365020</v>
      </c>
    </row>
    <row r="230" spans="1:5">
      <c r="A230" s="17" t="s">
        <v>400</v>
      </c>
      <c r="B230" s="342">
        <v>0</v>
      </c>
      <c r="C230" s="340">
        <v>0</v>
      </c>
      <c r="D230" s="342">
        <v>0</v>
      </c>
      <c r="E230" s="29">
        <f t="shared" si="17"/>
        <v>0</v>
      </c>
    </row>
    <row r="231" spans="1:5">
      <c r="A231" s="17" t="s">
        <v>401</v>
      </c>
      <c r="B231" s="342">
        <v>17423</v>
      </c>
      <c r="C231" s="340">
        <f>625079+42857</f>
        <v>667936</v>
      </c>
      <c r="D231" s="342">
        <v>0</v>
      </c>
      <c r="E231" s="29">
        <f t="shared" si="17"/>
        <v>685359</v>
      </c>
    </row>
    <row r="232" spans="1:5">
      <c r="A232" s="17" t="s">
        <v>402</v>
      </c>
      <c r="B232" s="342">
        <v>0</v>
      </c>
      <c r="C232" s="340">
        <v>0</v>
      </c>
      <c r="D232" s="342">
        <v>0</v>
      </c>
      <c r="E232" s="29">
        <f t="shared" si="17"/>
        <v>0</v>
      </c>
    </row>
    <row r="233" spans="1:5">
      <c r="A233" s="17" t="s">
        <v>230</v>
      </c>
      <c r="B233" s="29">
        <f>SUM(B224:B232)</f>
        <v>9984845</v>
      </c>
      <c r="C233" s="236">
        <f>SUM(C224:C232)</f>
        <v>1453371</v>
      </c>
      <c r="D233" s="29">
        <f>SUM(D224:D232)</f>
        <v>96697</v>
      </c>
      <c r="E233" s="29">
        <f>SUM(E224:E232)</f>
        <v>11341519</v>
      </c>
    </row>
    <row r="234" spans="1:5">
      <c r="A234" s="17"/>
      <c r="B234" s="17"/>
      <c r="C234" s="24"/>
      <c r="D234" s="17"/>
      <c r="E234" s="17"/>
    </row>
    <row r="235" spans="1:5">
      <c r="A235" s="35" t="s">
        <v>404</v>
      </c>
      <c r="B235" s="35"/>
      <c r="C235" s="35"/>
      <c r="D235" s="35"/>
      <c r="E235" s="35"/>
    </row>
    <row r="236" spans="1:5">
      <c r="A236" s="35"/>
      <c r="B236" s="366" t="s">
        <v>405</v>
      </c>
      <c r="C236" s="366"/>
      <c r="D236" s="35"/>
      <c r="E236" s="35"/>
    </row>
    <row r="237" spans="1:5">
      <c r="A237" s="53" t="s">
        <v>405</v>
      </c>
      <c r="B237" s="35"/>
      <c r="C237" s="340">
        <v>10514</v>
      </c>
      <c r="D237" s="37">
        <f>C237</f>
        <v>10514</v>
      </c>
      <c r="E237" s="35"/>
    </row>
    <row r="238" spans="1:5">
      <c r="A238" s="42" t="s">
        <v>406</v>
      </c>
      <c r="B238" s="42"/>
      <c r="C238" s="42"/>
      <c r="D238" s="42"/>
      <c r="E238" s="42"/>
    </row>
    <row r="239" spans="1:5">
      <c r="A239" s="17" t="s">
        <v>407</v>
      </c>
      <c r="B239" s="43" t="s">
        <v>299</v>
      </c>
      <c r="C239" s="340">
        <v>0</v>
      </c>
      <c r="D239" s="17"/>
      <c r="E239" s="17"/>
    </row>
    <row r="240" spans="1:5">
      <c r="A240" s="17" t="s">
        <v>408</v>
      </c>
      <c r="B240" s="43" t="s">
        <v>299</v>
      </c>
      <c r="C240" s="340">
        <v>0</v>
      </c>
      <c r="D240" s="17"/>
      <c r="E240" s="17"/>
    </row>
    <row r="241" spans="1:5">
      <c r="A241" s="17" t="s">
        <v>409</v>
      </c>
      <c r="B241" s="43" t="s">
        <v>299</v>
      </c>
      <c r="C241" s="340">
        <v>0</v>
      </c>
      <c r="D241" s="17"/>
      <c r="E241" s="17"/>
    </row>
    <row r="242" spans="1:5">
      <c r="A242" s="17" t="s">
        <v>410</v>
      </c>
      <c r="B242" s="43" t="s">
        <v>299</v>
      </c>
      <c r="C242" s="340">
        <v>0</v>
      </c>
      <c r="D242" s="17"/>
      <c r="E242" s="17"/>
    </row>
    <row r="243" spans="1:5">
      <c r="A243" s="17" t="s">
        <v>411</v>
      </c>
      <c r="B243" s="43" t="s">
        <v>299</v>
      </c>
      <c r="C243" s="340">
        <v>0</v>
      </c>
      <c r="D243" s="17"/>
      <c r="E243" s="17"/>
    </row>
    <row r="244" spans="1:5">
      <c r="A244" s="17" t="s">
        <v>412</v>
      </c>
      <c r="B244" s="43" t="s">
        <v>299</v>
      </c>
      <c r="C244" s="340">
        <v>-4281985</v>
      </c>
      <c r="D244" s="17"/>
      <c r="E244" s="17"/>
    </row>
    <row r="245" spans="1:5">
      <c r="A245" s="17" t="s">
        <v>413</v>
      </c>
      <c r="B245" s="17"/>
      <c r="C245" s="24"/>
      <c r="D245" s="29">
        <f>SUM(C239:C244)</f>
        <v>-4281985</v>
      </c>
      <c r="E245" s="17"/>
    </row>
    <row r="246" spans="1:5">
      <c r="A246" s="42" t="s">
        <v>414</v>
      </c>
      <c r="B246" s="42"/>
      <c r="C246" s="42"/>
      <c r="D246" s="42"/>
      <c r="E246" s="42"/>
    </row>
    <row r="247" spans="1:5">
      <c r="A247" s="23" t="s">
        <v>415</v>
      </c>
      <c r="B247" s="43" t="s">
        <v>299</v>
      </c>
      <c r="C247" s="340">
        <v>56</v>
      </c>
      <c r="D247" s="17"/>
      <c r="E247" s="17"/>
    </row>
    <row r="248" spans="1:5">
      <c r="A248" s="23"/>
      <c r="B248" s="43"/>
      <c r="C248" s="24"/>
      <c r="D248" s="17"/>
      <c r="E248" s="17"/>
    </row>
    <row r="249" spans="1:5">
      <c r="A249" s="23" t="s">
        <v>416</v>
      </c>
      <c r="B249" s="43" t="s">
        <v>299</v>
      </c>
      <c r="C249" s="340">
        <v>29865</v>
      </c>
      <c r="D249" s="17"/>
      <c r="E249" s="17"/>
    </row>
    <row r="250" spans="1:5">
      <c r="A250" s="23" t="s">
        <v>417</v>
      </c>
      <c r="B250" s="43" t="s">
        <v>299</v>
      </c>
      <c r="C250" s="340">
        <v>45940</v>
      </c>
      <c r="D250" s="17"/>
      <c r="E250" s="17"/>
    </row>
    <row r="251" spans="1:5">
      <c r="A251" s="17"/>
      <c r="B251" s="17"/>
      <c r="C251" s="24"/>
      <c r="D251" s="17"/>
      <c r="E251" s="17"/>
    </row>
    <row r="252" spans="1:5">
      <c r="A252" s="23" t="s">
        <v>418</v>
      </c>
      <c r="B252" s="17"/>
      <c r="C252" s="24"/>
      <c r="D252" s="29">
        <f>SUM(C249:C251)</f>
        <v>75805</v>
      </c>
      <c r="E252" s="17"/>
    </row>
    <row r="253" spans="1:5">
      <c r="A253" s="42" t="s">
        <v>419</v>
      </c>
      <c r="B253" s="42"/>
      <c r="C253" s="42"/>
      <c r="D253" s="42"/>
      <c r="E253" s="42"/>
    </row>
    <row r="254" spans="1:5">
      <c r="A254" s="17" t="s">
        <v>420</v>
      </c>
      <c r="B254" s="43" t="s">
        <v>299</v>
      </c>
      <c r="C254" s="340">
        <v>0</v>
      </c>
      <c r="D254" s="17"/>
      <c r="E254" s="17"/>
    </row>
    <row r="255" spans="1:5">
      <c r="A255" s="17" t="s">
        <v>419</v>
      </c>
      <c r="B255" s="43" t="s">
        <v>299</v>
      </c>
      <c r="C255" s="340">
        <v>0</v>
      </c>
      <c r="D255" s="17"/>
      <c r="E255" s="17"/>
    </row>
    <row r="256" spans="1:5">
      <c r="A256" s="17" t="s">
        <v>421</v>
      </c>
      <c r="B256" s="17"/>
      <c r="C256" s="24"/>
      <c r="D256" s="29">
        <f>SUM(C254:C255)</f>
        <v>0</v>
      </c>
      <c r="E256" s="17"/>
    </row>
    <row r="257" spans="1:5">
      <c r="A257" s="17"/>
      <c r="B257" s="17"/>
      <c r="C257" s="24"/>
      <c r="D257" s="17"/>
      <c r="E257" s="17"/>
    </row>
    <row r="258" spans="1:5">
      <c r="A258" s="17" t="s">
        <v>422</v>
      </c>
      <c r="B258" s="17"/>
      <c r="C258" s="24"/>
      <c r="D258" s="29">
        <f>D237+D245+D252+D256</f>
        <v>-4195666</v>
      </c>
      <c r="E258" s="17"/>
    </row>
    <row r="259" spans="1:5">
      <c r="A259" s="17"/>
      <c r="B259" s="17"/>
      <c r="C259" s="24"/>
      <c r="D259" s="17"/>
      <c r="E259" s="17"/>
    </row>
    <row r="260" spans="1:5">
      <c r="A260" s="17"/>
      <c r="B260" s="17"/>
      <c r="C260" s="24"/>
      <c r="D260" s="17"/>
      <c r="E260" s="17"/>
    </row>
    <row r="261" spans="1:5">
      <c r="A261" s="17"/>
      <c r="B261" s="17"/>
      <c r="C261" s="24"/>
      <c r="D261" s="17"/>
      <c r="E261" s="17"/>
    </row>
    <row r="262" spans="1:5">
      <c r="A262" s="17"/>
      <c r="B262" s="17"/>
      <c r="C262" s="24"/>
      <c r="D262" s="17"/>
      <c r="E262" s="17"/>
    </row>
    <row r="263" spans="1:5">
      <c r="A263" s="17"/>
      <c r="B263" s="17"/>
      <c r="C263" s="24"/>
      <c r="D263" s="17"/>
      <c r="E263" s="17"/>
    </row>
    <row r="264" spans="1:5">
      <c r="A264" s="35" t="s">
        <v>423</v>
      </c>
      <c r="B264" s="35"/>
      <c r="C264" s="35"/>
      <c r="D264" s="35"/>
      <c r="E264" s="35"/>
    </row>
    <row r="265" spans="1:5">
      <c r="A265" s="42" t="s">
        <v>424</v>
      </c>
      <c r="B265" s="42"/>
      <c r="C265" s="42"/>
      <c r="D265" s="42"/>
      <c r="E265" s="42"/>
    </row>
    <row r="266" spans="1:5">
      <c r="A266" s="17" t="s">
        <v>425</v>
      </c>
      <c r="B266" s="43" t="s">
        <v>299</v>
      </c>
      <c r="C266" s="340">
        <v>3026203</v>
      </c>
      <c r="D266" s="17"/>
      <c r="E266" s="17"/>
    </row>
    <row r="267" spans="1:5">
      <c r="A267" s="17" t="s">
        <v>426</v>
      </c>
      <c r="B267" s="43" t="s">
        <v>299</v>
      </c>
      <c r="C267" s="340">
        <v>0</v>
      </c>
      <c r="D267" s="17"/>
      <c r="E267" s="17"/>
    </row>
    <row r="268" spans="1:5">
      <c r="A268" s="17" t="s">
        <v>427</v>
      </c>
      <c r="B268" s="43" t="s">
        <v>299</v>
      </c>
      <c r="C268" s="340">
        <v>2332940</v>
      </c>
      <c r="D268" s="17"/>
      <c r="E268" s="17"/>
    </row>
    <row r="269" spans="1:5">
      <c r="A269" s="17" t="s">
        <v>428</v>
      </c>
      <c r="B269" s="43" t="s">
        <v>299</v>
      </c>
      <c r="C269" s="340">
        <v>0</v>
      </c>
      <c r="D269" s="17"/>
      <c r="E269" s="17"/>
    </row>
    <row r="270" spans="1:5">
      <c r="A270" s="17" t="s">
        <v>429</v>
      </c>
      <c r="B270" s="43" t="s">
        <v>299</v>
      </c>
      <c r="C270" s="340">
        <v>435686</v>
      </c>
      <c r="D270" s="17"/>
      <c r="E270" s="17"/>
    </row>
    <row r="271" spans="1:5">
      <c r="A271" s="17" t="s">
        <v>430</v>
      </c>
      <c r="B271" s="43" t="s">
        <v>299</v>
      </c>
      <c r="C271" s="340">
        <v>9646</v>
      </c>
      <c r="D271" s="17"/>
      <c r="E271" s="17"/>
    </row>
    <row r="272" spans="1:5">
      <c r="A272" s="17" t="s">
        <v>431</v>
      </c>
      <c r="B272" s="43" t="s">
        <v>299</v>
      </c>
      <c r="C272" s="340">
        <v>0</v>
      </c>
      <c r="D272" s="17"/>
      <c r="E272" s="17"/>
    </row>
    <row r="273" spans="1:5">
      <c r="A273" s="17" t="s">
        <v>432</v>
      </c>
      <c r="B273" s="43" t="s">
        <v>299</v>
      </c>
      <c r="C273" s="340">
        <v>220653</v>
      </c>
      <c r="D273" s="17"/>
      <c r="E273" s="17"/>
    </row>
    <row r="274" spans="1:5">
      <c r="A274" s="17" t="s">
        <v>433</v>
      </c>
      <c r="B274" s="43" t="s">
        <v>299</v>
      </c>
      <c r="C274" s="340">
        <v>187567</v>
      </c>
      <c r="D274" s="17"/>
      <c r="E274" s="17"/>
    </row>
    <row r="275" spans="1:5">
      <c r="A275" s="17" t="s">
        <v>434</v>
      </c>
      <c r="B275" s="43" t="s">
        <v>299</v>
      </c>
      <c r="C275" s="340">
        <v>0</v>
      </c>
      <c r="D275" s="17"/>
      <c r="E275" s="17"/>
    </row>
    <row r="276" spans="1:5">
      <c r="A276" s="17" t="s">
        <v>435</v>
      </c>
      <c r="B276" s="17"/>
      <c r="C276" s="24"/>
      <c r="D276" s="29">
        <f>SUM(C266:C268)-C269+SUM(C270:C275)</f>
        <v>6212695</v>
      </c>
      <c r="E276" s="17"/>
    </row>
    <row r="277" spans="1:5">
      <c r="A277" s="42" t="s">
        <v>436</v>
      </c>
      <c r="B277" s="42"/>
      <c r="C277" s="42"/>
      <c r="D277" s="42"/>
      <c r="E277" s="42"/>
    </row>
    <row r="278" spans="1:5">
      <c r="A278" s="17" t="s">
        <v>425</v>
      </c>
      <c r="B278" s="43" t="s">
        <v>299</v>
      </c>
      <c r="C278" s="340">
        <v>209601</v>
      </c>
      <c r="D278" s="17"/>
      <c r="E278" s="17"/>
    </row>
    <row r="279" spans="1:5">
      <c r="A279" s="17" t="s">
        <v>426</v>
      </c>
      <c r="B279" s="43" t="s">
        <v>299</v>
      </c>
      <c r="C279" s="340">
        <v>0</v>
      </c>
      <c r="D279" s="17"/>
      <c r="E279" s="17"/>
    </row>
    <row r="280" spans="1:5">
      <c r="A280" s="17" t="s">
        <v>437</v>
      </c>
      <c r="B280" s="43" t="s">
        <v>299</v>
      </c>
      <c r="C280" s="340">
        <v>0</v>
      </c>
      <c r="D280" s="17"/>
      <c r="E280" s="17"/>
    </row>
    <row r="281" spans="1:5">
      <c r="A281" s="17" t="s">
        <v>438</v>
      </c>
      <c r="B281" s="17"/>
      <c r="C281" s="24"/>
      <c r="D281" s="29">
        <f>SUM(C278:C280)</f>
        <v>209601</v>
      </c>
      <c r="E281" s="17"/>
    </row>
    <row r="282" spans="1:5">
      <c r="A282" s="42" t="s">
        <v>439</v>
      </c>
      <c r="B282" s="42"/>
      <c r="C282" s="42"/>
      <c r="D282" s="42"/>
      <c r="E282" s="42"/>
    </row>
    <row r="283" spans="1:5">
      <c r="A283" s="17" t="s">
        <v>394</v>
      </c>
      <c r="B283" s="43" t="s">
        <v>299</v>
      </c>
      <c r="C283" s="340">
        <v>16481</v>
      </c>
      <c r="D283" s="17"/>
      <c r="E283" s="17"/>
    </row>
    <row r="284" spans="1:5">
      <c r="A284" s="17" t="s">
        <v>395</v>
      </c>
      <c r="B284" s="43" t="s">
        <v>299</v>
      </c>
      <c r="C284" s="340">
        <v>443865</v>
      </c>
      <c r="D284" s="17"/>
      <c r="E284" s="17"/>
    </row>
    <row r="285" spans="1:5">
      <c r="A285" s="17" t="s">
        <v>396</v>
      </c>
      <c r="B285" s="43" t="s">
        <v>299</v>
      </c>
      <c r="C285" s="340">
        <v>6408501</v>
      </c>
      <c r="D285" s="17"/>
      <c r="E285" s="17"/>
    </row>
    <row r="286" spans="1:5">
      <c r="A286" s="17" t="s">
        <v>440</v>
      </c>
      <c r="B286" s="43" t="s">
        <v>299</v>
      </c>
      <c r="C286" s="340">
        <v>0</v>
      </c>
      <c r="D286" s="17"/>
      <c r="E286" s="17"/>
    </row>
    <row r="287" spans="1:5">
      <c r="A287" s="17" t="s">
        <v>441</v>
      </c>
      <c r="B287" s="43" t="s">
        <v>299</v>
      </c>
      <c r="C287" s="340">
        <v>7945090</v>
      </c>
      <c r="D287" s="17"/>
      <c r="E287" s="17"/>
    </row>
    <row r="288" spans="1:5">
      <c r="A288" s="17" t="s">
        <v>442</v>
      </c>
      <c r="B288" s="43" t="s">
        <v>299</v>
      </c>
      <c r="C288" s="340">
        <v>1391758</v>
      </c>
      <c r="D288" s="17"/>
      <c r="E288" s="17"/>
    </row>
    <row r="289" spans="1:5">
      <c r="A289" s="17" t="s">
        <v>401</v>
      </c>
      <c r="B289" s="43" t="s">
        <v>299</v>
      </c>
      <c r="C289" s="340">
        <f>2743052+963196</f>
        <v>3706248</v>
      </c>
      <c r="D289" s="17"/>
      <c r="E289" s="17"/>
    </row>
    <row r="290" spans="1:5">
      <c r="A290" s="17" t="s">
        <v>402</v>
      </c>
      <c r="B290" s="43" t="s">
        <v>299</v>
      </c>
      <c r="C290" s="340">
        <v>280522</v>
      </c>
      <c r="D290" s="17"/>
      <c r="E290" s="17"/>
    </row>
    <row r="291" spans="1:5">
      <c r="A291" s="17" t="s">
        <v>443</v>
      </c>
      <c r="B291" s="17"/>
      <c r="C291" s="24"/>
      <c r="D291" s="29">
        <f>SUM(C283:C290)</f>
        <v>20192465</v>
      </c>
      <c r="E291" s="17"/>
    </row>
    <row r="292" spans="1:5">
      <c r="A292" s="17" t="s">
        <v>444</v>
      </c>
      <c r="B292" s="43" t="s">
        <v>299</v>
      </c>
      <c r="C292" s="340">
        <v>11341519</v>
      </c>
      <c r="D292" s="17"/>
      <c r="E292" s="17"/>
    </row>
    <row r="293" spans="1:5">
      <c r="A293" s="17" t="s">
        <v>445</v>
      </c>
      <c r="B293" s="17"/>
      <c r="C293" s="24"/>
      <c r="D293" s="29">
        <f>D291-C292</f>
        <v>8850946</v>
      </c>
      <c r="E293" s="17"/>
    </row>
    <row r="294" spans="1:5">
      <c r="A294" s="42" t="s">
        <v>446</v>
      </c>
      <c r="B294" s="42"/>
      <c r="C294" s="42"/>
      <c r="D294" s="42"/>
      <c r="E294" s="42"/>
    </row>
    <row r="295" spans="1:5">
      <c r="A295" s="17" t="s">
        <v>447</v>
      </c>
      <c r="B295" s="43" t="s">
        <v>299</v>
      </c>
      <c r="C295" s="340">
        <v>0</v>
      </c>
      <c r="D295" s="17"/>
      <c r="E295" s="17"/>
    </row>
    <row r="296" spans="1:5">
      <c r="A296" s="17" t="s">
        <v>448</v>
      </c>
      <c r="B296" s="43" t="s">
        <v>299</v>
      </c>
      <c r="C296" s="340">
        <v>0</v>
      </c>
      <c r="D296" s="17"/>
      <c r="E296" s="17"/>
    </row>
    <row r="297" spans="1:5">
      <c r="A297" s="17" t="s">
        <v>449</v>
      </c>
      <c r="B297" s="43" t="s">
        <v>299</v>
      </c>
      <c r="C297" s="340">
        <v>0</v>
      </c>
      <c r="D297" s="17"/>
      <c r="E297" s="17"/>
    </row>
    <row r="298" spans="1:5">
      <c r="A298" s="17" t="s">
        <v>437</v>
      </c>
      <c r="B298" s="43" t="s">
        <v>299</v>
      </c>
      <c r="C298" s="340">
        <v>0</v>
      </c>
      <c r="D298" s="17"/>
      <c r="E298" s="17"/>
    </row>
    <row r="299" spans="1:5">
      <c r="A299" s="17" t="s">
        <v>450</v>
      </c>
      <c r="B299" s="17"/>
      <c r="C299" s="24"/>
      <c r="D299" s="29">
        <f>C295-C296+C297+C298</f>
        <v>0</v>
      </c>
      <c r="E299" s="17"/>
    </row>
    <row r="300" spans="1:5">
      <c r="A300" s="17"/>
      <c r="B300" s="17"/>
      <c r="C300" s="24"/>
      <c r="D300" s="17"/>
      <c r="E300" s="17"/>
    </row>
    <row r="301" spans="1:5">
      <c r="A301" s="42" t="s">
        <v>451</v>
      </c>
      <c r="B301" s="42"/>
      <c r="C301" s="42"/>
      <c r="D301" s="42"/>
      <c r="E301" s="42"/>
    </row>
    <row r="302" spans="1:5">
      <c r="A302" s="17" t="s">
        <v>452</v>
      </c>
      <c r="B302" s="43" t="s">
        <v>299</v>
      </c>
      <c r="C302" s="340">
        <v>0</v>
      </c>
      <c r="D302" s="17"/>
      <c r="E302" s="17"/>
    </row>
    <row r="303" spans="1:5">
      <c r="A303" s="17" t="s">
        <v>453</v>
      </c>
      <c r="B303" s="43" t="s">
        <v>299</v>
      </c>
      <c r="C303" s="340">
        <v>0</v>
      </c>
      <c r="D303" s="17"/>
      <c r="E303" s="17"/>
    </row>
    <row r="304" spans="1:5">
      <c r="A304" s="17" t="s">
        <v>454</v>
      </c>
      <c r="B304" s="43" t="s">
        <v>299</v>
      </c>
      <c r="C304" s="340">
        <v>0</v>
      </c>
      <c r="D304" s="17"/>
      <c r="E304" s="17"/>
    </row>
    <row r="305" spans="1:5">
      <c r="A305" s="17" t="s">
        <v>455</v>
      </c>
      <c r="B305" s="43" t="s">
        <v>299</v>
      </c>
      <c r="C305" s="340">
        <v>0</v>
      </c>
      <c r="D305" s="17"/>
      <c r="E305" s="17"/>
    </row>
    <row r="306" spans="1:5">
      <c r="A306" s="17" t="s">
        <v>456</v>
      </c>
      <c r="B306" s="17"/>
      <c r="C306" s="24"/>
      <c r="D306" s="29">
        <f>SUM(C302:C305)</f>
        <v>0</v>
      </c>
      <c r="E306" s="17"/>
    </row>
    <row r="307" spans="1:5">
      <c r="A307" s="17"/>
      <c r="B307" s="17"/>
      <c r="C307" s="24"/>
      <c r="D307" s="17"/>
      <c r="E307" s="17"/>
    </row>
    <row r="308" spans="1:5">
      <c r="A308" s="17" t="s">
        <v>457</v>
      </c>
      <c r="B308" s="17"/>
      <c r="C308" s="24"/>
      <c r="D308" s="29">
        <f>D276+D281+D293+D299+D306</f>
        <v>15273242</v>
      </c>
      <c r="E308" s="17"/>
    </row>
    <row r="309" spans="1:5">
      <c r="A309" s="17"/>
      <c r="B309" s="17"/>
      <c r="C309" s="24"/>
      <c r="D309" s="17"/>
      <c r="E309" s="17"/>
    </row>
    <row r="310" spans="1:5">
      <c r="A310" s="17"/>
      <c r="B310" s="17"/>
      <c r="C310" s="24"/>
      <c r="D310" s="17"/>
      <c r="E310" s="17"/>
    </row>
    <row r="311" spans="1:5">
      <c r="A311" s="17"/>
      <c r="B311" s="17"/>
      <c r="C311" s="24"/>
      <c r="D311" s="17"/>
      <c r="E311" s="17"/>
    </row>
    <row r="312" spans="1:5">
      <c r="A312" s="35" t="s">
        <v>458</v>
      </c>
      <c r="B312" s="35"/>
      <c r="C312" s="35"/>
      <c r="D312" s="35"/>
      <c r="E312" s="35"/>
    </row>
    <row r="313" spans="1:5">
      <c r="A313" s="42" t="s">
        <v>459</v>
      </c>
      <c r="B313" s="42"/>
      <c r="C313" s="42"/>
      <c r="D313" s="42"/>
      <c r="E313" s="42"/>
    </row>
    <row r="314" spans="1:5">
      <c r="A314" s="17" t="s">
        <v>460</v>
      </c>
      <c r="B314" s="43" t="s">
        <v>299</v>
      </c>
      <c r="C314" s="340">
        <v>0</v>
      </c>
      <c r="D314" s="17"/>
      <c r="E314" s="17"/>
    </row>
    <row r="315" spans="1:5">
      <c r="A315" s="17" t="s">
        <v>461</v>
      </c>
      <c r="B315" s="43" t="s">
        <v>299</v>
      </c>
      <c r="C315" s="340">
        <v>284161</v>
      </c>
      <c r="D315" s="17"/>
      <c r="E315" s="17"/>
    </row>
    <row r="316" spans="1:5">
      <c r="A316" s="17" t="s">
        <v>462</v>
      </c>
      <c r="B316" s="43" t="s">
        <v>299</v>
      </c>
      <c r="C316" s="340">
        <v>754359</v>
      </c>
      <c r="D316" s="17"/>
      <c r="E316" s="17"/>
    </row>
    <row r="317" spans="1:5">
      <c r="A317" s="17" t="s">
        <v>463</v>
      </c>
      <c r="B317" s="43" t="s">
        <v>299</v>
      </c>
      <c r="C317" s="340">
        <v>3669</v>
      </c>
      <c r="D317" s="17"/>
      <c r="E317" s="17"/>
    </row>
    <row r="318" spans="1:5">
      <c r="A318" s="17" t="s">
        <v>464</v>
      </c>
      <c r="B318" s="43" t="s">
        <v>299</v>
      </c>
      <c r="C318" s="340">
        <v>0</v>
      </c>
      <c r="D318" s="17"/>
      <c r="E318" s="17"/>
    </row>
    <row r="319" spans="1:5">
      <c r="A319" s="17" t="s">
        <v>465</v>
      </c>
      <c r="B319" s="43" t="s">
        <v>299</v>
      </c>
      <c r="C319" s="340">
        <v>0</v>
      </c>
      <c r="D319" s="17"/>
      <c r="E319" s="17"/>
    </row>
    <row r="320" spans="1:5">
      <c r="A320" s="17" t="s">
        <v>466</v>
      </c>
      <c r="B320" s="43" t="s">
        <v>299</v>
      </c>
      <c r="C320" s="340">
        <v>0</v>
      </c>
      <c r="D320" s="17"/>
      <c r="E320" s="17"/>
    </row>
    <row r="321" spans="1:5">
      <c r="A321" s="17" t="s">
        <v>467</v>
      </c>
      <c r="B321" s="43" t="s">
        <v>299</v>
      </c>
      <c r="C321" s="340">
        <v>0</v>
      </c>
      <c r="D321" s="17"/>
      <c r="E321" s="17"/>
    </row>
    <row r="322" spans="1:5">
      <c r="A322" s="17" t="s">
        <v>468</v>
      </c>
      <c r="B322" s="43" t="s">
        <v>299</v>
      </c>
      <c r="C322" s="340">
        <v>440150</v>
      </c>
      <c r="D322" s="17"/>
      <c r="E322" s="17"/>
    </row>
    <row r="323" spans="1:5">
      <c r="A323" s="17" t="s">
        <v>469</v>
      </c>
      <c r="B323" s="43" t="s">
        <v>299</v>
      </c>
      <c r="C323" s="340">
        <v>117799</v>
      </c>
      <c r="D323" s="17"/>
      <c r="E323" s="17"/>
    </row>
    <row r="324" spans="1:5">
      <c r="A324" s="17" t="s">
        <v>470</v>
      </c>
      <c r="B324" s="17"/>
      <c r="C324" s="24"/>
      <c r="D324" s="29">
        <f>SUM(C314:C323)</f>
        <v>1600138</v>
      </c>
      <c r="E324" s="17"/>
    </row>
    <row r="325" spans="1:5">
      <c r="A325" s="42" t="s">
        <v>471</v>
      </c>
      <c r="B325" s="42"/>
      <c r="C325" s="42"/>
      <c r="D325" s="42"/>
      <c r="E325" s="42"/>
    </row>
    <row r="326" spans="1:5">
      <c r="A326" s="17" t="s">
        <v>472</v>
      </c>
      <c r="B326" s="43" t="s">
        <v>299</v>
      </c>
      <c r="C326" s="340">
        <v>0</v>
      </c>
      <c r="D326" s="17"/>
      <c r="E326" s="17"/>
    </row>
    <row r="327" spans="1:5">
      <c r="A327" s="17" t="s">
        <v>473</v>
      </c>
      <c r="B327" s="43" t="s">
        <v>299</v>
      </c>
      <c r="C327" s="340">
        <v>0</v>
      </c>
      <c r="D327" s="17"/>
      <c r="E327" s="17"/>
    </row>
    <row r="328" spans="1:5">
      <c r="A328" s="17" t="s">
        <v>474</v>
      </c>
      <c r="B328" s="43" t="s">
        <v>299</v>
      </c>
      <c r="C328" s="340">
        <v>-5197</v>
      </c>
      <c r="D328" s="17"/>
      <c r="E328" s="17"/>
    </row>
    <row r="329" spans="1:5">
      <c r="A329" s="17" t="s">
        <v>475</v>
      </c>
      <c r="B329" s="17"/>
      <c r="C329" s="24"/>
      <c r="D329" s="29">
        <f>SUM(C326:C328)</f>
        <v>-5197</v>
      </c>
      <c r="E329" s="17"/>
    </row>
    <row r="330" spans="1:5">
      <c r="A330" s="42" t="s">
        <v>476</v>
      </c>
      <c r="B330" s="42"/>
      <c r="C330" s="42"/>
      <c r="D330" s="42"/>
      <c r="E330" s="42"/>
    </row>
    <row r="331" spans="1:5">
      <c r="A331" s="17" t="s">
        <v>477</v>
      </c>
      <c r="B331" s="43" t="s">
        <v>299</v>
      </c>
      <c r="C331" s="340">
        <v>0</v>
      </c>
      <c r="D331" s="17"/>
      <c r="E331" s="17"/>
    </row>
    <row r="332" spans="1:5">
      <c r="A332" s="17" t="s">
        <v>478</v>
      </c>
      <c r="B332" s="43" t="s">
        <v>299</v>
      </c>
      <c r="C332" s="340">
        <v>0</v>
      </c>
      <c r="D332" s="17"/>
      <c r="E332" s="17"/>
    </row>
    <row r="333" spans="1:5">
      <c r="A333" s="17" t="s">
        <v>479</v>
      </c>
      <c r="B333" s="43" t="s">
        <v>299</v>
      </c>
      <c r="C333" s="340">
        <v>117800</v>
      </c>
      <c r="D333" s="17"/>
      <c r="E333" s="17"/>
    </row>
    <row r="334" spans="1:5">
      <c r="A334" s="23" t="s">
        <v>480</v>
      </c>
      <c r="B334" s="43" t="s">
        <v>299</v>
      </c>
      <c r="C334" s="340">
        <v>2625552</v>
      </c>
      <c r="D334" s="17"/>
      <c r="E334" s="17"/>
    </row>
    <row r="335" spans="1:5">
      <c r="A335" s="17" t="s">
        <v>481</v>
      </c>
      <c r="B335" s="43" t="s">
        <v>299</v>
      </c>
      <c r="C335" s="340">
        <v>0</v>
      </c>
      <c r="D335" s="17"/>
      <c r="E335" s="17"/>
    </row>
    <row r="336" spans="1:5">
      <c r="A336" s="23" t="s">
        <v>482</v>
      </c>
      <c r="B336" s="43" t="s">
        <v>299</v>
      </c>
      <c r="C336" s="340">
        <v>0</v>
      </c>
      <c r="D336" s="17"/>
      <c r="E336" s="17"/>
    </row>
    <row r="337" spans="1:5">
      <c r="A337" s="23" t="s">
        <v>483</v>
      </c>
      <c r="B337" s="43" t="s">
        <v>299</v>
      </c>
      <c r="C337" s="343">
        <v>0</v>
      </c>
      <c r="D337" s="17"/>
      <c r="E337" s="17"/>
    </row>
    <row r="338" spans="1:5">
      <c r="A338" s="17" t="s">
        <v>484</v>
      </c>
      <c r="B338" s="43" t="s">
        <v>299</v>
      </c>
      <c r="C338" s="344">
        <v>0</v>
      </c>
      <c r="D338" s="17"/>
      <c r="E338" s="17"/>
    </row>
    <row r="339" spans="1:5">
      <c r="A339" s="17" t="s">
        <v>230</v>
      </c>
      <c r="B339" s="17"/>
      <c r="C339" s="24"/>
      <c r="D339" s="29">
        <f>SUM(C331:C338)</f>
        <v>2743352</v>
      </c>
      <c r="E339" s="17"/>
    </row>
    <row r="340" spans="1:5">
      <c r="A340" s="17" t="s">
        <v>485</v>
      </c>
      <c r="B340" s="17"/>
      <c r="C340" s="24"/>
      <c r="D340" s="29">
        <f>C323</f>
        <v>117799</v>
      </c>
      <c r="E340" s="17"/>
    </row>
    <row r="341" spans="1:5">
      <c r="A341" s="17" t="s">
        <v>486</v>
      </c>
      <c r="B341" s="17"/>
      <c r="C341" s="24"/>
      <c r="D341" s="29">
        <f>D339-D340</f>
        <v>2625553</v>
      </c>
      <c r="E341" s="17"/>
    </row>
    <row r="342" spans="1:5">
      <c r="A342" s="17"/>
      <c r="B342" s="17"/>
      <c r="C342" s="24"/>
      <c r="D342" s="17"/>
      <c r="E342" s="17"/>
    </row>
    <row r="343" spans="1:5">
      <c r="A343" s="17" t="s">
        <v>487</v>
      </c>
      <c r="B343" s="43" t="s">
        <v>299</v>
      </c>
      <c r="C343" s="345">
        <v>0</v>
      </c>
      <c r="D343" s="17"/>
      <c r="E343" s="17"/>
    </row>
    <row r="344" spans="1:5">
      <c r="A344" s="17"/>
      <c r="B344" s="43"/>
      <c r="C344" s="54"/>
      <c r="D344" s="17"/>
      <c r="E344" s="17"/>
    </row>
    <row r="345" spans="1:5">
      <c r="A345" s="17" t="s">
        <v>488</v>
      </c>
      <c r="B345" s="43" t="s">
        <v>299</v>
      </c>
      <c r="C345" s="341">
        <v>0</v>
      </c>
      <c r="D345" s="17"/>
      <c r="E345" s="17"/>
    </row>
    <row r="346" spans="1:5">
      <c r="A346" s="17" t="s">
        <v>489</v>
      </c>
      <c r="B346" s="43" t="s">
        <v>299</v>
      </c>
      <c r="C346" s="341">
        <v>0</v>
      </c>
      <c r="D346" s="17"/>
      <c r="E346" s="17"/>
    </row>
    <row r="347" spans="1:5">
      <c r="A347" s="17" t="s">
        <v>490</v>
      </c>
      <c r="B347" s="43" t="s">
        <v>299</v>
      </c>
      <c r="C347" s="341">
        <v>0</v>
      </c>
      <c r="D347" s="17"/>
      <c r="E347" s="17"/>
    </row>
    <row r="348" spans="1:5">
      <c r="A348" s="17" t="s">
        <v>491</v>
      </c>
      <c r="B348" s="43" t="s">
        <v>299</v>
      </c>
      <c r="C348" s="341">
        <v>11052749</v>
      </c>
      <c r="D348" s="17"/>
      <c r="E348" s="17"/>
    </row>
    <row r="349" spans="1:5">
      <c r="A349" s="17" t="s">
        <v>492</v>
      </c>
      <c r="B349" s="43" t="s">
        <v>299</v>
      </c>
      <c r="C349" s="341">
        <v>0</v>
      </c>
      <c r="D349" s="17"/>
      <c r="E349" s="17"/>
    </row>
    <row r="350" spans="1:5">
      <c r="A350" s="17" t="s">
        <v>493</v>
      </c>
      <c r="B350" s="17"/>
      <c r="C350" s="24"/>
      <c r="D350" s="29">
        <f>D324+D329+D341+C343+C347+C348</f>
        <v>15273243</v>
      </c>
      <c r="E350" s="17"/>
    </row>
    <row r="351" spans="1:5">
      <c r="A351" s="17"/>
      <c r="B351" s="17"/>
      <c r="C351" s="24"/>
      <c r="D351" s="17"/>
      <c r="E351" s="17"/>
    </row>
    <row r="352" spans="1:5">
      <c r="A352" s="17" t="s">
        <v>494</v>
      </c>
      <c r="B352" s="17"/>
      <c r="C352" s="24"/>
      <c r="D352" s="29">
        <f>D308</f>
        <v>15273242</v>
      </c>
      <c r="E352" s="17"/>
    </row>
    <row r="353" spans="1:5">
      <c r="A353" s="17"/>
      <c r="B353" s="17"/>
      <c r="C353" s="24"/>
      <c r="D353" s="17"/>
      <c r="E353" s="17"/>
    </row>
    <row r="354" spans="1:5">
      <c r="A354" s="17"/>
      <c r="B354" s="17"/>
      <c r="C354" s="24"/>
      <c r="D354" s="17"/>
      <c r="E354" s="17"/>
    </row>
    <row r="355" spans="1:5">
      <c r="A355" s="17"/>
      <c r="B355" s="17"/>
      <c r="C355" s="24"/>
      <c r="D355" s="17"/>
      <c r="E355" s="17"/>
    </row>
    <row r="356" spans="1:5">
      <c r="A356" s="35" t="s">
        <v>495</v>
      </c>
      <c r="B356" s="35"/>
      <c r="C356" s="35"/>
      <c r="D356" s="35"/>
      <c r="E356" s="35"/>
    </row>
    <row r="357" spans="1:5">
      <c r="A357" s="42" t="s">
        <v>496</v>
      </c>
      <c r="B357" s="42"/>
      <c r="C357" s="42"/>
      <c r="D357" s="42"/>
      <c r="E357" s="42"/>
    </row>
    <row r="358" spans="1:5">
      <c r="A358" s="17" t="s">
        <v>497</v>
      </c>
      <c r="B358" s="43" t="s">
        <v>299</v>
      </c>
      <c r="C358" s="341">
        <f>2265401+467793</f>
        <v>2733194</v>
      </c>
      <c r="D358" s="17"/>
      <c r="E358" s="17"/>
    </row>
    <row r="359" spans="1:5">
      <c r="A359" s="17" t="s">
        <v>498</v>
      </c>
      <c r="B359" s="43" t="s">
        <v>299</v>
      </c>
      <c r="C359" s="341">
        <v>4117600</v>
      </c>
      <c r="D359" s="17"/>
      <c r="E359" s="17"/>
    </row>
    <row r="360" spans="1:5">
      <c r="A360" s="17" t="s">
        <v>499</v>
      </c>
      <c r="B360" s="17"/>
      <c r="C360" s="24"/>
      <c r="D360" s="29">
        <f>SUM(C358:C359)</f>
        <v>6850794</v>
      </c>
      <c r="E360" s="17"/>
    </row>
    <row r="361" spans="1:5">
      <c r="A361" s="42" t="s">
        <v>500</v>
      </c>
      <c r="B361" s="42"/>
      <c r="C361" s="42"/>
      <c r="D361" s="42"/>
      <c r="E361" s="42"/>
    </row>
    <row r="362" spans="1:5">
      <c r="A362" s="17" t="s">
        <v>405</v>
      </c>
      <c r="B362" s="42"/>
      <c r="C362" s="340">
        <f>D237</f>
        <v>10514</v>
      </c>
      <c r="D362" s="17"/>
      <c r="E362" s="42"/>
    </row>
    <row r="363" spans="1:5">
      <c r="A363" s="17" t="s">
        <v>501</v>
      </c>
      <c r="B363" s="43" t="s">
        <v>299</v>
      </c>
      <c r="C363" s="344">
        <v>-4281985</v>
      </c>
      <c r="D363" s="17"/>
      <c r="E363" s="17"/>
    </row>
    <row r="364" spans="1:5">
      <c r="A364" s="17" t="s">
        <v>502</v>
      </c>
      <c r="B364" s="43" t="s">
        <v>299</v>
      </c>
      <c r="C364" s="340">
        <f>D252</f>
        <v>75805</v>
      </c>
      <c r="D364" s="17"/>
      <c r="E364" s="17"/>
    </row>
    <row r="365" spans="1:5">
      <c r="A365" s="17" t="s">
        <v>503</v>
      </c>
      <c r="B365" s="43" t="s">
        <v>299</v>
      </c>
      <c r="C365" s="340">
        <v>0</v>
      </c>
      <c r="D365" s="17"/>
      <c r="E365" s="17"/>
    </row>
    <row r="366" spans="1:5">
      <c r="A366" s="17" t="s">
        <v>422</v>
      </c>
      <c r="B366" s="17"/>
      <c r="C366" s="24"/>
      <c r="D366" s="29">
        <f>SUM(C362:C365)</f>
        <v>-4195666</v>
      </c>
      <c r="E366" s="17"/>
    </row>
    <row r="367" spans="1:5">
      <c r="A367" s="17" t="s">
        <v>504</v>
      </c>
      <c r="B367" s="17"/>
      <c r="C367" s="24"/>
      <c r="D367" s="29">
        <f>D360-D366</f>
        <v>11046460</v>
      </c>
      <c r="E367" s="17"/>
    </row>
    <row r="368" spans="1:5">
      <c r="A368" s="55" t="s">
        <v>505</v>
      </c>
      <c r="B368" s="42"/>
      <c r="C368" s="42"/>
      <c r="D368" s="42"/>
      <c r="E368" s="42"/>
    </row>
    <row r="369" spans="1:6">
      <c r="A369" s="29" t="s">
        <v>506</v>
      </c>
      <c r="B369" s="17"/>
      <c r="C369" s="17"/>
      <c r="D369" s="17"/>
      <c r="E369" s="17"/>
    </row>
    <row r="370" spans="1:6">
      <c r="A370" s="56" t="s">
        <v>507</v>
      </c>
      <c r="B370" s="37" t="s">
        <v>299</v>
      </c>
      <c r="C370" s="340">
        <v>0</v>
      </c>
      <c r="D370" s="29">
        <v>0</v>
      </c>
      <c r="E370" s="29"/>
    </row>
    <row r="371" spans="1:6">
      <c r="A371" s="56" t="s">
        <v>508</v>
      </c>
      <c r="B371" s="37" t="s">
        <v>299</v>
      </c>
      <c r="C371" s="340">
        <v>23773</v>
      </c>
      <c r="D371" s="29">
        <v>0</v>
      </c>
      <c r="E371" s="29"/>
    </row>
    <row r="372" spans="1:6">
      <c r="A372" s="56" t="s">
        <v>509</v>
      </c>
      <c r="B372" s="37" t="s">
        <v>299</v>
      </c>
      <c r="C372" s="340">
        <v>0</v>
      </c>
      <c r="D372" s="29">
        <v>0</v>
      </c>
      <c r="E372" s="29"/>
    </row>
    <row r="373" spans="1:6">
      <c r="A373" s="56" t="s">
        <v>510</v>
      </c>
      <c r="B373" s="37" t="s">
        <v>299</v>
      </c>
      <c r="C373" s="340">
        <v>0</v>
      </c>
      <c r="D373" s="29">
        <v>0</v>
      </c>
      <c r="E373" s="29"/>
    </row>
    <row r="374" spans="1:6">
      <c r="A374" s="56" t="s">
        <v>511</v>
      </c>
      <c r="B374" s="37" t="s">
        <v>299</v>
      </c>
      <c r="C374" s="340">
        <v>0</v>
      </c>
      <c r="D374" s="29">
        <v>0</v>
      </c>
      <c r="E374" s="29"/>
    </row>
    <row r="375" spans="1:6">
      <c r="A375" s="56" t="s">
        <v>512</v>
      </c>
      <c r="B375" s="37" t="s">
        <v>299</v>
      </c>
      <c r="C375" s="340">
        <v>0</v>
      </c>
      <c r="D375" s="29">
        <v>0</v>
      </c>
      <c r="E375" s="29"/>
    </row>
    <row r="376" spans="1:6">
      <c r="A376" s="56" t="s">
        <v>513</v>
      </c>
      <c r="B376" s="37" t="s">
        <v>299</v>
      </c>
      <c r="C376" s="340">
        <v>0</v>
      </c>
      <c r="D376" s="29">
        <v>0</v>
      </c>
      <c r="E376" s="29"/>
    </row>
    <row r="377" spans="1:6">
      <c r="A377" s="56" t="s">
        <v>514</v>
      </c>
      <c r="B377" s="37" t="s">
        <v>299</v>
      </c>
      <c r="C377" s="340">
        <v>0</v>
      </c>
      <c r="D377" s="29">
        <v>0</v>
      </c>
      <c r="E377" s="29"/>
    </row>
    <row r="378" spans="1:6">
      <c r="A378" s="56" t="s">
        <v>515</v>
      </c>
      <c r="B378" s="37" t="s">
        <v>299</v>
      </c>
      <c r="C378" s="340">
        <v>0</v>
      </c>
      <c r="D378" s="29">
        <v>0</v>
      </c>
      <c r="E378" s="29"/>
    </row>
    <row r="379" spans="1:6">
      <c r="A379" s="56" t="s">
        <v>516</v>
      </c>
      <c r="B379" s="37" t="s">
        <v>299</v>
      </c>
      <c r="C379" s="340">
        <v>0</v>
      </c>
      <c r="D379" s="29">
        <v>0</v>
      </c>
      <c r="E379" s="29"/>
    </row>
    <row r="380" spans="1:6">
      <c r="A380" s="56" t="s">
        <v>517</v>
      </c>
      <c r="B380" s="37" t="s">
        <v>299</v>
      </c>
      <c r="C380" s="344">
        <v>134373</v>
      </c>
      <c r="D380" s="29">
        <v>0</v>
      </c>
      <c r="E380" s="216" t="str">
        <f>IF(OR(C380&gt;999999,C380/(D360+D383)&gt;0.01),"Additional Classification Necessary - See Responses-2 Tab","")</f>
        <v>Additional Classification Necessary - See Responses-2 Tab</v>
      </c>
      <c r="F380" s="57"/>
    </row>
    <row r="381" spans="1:6">
      <c r="A381" s="58" t="s">
        <v>518</v>
      </c>
      <c r="B381" s="43"/>
      <c r="C381" s="43"/>
      <c r="D381" s="29">
        <f>SUM(C370:C380)</f>
        <v>158146</v>
      </c>
      <c r="E381" s="29"/>
      <c r="F381" s="57"/>
    </row>
    <row r="382" spans="1:6">
      <c r="A382" s="53" t="s">
        <v>519</v>
      </c>
      <c r="B382" s="43" t="s">
        <v>299</v>
      </c>
      <c r="C382" s="340">
        <v>0</v>
      </c>
      <c r="D382" s="29">
        <v>0</v>
      </c>
      <c r="E382" s="17"/>
    </row>
    <row r="383" spans="1:6">
      <c r="A383" s="17" t="s">
        <v>520</v>
      </c>
      <c r="B383" s="17"/>
      <c r="C383" s="24"/>
      <c r="D383" s="29">
        <f>D381+C382</f>
        <v>158146</v>
      </c>
      <c r="E383" s="17"/>
    </row>
    <row r="384" spans="1:6">
      <c r="A384" s="17" t="s">
        <v>521</v>
      </c>
      <c r="B384" s="17"/>
      <c r="C384" s="24"/>
      <c r="D384" s="29">
        <f>D367+D383</f>
        <v>11204606</v>
      </c>
      <c r="E384" s="17"/>
    </row>
    <row r="385" spans="1:5">
      <c r="A385" s="17"/>
      <c r="B385" s="17"/>
      <c r="C385" s="24"/>
      <c r="D385" s="17"/>
      <c r="E385" s="17"/>
    </row>
    <row r="386" spans="1:5">
      <c r="A386" s="17"/>
      <c r="B386" s="17"/>
      <c r="C386" s="24"/>
      <c r="D386" s="17"/>
      <c r="E386" s="17"/>
    </row>
    <row r="387" spans="1:5">
      <c r="A387" s="17"/>
      <c r="B387" s="17"/>
      <c r="C387" s="24"/>
      <c r="D387" s="17"/>
      <c r="E387" s="17"/>
    </row>
    <row r="388" spans="1:5">
      <c r="A388" s="42" t="s">
        <v>522</v>
      </c>
      <c r="B388" s="42"/>
      <c r="C388" s="42"/>
      <c r="D388" s="42"/>
      <c r="E388" s="42"/>
    </row>
    <row r="389" spans="1:5">
      <c r="A389" s="17" t="s">
        <v>523</v>
      </c>
      <c r="B389" s="43" t="s">
        <v>299</v>
      </c>
      <c r="C389" s="340">
        <v>5280392</v>
      </c>
      <c r="D389" s="17"/>
      <c r="E389" s="17"/>
    </row>
    <row r="390" spans="1:5">
      <c r="A390" s="17" t="s">
        <v>11</v>
      </c>
      <c r="B390" s="43" t="s">
        <v>299</v>
      </c>
      <c r="C390" s="340">
        <v>1357784</v>
      </c>
      <c r="D390" s="17"/>
      <c r="E390" s="17"/>
    </row>
    <row r="391" spans="1:5">
      <c r="A391" s="17" t="s">
        <v>264</v>
      </c>
      <c r="B391" s="43" t="s">
        <v>299</v>
      </c>
      <c r="C391" s="340">
        <v>2386644</v>
      </c>
      <c r="D391" s="17"/>
      <c r="E391" s="17"/>
    </row>
    <row r="392" spans="1:5">
      <c r="A392" s="17" t="s">
        <v>524</v>
      </c>
      <c r="B392" s="43" t="s">
        <v>299</v>
      </c>
      <c r="C392" s="340">
        <v>727612</v>
      </c>
      <c r="D392" s="17"/>
      <c r="E392" s="17"/>
    </row>
    <row r="393" spans="1:5">
      <c r="A393" s="17" t="s">
        <v>525</v>
      </c>
      <c r="B393" s="43" t="s">
        <v>299</v>
      </c>
      <c r="C393" s="340">
        <v>258556</v>
      </c>
      <c r="D393" s="17"/>
      <c r="E393" s="17"/>
    </row>
    <row r="394" spans="1:5">
      <c r="A394" s="17" t="s">
        <v>526</v>
      </c>
      <c r="B394" s="43" t="s">
        <v>299</v>
      </c>
      <c r="C394" s="340">
        <v>1439443</v>
      </c>
      <c r="D394" s="17"/>
      <c r="E394" s="17"/>
    </row>
    <row r="395" spans="1:5">
      <c r="A395" s="17" t="s">
        <v>16</v>
      </c>
      <c r="B395" s="43" t="s">
        <v>299</v>
      </c>
      <c r="C395" s="340">
        <f>785435+352996+42857</f>
        <v>1181288</v>
      </c>
      <c r="D395" s="17"/>
      <c r="E395" s="17"/>
    </row>
    <row r="396" spans="1:5">
      <c r="A396" s="17" t="s">
        <v>527</v>
      </c>
      <c r="B396" s="43" t="s">
        <v>299</v>
      </c>
      <c r="C396" s="340">
        <v>19716</v>
      </c>
      <c r="D396" s="17"/>
      <c r="E396" s="17"/>
    </row>
    <row r="397" spans="1:5">
      <c r="A397" s="17" t="s">
        <v>528</v>
      </c>
      <c r="B397" s="43" t="s">
        <v>299</v>
      </c>
      <c r="C397" s="340">
        <v>125364</v>
      </c>
      <c r="D397" s="17"/>
      <c r="E397" s="17"/>
    </row>
    <row r="398" spans="1:5">
      <c r="A398" s="17" t="s">
        <v>529</v>
      </c>
      <c r="B398" s="43" t="s">
        <v>299</v>
      </c>
      <c r="C398" s="344">
        <v>44440</v>
      </c>
      <c r="D398" s="17"/>
      <c r="E398" s="17"/>
    </row>
    <row r="399" spans="1:5">
      <c r="A399" s="17" t="s">
        <v>530</v>
      </c>
      <c r="B399" s="43" t="s">
        <v>299</v>
      </c>
      <c r="C399" s="340">
        <v>185061</v>
      </c>
      <c r="D399" s="17"/>
      <c r="E399" s="17"/>
    </row>
    <row r="400" spans="1:5">
      <c r="A400" s="29" t="s">
        <v>531</v>
      </c>
      <c r="B400" s="17"/>
      <c r="C400" s="17"/>
      <c r="D400" s="17"/>
      <c r="E400" s="17"/>
    </row>
    <row r="401" spans="1:9">
      <c r="A401" s="30" t="s">
        <v>270</v>
      </c>
      <c r="B401" s="37" t="s">
        <v>299</v>
      </c>
      <c r="C401" s="340">
        <v>0</v>
      </c>
      <c r="D401" s="29">
        <v>0</v>
      </c>
      <c r="E401" s="29"/>
    </row>
    <row r="402" spans="1:9">
      <c r="A402" s="30" t="s">
        <v>271</v>
      </c>
      <c r="B402" s="37" t="s">
        <v>299</v>
      </c>
      <c r="C402" s="340">
        <v>0</v>
      </c>
      <c r="D402" s="29">
        <v>0</v>
      </c>
      <c r="E402" s="29"/>
    </row>
    <row r="403" spans="1:9">
      <c r="A403" s="30" t="s">
        <v>532</v>
      </c>
      <c r="B403" s="37" t="s">
        <v>299</v>
      </c>
      <c r="C403" s="340">
        <v>0</v>
      </c>
      <c r="D403" s="29">
        <v>0</v>
      </c>
      <c r="E403" s="29"/>
    </row>
    <row r="404" spans="1:9">
      <c r="A404" s="30" t="s">
        <v>273</v>
      </c>
      <c r="B404" s="37" t="s">
        <v>299</v>
      </c>
      <c r="C404" s="340">
        <v>0</v>
      </c>
      <c r="D404" s="29">
        <v>0</v>
      </c>
      <c r="E404" s="29"/>
    </row>
    <row r="405" spans="1:9">
      <c r="A405" s="30" t="s">
        <v>274</v>
      </c>
      <c r="B405" s="37" t="s">
        <v>299</v>
      </c>
      <c r="C405" s="340">
        <v>0</v>
      </c>
      <c r="D405" s="29">
        <v>0</v>
      </c>
      <c r="E405" s="29"/>
    </row>
    <row r="406" spans="1:9">
      <c r="A406" s="30" t="s">
        <v>275</v>
      </c>
      <c r="B406" s="37" t="s">
        <v>299</v>
      </c>
      <c r="C406" s="340">
        <v>0</v>
      </c>
      <c r="D406" s="29">
        <v>0</v>
      </c>
      <c r="E406" s="29"/>
    </row>
    <row r="407" spans="1:9">
      <c r="A407" s="30" t="s">
        <v>276</v>
      </c>
      <c r="B407" s="37" t="s">
        <v>299</v>
      </c>
      <c r="C407" s="340">
        <v>0</v>
      </c>
      <c r="D407" s="29">
        <v>0</v>
      </c>
      <c r="E407" s="29"/>
    </row>
    <row r="408" spans="1:9">
      <c r="A408" s="30" t="s">
        <v>277</v>
      </c>
      <c r="B408" s="37" t="s">
        <v>299</v>
      </c>
      <c r="C408" s="340">
        <v>0</v>
      </c>
      <c r="D408" s="29">
        <v>0</v>
      </c>
      <c r="E408" s="29"/>
    </row>
    <row r="409" spans="1:9">
      <c r="A409" s="30" t="s">
        <v>278</v>
      </c>
      <c r="B409" s="37" t="s">
        <v>299</v>
      </c>
      <c r="C409" s="340">
        <v>0</v>
      </c>
      <c r="D409" s="29">
        <v>0</v>
      </c>
      <c r="E409" s="29"/>
    </row>
    <row r="410" spans="1:9">
      <c r="A410" s="30" t="s">
        <v>279</v>
      </c>
      <c r="B410" s="37" t="s">
        <v>299</v>
      </c>
      <c r="C410" s="340">
        <v>45366</v>
      </c>
      <c r="D410" s="29">
        <v>0</v>
      </c>
      <c r="E410" s="29"/>
    </row>
    <row r="411" spans="1:9">
      <c r="A411" s="30" t="s">
        <v>280</v>
      </c>
      <c r="B411" s="37" t="s">
        <v>299</v>
      </c>
      <c r="C411" s="340">
        <v>105348</v>
      </c>
      <c r="D411" s="29">
        <v>0</v>
      </c>
      <c r="E411" s="29"/>
    </row>
    <row r="412" spans="1:9">
      <c r="A412" s="30" t="s">
        <v>281</v>
      </c>
      <c r="B412" s="37" t="s">
        <v>299</v>
      </c>
      <c r="C412" s="340">
        <v>0</v>
      </c>
      <c r="D412" s="29">
        <v>0</v>
      </c>
      <c r="E412" s="29"/>
    </row>
    <row r="413" spans="1:9">
      <c r="A413" s="30" t="s">
        <v>282</v>
      </c>
      <c r="B413" s="37" t="s">
        <v>299</v>
      </c>
      <c r="C413" s="340">
        <v>0</v>
      </c>
      <c r="D413" s="29">
        <v>0</v>
      </c>
      <c r="E413" s="29"/>
    </row>
    <row r="414" spans="1:9">
      <c r="A414" s="30" t="s">
        <v>283</v>
      </c>
      <c r="B414" s="37" t="s">
        <v>299</v>
      </c>
      <c r="C414" s="344">
        <v>222568</v>
      </c>
      <c r="D414" s="29">
        <v>0</v>
      </c>
      <c r="E414" s="216" t="str">
        <f>IF(OR(C414&gt;999999,C414/(D416)&gt;0.01),"Additional Classification Necessary - See Responses-2 Tab","")</f>
        <v>Additional Classification Necessary - See Responses-2 Tab</v>
      </c>
      <c r="F414" s="57"/>
      <c r="G414" s="57"/>
      <c r="H414" s="57"/>
      <c r="I414" s="57"/>
    </row>
    <row r="415" spans="1:9">
      <c r="A415" s="59" t="s">
        <v>533</v>
      </c>
      <c r="B415" s="43"/>
      <c r="C415" s="43"/>
      <c r="D415" s="29">
        <f>SUM(C401:C414)</f>
        <v>373282</v>
      </c>
      <c r="E415" s="29"/>
      <c r="F415" s="57"/>
      <c r="G415" s="57"/>
      <c r="H415" s="57"/>
      <c r="I415" s="57"/>
    </row>
    <row r="416" spans="1:9">
      <c r="A416" s="29" t="s">
        <v>534</v>
      </c>
      <c r="B416" s="17"/>
      <c r="C416" s="24"/>
      <c r="D416" s="29">
        <f>SUM(C389:C399,D415)</f>
        <v>13379582</v>
      </c>
      <c r="E416" s="29"/>
    </row>
    <row r="417" spans="1:13">
      <c r="A417" s="29" t="s">
        <v>535</v>
      </c>
      <c r="B417" s="17"/>
      <c r="C417" s="24"/>
      <c r="D417" s="29">
        <f>D384-D416</f>
        <v>-2174976</v>
      </c>
      <c r="E417" s="29"/>
    </row>
    <row r="418" spans="1:13">
      <c r="A418" s="29" t="s">
        <v>536</v>
      </c>
      <c r="B418" s="17"/>
      <c r="C418" s="344">
        <f>-850304-D417</f>
        <v>1324672</v>
      </c>
      <c r="D418" s="29">
        <v>0</v>
      </c>
      <c r="E418" s="29"/>
    </row>
    <row r="419" spans="1:13">
      <c r="A419" s="56" t="s">
        <v>537</v>
      </c>
      <c r="B419" s="43" t="s">
        <v>299</v>
      </c>
      <c r="C419" s="340">
        <v>0</v>
      </c>
      <c r="D419" s="29">
        <v>0</v>
      </c>
      <c r="E419" s="29"/>
    </row>
    <row r="420" spans="1:13">
      <c r="A420" s="58" t="s">
        <v>538</v>
      </c>
      <c r="B420" s="17"/>
      <c r="C420" s="17"/>
      <c r="D420" s="29">
        <f>SUM(C418:C419)</f>
        <v>1324672</v>
      </c>
      <c r="E420" s="29"/>
    </row>
    <row r="421" spans="1:13">
      <c r="A421" s="29" t="s">
        <v>539</v>
      </c>
      <c r="B421" s="17"/>
      <c r="C421" s="24"/>
      <c r="D421" s="29">
        <f>D417+D420</f>
        <v>-850304</v>
      </c>
      <c r="E421" s="29"/>
      <c r="F421" s="60"/>
    </row>
    <row r="422" spans="1:13">
      <c r="A422" s="29" t="s">
        <v>540</v>
      </c>
      <c r="B422" s="43" t="s">
        <v>299</v>
      </c>
      <c r="C422" s="340">
        <v>0</v>
      </c>
      <c r="D422" s="29">
        <v>0</v>
      </c>
      <c r="E422" s="17"/>
    </row>
    <row r="423" spans="1:13">
      <c r="A423" s="17" t="s">
        <v>541</v>
      </c>
      <c r="B423" s="43" t="s">
        <v>299</v>
      </c>
      <c r="C423" s="340">
        <v>0</v>
      </c>
      <c r="D423" s="29">
        <v>0</v>
      </c>
      <c r="E423" s="17"/>
    </row>
    <row r="424" spans="1:13">
      <c r="A424" s="17" t="s">
        <v>542</v>
      </c>
      <c r="B424" s="17"/>
      <c r="C424" s="24"/>
      <c r="D424" s="29">
        <f>D421+C422-C423</f>
        <v>-850304</v>
      </c>
      <c r="E424" s="17"/>
    </row>
    <row r="426" spans="1:13" ht="29" customHeight="1">
      <c r="A426" s="367" t="s">
        <v>1502</v>
      </c>
      <c r="B426" s="367"/>
      <c r="C426" s="367"/>
      <c r="D426" s="367"/>
      <c r="E426" s="367"/>
    </row>
    <row r="427" spans="1:13">
      <c r="M427" s="61"/>
    </row>
    <row r="428" spans="1:13">
      <c r="M428" s="61"/>
    </row>
    <row r="429" spans="1:13">
      <c r="M429" s="61"/>
    </row>
    <row r="433" spans="2:7">
      <c r="B433" s="62"/>
      <c r="C433" s="62"/>
      <c r="D433" s="62"/>
      <c r="E433" s="62"/>
      <c r="F433" s="62"/>
      <c r="G433" s="62"/>
    </row>
    <row r="574" spans="2:83"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</row>
    <row r="578" spans="2:83"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  <c r="BQ578" s="63"/>
      <c r="BR578" s="63"/>
      <c r="BS578" s="63"/>
      <c r="BT578" s="63"/>
      <c r="BU578" s="63"/>
      <c r="BV578" s="63"/>
      <c r="BW578" s="63"/>
      <c r="BX578" s="63"/>
      <c r="BY578" s="63"/>
      <c r="BZ578" s="63"/>
      <c r="CA578" s="63"/>
      <c r="CB578" s="63"/>
      <c r="CC578" s="63"/>
      <c r="CD578" s="63"/>
      <c r="CE578" s="63"/>
    </row>
    <row r="582" spans="2:83"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  <c r="BY582" s="63"/>
      <c r="BZ582" s="63"/>
      <c r="CA582" s="63"/>
      <c r="CB582" s="63"/>
      <c r="CC582" s="63"/>
      <c r="CD582" s="63"/>
      <c r="CE582" s="63"/>
    </row>
    <row r="612" spans="1:14" s="212" customFormat="1" ht="12.65" customHeight="1">
      <c r="A612" s="223"/>
      <c r="C612" s="221" t="s">
        <v>543</v>
      </c>
      <c r="D612" s="228">
        <f>CE90-(BE90+CD90)</f>
        <v>29765</v>
      </c>
      <c r="E612" s="230">
        <f>SUM(C624:D647)+SUM(C668:D713)</f>
        <v>11540531.375071391</v>
      </c>
      <c r="F612" s="230">
        <f>CE64-(AX64+BD64+BE64+BG64+BJ64+BN64+BP64+BQ64+CB64+CC64+CD64)</f>
        <v>634265</v>
      </c>
      <c r="G612" s="228">
        <f>CE91-(AX91+AY91+BD91+BE91+BG91+BJ91+BN91+BP91+BQ91+CB91+CC91+CD91)</f>
        <v>13845</v>
      </c>
      <c r="H612" s="233">
        <f>CE60-(AX60+AY60+AZ60+BD60+BE60+BG60+BJ60+BN60+BO60+BP60+BQ60+BR60+CB60+CC60+CD60)</f>
        <v>53.99</v>
      </c>
      <c r="I612" s="228">
        <f>CE92-(AX92+AY92+AZ92+BD92+BE92+BF92+BG92+BJ92+BN92+BO92+BP92+BQ92+BR92+CB92+CC92+CD92)</f>
        <v>22693</v>
      </c>
      <c r="J612" s="228">
        <f>CE93-(AX93+AY93+AZ93+BA93+BD93+BE93+BF93+BG93+BJ93+BN93+BO93+BP93+BQ93+BR93+CB93+CC93+CD93)</f>
        <v>48325</v>
      </c>
      <c r="K612" s="228">
        <f>CE89-(AW89+AX89+AY89+AZ89+BA89+BB89+BC89+BD89+BE89+BF89+BG89+BH89+BI89+BJ89+BK89+BL89+BM89+BN89+BO89+BP89+BQ89+BR89+BS89+BT89+BU89+BV89+BW89+BX89+CB89+CC89+CD89)</f>
        <v>6850793</v>
      </c>
      <c r="L612" s="234">
        <f>CE94-(AW94+AX94+AY94+AZ94+BA94+BB94+BC94+BD94+BE94+BF94+BG94+BH94+BI94+BJ94+BK94+BL94+BM94+BN94+BO94+BP94+BQ94+BR94+BS94+BT94+BU94+BV94+BW94+BX94+BY94+BZ94+CA94+CB94+CC94+CD94)</f>
        <v>19.039999999999996</v>
      </c>
    </row>
    <row r="613" spans="1:14" s="212" customFormat="1" ht="12.65" customHeight="1">
      <c r="A613" s="223"/>
      <c r="C613" s="221" t="s">
        <v>544</v>
      </c>
      <c r="D613" s="229" t="s">
        <v>545</v>
      </c>
      <c r="E613" s="231" t="s">
        <v>546</v>
      </c>
      <c r="F613" s="232" t="s">
        <v>547</v>
      </c>
      <c r="G613" s="229" t="s">
        <v>548</v>
      </c>
      <c r="H613" s="232" t="s">
        <v>549</v>
      </c>
      <c r="I613" s="229" t="s">
        <v>550</v>
      </c>
      <c r="J613" s="229" t="s">
        <v>551</v>
      </c>
      <c r="K613" s="221" t="s">
        <v>552</v>
      </c>
      <c r="L613" s="222" t="s">
        <v>553</v>
      </c>
    </row>
    <row r="614" spans="1:14" s="212" customFormat="1" ht="12.65" customHeight="1">
      <c r="A614" s="223">
        <v>8430</v>
      </c>
      <c r="B614" s="222" t="s">
        <v>167</v>
      </c>
      <c r="C614" s="228">
        <f>BE85</f>
        <v>752909</v>
      </c>
      <c r="D614" s="228"/>
      <c r="E614" s="230"/>
      <c r="F614" s="230"/>
      <c r="G614" s="228"/>
      <c r="H614" s="230"/>
      <c r="I614" s="228"/>
      <c r="J614" s="228"/>
      <c r="N614" s="224" t="s">
        <v>554</v>
      </c>
    </row>
    <row r="615" spans="1:14" s="212" customFormat="1" ht="12.65" customHeight="1">
      <c r="A615" s="223"/>
      <c r="B615" s="222" t="s">
        <v>555</v>
      </c>
      <c r="C615" s="228">
        <f>CD69-CD84</f>
        <v>354865</v>
      </c>
      <c r="D615" s="228">
        <f>SUM(C614:C615)</f>
        <v>1107774</v>
      </c>
      <c r="E615" s="230"/>
      <c r="F615" s="230"/>
      <c r="G615" s="228"/>
      <c r="H615" s="230"/>
      <c r="I615" s="228"/>
      <c r="J615" s="228"/>
      <c r="N615" s="224" t="s">
        <v>556</v>
      </c>
    </row>
    <row r="616" spans="1:14" s="212" customFormat="1" ht="12.65" customHeight="1">
      <c r="A616" s="223">
        <v>8310</v>
      </c>
      <c r="B616" s="227" t="s">
        <v>557</v>
      </c>
      <c r="C616" s="228">
        <f>AX85</f>
        <v>0</v>
      </c>
      <c r="D616" s="228">
        <f>(D615/D612)*AX90</f>
        <v>0</v>
      </c>
      <c r="E616" s="230"/>
      <c r="F616" s="230"/>
      <c r="G616" s="228"/>
      <c r="H616" s="230"/>
      <c r="I616" s="228"/>
      <c r="J616" s="228"/>
      <c r="N616" s="224" t="s">
        <v>558</v>
      </c>
    </row>
    <row r="617" spans="1:14" s="212" customFormat="1" ht="12.65" customHeight="1">
      <c r="A617" s="223">
        <v>8510</v>
      </c>
      <c r="B617" s="227" t="s">
        <v>172</v>
      </c>
      <c r="C617" s="228">
        <f>BJ85</f>
        <v>0</v>
      </c>
      <c r="D617" s="228">
        <f>(D615/D612)*BJ90</f>
        <v>0</v>
      </c>
      <c r="E617" s="230"/>
      <c r="F617" s="230"/>
      <c r="G617" s="228"/>
      <c r="H617" s="230"/>
      <c r="I617" s="228"/>
      <c r="J617" s="228"/>
      <c r="N617" s="224" t="s">
        <v>559</v>
      </c>
    </row>
    <row r="618" spans="1:14" s="212" customFormat="1" ht="12.65" customHeight="1">
      <c r="A618" s="223">
        <v>8470</v>
      </c>
      <c r="B618" s="227" t="s">
        <v>560</v>
      </c>
      <c r="C618" s="228">
        <f>BG85</f>
        <v>0</v>
      </c>
      <c r="D618" s="228">
        <f>(D615/D612)*BG90</f>
        <v>0</v>
      </c>
      <c r="E618" s="230"/>
      <c r="F618" s="230"/>
      <c r="G618" s="228"/>
      <c r="H618" s="230"/>
      <c r="I618" s="228"/>
      <c r="J618" s="228"/>
      <c r="N618" s="224" t="s">
        <v>561</v>
      </c>
    </row>
    <row r="619" spans="1:14" s="212" customFormat="1" ht="12.65" customHeight="1">
      <c r="A619" s="223">
        <v>8610</v>
      </c>
      <c r="B619" s="227" t="s">
        <v>562</v>
      </c>
      <c r="C619" s="228">
        <f>BN85</f>
        <v>1569797</v>
      </c>
      <c r="D619" s="228">
        <f>(D615/D612)*BN90</f>
        <v>134875.62492860743</v>
      </c>
      <c r="E619" s="230"/>
      <c r="F619" s="230"/>
      <c r="G619" s="228"/>
      <c r="H619" s="230"/>
      <c r="I619" s="228"/>
      <c r="J619" s="228"/>
      <c r="N619" s="224" t="s">
        <v>563</v>
      </c>
    </row>
    <row r="620" spans="1:14" s="212" customFormat="1" ht="12.65" customHeight="1">
      <c r="A620" s="223">
        <v>8790</v>
      </c>
      <c r="B620" s="227" t="s">
        <v>564</v>
      </c>
      <c r="C620" s="228">
        <f>CC85</f>
        <v>0</v>
      </c>
      <c r="D620" s="228">
        <f>(D615/D612)*CC90</f>
        <v>0</v>
      </c>
      <c r="E620" s="230"/>
      <c r="F620" s="230"/>
      <c r="G620" s="228"/>
      <c r="H620" s="230"/>
      <c r="I620" s="228"/>
      <c r="J620" s="228"/>
      <c r="N620" s="224" t="s">
        <v>565</v>
      </c>
    </row>
    <row r="621" spans="1:14" s="212" customFormat="1" ht="12.65" customHeight="1">
      <c r="A621" s="223">
        <v>8630</v>
      </c>
      <c r="B621" s="227" t="s">
        <v>566</v>
      </c>
      <c r="C621" s="228">
        <f>BP85</f>
        <v>0</v>
      </c>
      <c r="D621" s="228">
        <f>(D615/D612)*BP90</f>
        <v>0</v>
      </c>
      <c r="E621" s="230"/>
      <c r="F621" s="230"/>
      <c r="G621" s="228"/>
      <c r="H621" s="230"/>
      <c r="I621" s="228"/>
      <c r="J621" s="228"/>
      <c r="N621" s="224" t="s">
        <v>567</v>
      </c>
    </row>
    <row r="622" spans="1:14" s="212" customFormat="1" ht="12.65" customHeight="1">
      <c r="A622" s="223">
        <v>8770</v>
      </c>
      <c r="B622" s="222" t="s">
        <v>568</v>
      </c>
      <c r="C622" s="228">
        <f>CB85</f>
        <v>0</v>
      </c>
      <c r="D622" s="228">
        <f>(D615/D612)*CB90</f>
        <v>0</v>
      </c>
      <c r="E622" s="230"/>
      <c r="F622" s="230"/>
      <c r="G622" s="228"/>
      <c r="H622" s="230"/>
      <c r="I622" s="228"/>
      <c r="J622" s="228"/>
      <c r="N622" s="224" t="s">
        <v>569</v>
      </c>
    </row>
    <row r="623" spans="1:14" s="212" customFormat="1" ht="12.65" customHeight="1">
      <c r="A623" s="223">
        <v>8640</v>
      </c>
      <c r="B623" s="227" t="s">
        <v>570</v>
      </c>
      <c r="C623" s="228">
        <f>BQ85</f>
        <v>0</v>
      </c>
      <c r="D623" s="228">
        <f>(D615/D612)*BQ90</f>
        <v>0</v>
      </c>
      <c r="E623" s="230">
        <f>SUM(C616:D623)</f>
        <v>1704672.6249286074</v>
      </c>
      <c r="F623" s="230"/>
      <c r="G623" s="228"/>
      <c r="H623" s="230"/>
      <c r="I623" s="228"/>
      <c r="J623" s="228"/>
      <c r="N623" s="224" t="s">
        <v>571</v>
      </c>
    </row>
    <row r="624" spans="1:14" s="212" customFormat="1" ht="12.65" customHeight="1">
      <c r="A624" s="223">
        <v>8420</v>
      </c>
      <c r="B624" s="227" t="s">
        <v>166</v>
      </c>
      <c r="C624" s="228">
        <f>BD85</f>
        <v>104628</v>
      </c>
      <c r="D624" s="228">
        <f>(D615/D612)*BD90</f>
        <v>0</v>
      </c>
      <c r="E624" s="230">
        <f>(E623/E612)*SUM(C624:D624)</f>
        <v>15454.789870967012</v>
      </c>
      <c r="F624" s="230">
        <f>SUM(C624:E624)</f>
        <v>120082.78987096701</v>
      </c>
      <c r="G624" s="228"/>
      <c r="H624" s="230"/>
      <c r="I624" s="228"/>
      <c r="J624" s="228"/>
      <c r="N624" s="224" t="s">
        <v>572</v>
      </c>
    </row>
    <row r="625" spans="1:14" s="212" customFormat="1" ht="12.65" customHeight="1">
      <c r="A625" s="223">
        <v>8320</v>
      </c>
      <c r="B625" s="227" t="s">
        <v>162</v>
      </c>
      <c r="C625" s="228">
        <f>AY85</f>
        <v>584829</v>
      </c>
      <c r="D625" s="228">
        <f>(D615/D612)*AY90</f>
        <v>87535.173794725357</v>
      </c>
      <c r="E625" s="230">
        <f>(E623/E612)*SUM(C625:D625)</f>
        <v>99316.120185455366</v>
      </c>
      <c r="F625" s="230">
        <f>(F624/F612)*AY64</f>
        <v>20698.621634510939</v>
      </c>
      <c r="G625" s="228">
        <f>SUM(C625:F625)</f>
        <v>792378.91561469168</v>
      </c>
      <c r="H625" s="230"/>
      <c r="I625" s="228"/>
      <c r="J625" s="228"/>
      <c r="N625" s="224" t="s">
        <v>573</v>
      </c>
    </row>
    <row r="626" spans="1:14" s="212" customFormat="1" ht="12.65" customHeight="1">
      <c r="A626" s="223">
        <v>8650</v>
      </c>
      <c r="B626" s="227" t="s">
        <v>179</v>
      </c>
      <c r="C626" s="228">
        <f>BR85</f>
        <v>0</v>
      </c>
      <c r="D626" s="228">
        <f>(D615/D612)*BR90</f>
        <v>0</v>
      </c>
      <c r="E626" s="230">
        <f>(E623/E612)*SUM(C626:D626)</f>
        <v>0</v>
      </c>
      <c r="F626" s="230">
        <f>(F624/F612)*BR64</f>
        <v>0</v>
      </c>
      <c r="G626" s="228">
        <f>(G625/G612)*BR91</f>
        <v>0</v>
      </c>
      <c r="H626" s="230"/>
      <c r="I626" s="228"/>
      <c r="J626" s="228"/>
      <c r="N626" s="224" t="s">
        <v>574</v>
      </c>
    </row>
    <row r="627" spans="1:14" s="212" customFormat="1" ht="12.65" customHeight="1">
      <c r="A627" s="223">
        <v>8620</v>
      </c>
      <c r="B627" s="222" t="s">
        <v>575</v>
      </c>
      <c r="C627" s="228">
        <f>BO85</f>
        <v>669</v>
      </c>
      <c r="D627" s="228">
        <f>(D615/D612)*BO90</f>
        <v>0</v>
      </c>
      <c r="E627" s="230">
        <f>(E623/E612)*SUM(C627:D627)</f>
        <v>98.819192029637676</v>
      </c>
      <c r="F627" s="230">
        <f>(F624/F612)*BO64</f>
        <v>73.269122023230409</v>
      </c>
      <c r="G627" s="228">
        <f>(G625/G612)*BO91</f>
        <v>0</v>
      </c>
      <c r="H627" s="230"/>
      <c r="I627" s="228"/>
      <c r="J627" s="228"/>
      <c r="N627" s="224" t="s">
        <v>576</v>
      </c>
    </row>
    <row r="628" spans="1:14" s="212" customFormat="1" ht="12.65" customHeight="1">
      <c r="A628" s="223">
        <v>8330</v>
      </c>
      <c r="B628" s="227" t="s">
        <v>163</v>
      </c>
      <c r="C628" s="228">
        <f>AZ85</f>
        <v>27353</v>
      </c>
      <c r="D628" s="228">
        <f>(D615/D612)*AZ90</f>
        <v>31634.735427515538</v>
      </c>
      <c r="E628" s="230">
        <f>(E623/E612)*SUM(C628:D628)</f>
        <v>8713.184386554738</v>
      </c>
      <c r="F628" s="230">
        <f>(F624/F612)*AZ64</f>
        <v>0</v>
      </c>
      <c r="G628" s="228">
        <f>(G625/G612)*AZ91</f>
        <v>0</v>
      </c>
      <c r="H628" s="230">
        <f>SUM(C626:G628)</f>
        <v>68542.00812812314</v>
      </c>
      <c r="I628" s="228"/>
      <c r="J628" s="228"/>
      <c r="N628" s="224" t="s">
        <v>577</v>
      </c>
    </row>
    <row r="629" spans="1:14" s="212" customFormat="1" ht="12.65" customHeight="1">
      <c r="A629" s="223">
        <v>8460</v>
      </c>
      <c r="B629" s="227" t="s">
        <v>168</v>
      </c>
      <c r="C629" s="228">
        <f>BF85</f>
        <v>199460</v>
      </c>
      <c r="D629" s="228">
        <f>(D615/D612)*BF90</f>
        <v>9155.4646060809682</v>
      </c>
      <c r="E629" s="230">
        <f>(E623/E612)*SUM(C629:D629)</f>
        <v>30814.965108012551</v>
      </c>
      <c r="F629" s="230">
        <f>(F624/F612)*BF64</f>
        <v>2758.6676408281401</v>
      </c>
      <c r="G629" s="228">
        <f>(G625/G612)*BF91</f>
        <v>0</v>
      </c>
      <c r="H629" s="230">
        <f>(H628/H612)*BF60</f>
        <v>4557.6182474525294</v>
      </c>
      <c r="I629" s="228">
        <f>SUM(C629:H629)</f>
        <v>246746.7156023742</v>
      </c>
      <c r="J629" s="228"/>
      <c r="N629" s="224" t="s">
        <v>578</v>
      </c>
    </row>
    <row r="630" spans="1:14" s="212" customFormat="1" ht="12.65" customHeight="1">
      <c r="A630" s="223">
        <v>8350</v>
      </c>
      <c r="B630" s="227" t="s">
        <v>579</v>
      </c>
      <c r="C630" s="228">
        <f>BA85</f>
        <v>194543</v>
      </c>
      <c r="D630" s="228">
        <f>(D615/D612)*BA90</f>
        <v>47861.493835041154</v>
      </c>
      <c r="E630" s="230">
        <f>(E623/E612)*SUM(C630:D630)</f>
        <v>35806.003326056882</v>
      </c>
      <c r="F630" s="230">
        <f>(F624/F612)*BA64</f>
        <v>1387.0015192304547</v>
      </c>
      <c r="G630" s="228">
        <f>(G625/G612)*BA91</f>
        <v>0</v>
      </c>
      <c r="H630" s="230">
        <f>(H628/H612)*BA60</f>
        <v>3364.2585949162126</v>
      </c>
      <c r="I630" s="228">
        <f>(I629/I612)*BA92</f>
        <v>13983.002523450104</v>
      </c>
      <c r="J630" s="228">
        <f>SUM(C630:I630)</f>
        <v>296944.75979869481</v>
      </c>
      <c r="N630" s="224" t="s">
        <v>580</v>
      </c>
    </row>
    <row r="631" spans="1:14" s="212" customFormat="1" ht="12.65" customHeight="1">
      <c r="A631" s="223">
        <v>8200</v>
      </c>
      <c r="B631" s="227" t="s">
        <v>581</v>
      </c>
      <c r="C631" s="228">
        <f>AW85</f>
        <v>0</v>
      </c>
      <c r="D631" s="228">
        <f>(D615/D612)*AW90</f>
        <v>0</v>
      </c>
      <c r="E631" s="230">
        <f>(E623/E612)*SUM(C631:D631)</f>
        <v>0</v>
      </c>
      <c r="F631" s="230">
        <f>(F624/F612)*AW64</f>
        <v>0</v>
      </c>
      <c r="G631" s="228">
        <f>(G625/G612)*AW91</f>
        <v>0</v>
      </c>
      <c r="H631" s="230">
        <f>(H628/H612)*AW60</f>
        <v>0</v>
      </c>
      <c r="I631" s="228">
        <f>(I629/I612)*AW92</f>
        <v>0</v>
      </c>
      <c r="J631" s="228">
        <f>(J630/J612)*AW93</f>
        <v>0</v>
      </c>
      <c r="N631" s="224" t="s">
        <v>582</v>
      </c>
    </row>
    <row r="632" spans="1:14" s="212" customFormat="1" ht="12.65" customHeight="1">
      <c r="A632" s="223">
        <v>8360</v>
      </c>
      <c r="B632" s="227" t="s">
        <v>583</v>
      </c>
      <c r="C632" s="228">
        <f>BB85</f>
        <v>79861</v>
      </c>
      <c r="D632" s="228">
        <f>(D615/D612)*BB90</f>
        <v>8225.0312111540406</v>
      </c>
      <c r="E632" s="230">
        <f>(E623/E612)*SUM(C632:D632)</f>
        <v>13011.345939288025</v>
      </c>
      <c r="F632" s="230">
        <f>(F624/F612)*BB64</f>
        <v>110.37699777659775</v>
      </c>
      <c r="G632" s="228">
        <f>(G625/G612)*BB91</f>
        <v>0</v>
      </c>
      <c r="H632" s="230">
        <f>(H628/H612)*BB60</f>
        <v>1155.273706178775</v>
      </c>
      <c r="I632" s="228">
        <f>(I629/I612)*BB92</f>
        <v>2402.9887695820162</v>
      </c>
      <c r="J632" s="228">
        <f>(J630/J612)*BB93</f>
        <v>0</v>
      </c>
      <c r="N632" s="224" t="s">
        <v>584</v>
      </c>
    </row>
    <row r="633" spans="1:14" s="212" customFormat="1" ht="12.65" customHeight="1">
      <c r="A633" s="223">
        <v>8370</v>
      </c>
      <c r="B633" s="227" t="s">
        <v>585</v>
      </c>
      <c r="C633" s="228">
        <f>BC85</f>
        <v>0</v>
      </c>
      <c r="D633" s="228">
        <f>(D615/D612)*BC90</f>
        <v>0</v>
      </c>
      <c r="E633" s="230">
        <f>(E623/E612)*SUM(C633:D633)</f>
        <v>0</v>
      </c>
      <c r="F633" s="230">
        <f>(F624/F612)*BC64</f>
        <v>0</v>
      </c>
      <c r="G633" s="228">
        <f>(G625/G612)*BC91</f>
        <v>0</v>
      </c>
      <c r="H633" s="230">
        <f>(H628/H612)*BC60</f>
        <v>0</v>
      </c>
      <c r="I633" s="228">
        <f>(I629/I612)*BC92</f>
        <v>0</v>
      </c>
      <c r="J633" s="228">
        <f>(J630/J612)*BC93</f>
        <v>0</v>
      </c>
      <c r="N633" s="224" t="s">
        <v>586</v>
      </c>
    </row>
    <row r="634" spans="1:14" s="212" customFormat="1" ht="12.65" customHeight="1">
      <c r="A634" s="223">
        <v>8490</v>
      </c>
      <c r="B634" s="227" t="s">
        <v>587</v>
      </c>
      <c r="C634" s="228">
        <f>BI85</f>
        <v>0</v>
      </c>
      <c r="D634" s="228">
        <f>(D615/D612)*BI90</f>
        <v>0</v>
      </c>
      <c r="E634" s="230">
        <f>(E623/E612)*SUM(C634:D634)</f>
        <v>0</v>
      </c>
      <c r="F634" s="230">
        <f>(F624/F612)*BI64</f>
        <v>0</v>
      </c>
      <c r="G634" s="228">
        <f>(G625/G612)*BI91</f>
        <v>0</v>
      </c>
      <c r="H634" s="230">
        <f>(H628/H612)*BI60</f>
        <v>0</v>
      </c>
      <c r="I634" s="228">
        <f>(I629/I612)*BI92</f>
        <v>0</v>
      </c>
      <c r="J634" s="228">
        <f>(J630/J612)*BI93</f>
        <v>0</v>
      </c>
      <c r="N634" s="224" t="s">
        <v>588</v>
      </c>
    </row>
    <row r="635" spans="1:14" s="212" customFormat="1" ht="12.65" customHeight="1">
      <c r="A635" s="223">
        <v>8530</v>
      </c>
      <c r="B635" s="227" t="s">
        <v>589</v>
      </c>
      <c r="C635" s="228">
        <f>BK85</f>
        <v>0</v>
      </c>
      <c r="D635" s="228">
        <f>(D615/D612)*BK90</f>
        <v>0</v>
      </c>
      <c r="E635" s="230">
        <f>(E623/E612)*SUM(C635:D635)</f>
        <v>0</v>
      </c>
      <c r="F635" s="230">
        <f>(F624/F612)*BK64</f>
        <v>0</v>
      </c>
      <c r="G635" s="228">
        <f>(G625/G612)*BK91</f>
        <v>0</v>
      </c>
      <c r="H635" s="230">
        <f>(H628/H612)*BK60</f>
        <v>0</v>
      </c>
      <c r="I635" s="228">
        <f>(I629/I612)*BK92</f>
        <v>0</v>
      </c>
      <c r="J635" s="228">
        <f>(J630/J612)*BK93</f>
        <v>0</v>
      </c>
      <c r="N635" s="224" t="s">
        <v>590</v>
      </c>
    </row>
    <row r="636" spans="1:14" s="212" customFormat="1" ht="12.65" customHeight="1">
      <c r="A636" s="223">
        <v>8480</v>
      </c>
      <c r="B636" s="227" t="s">
        <v>591</v>
      </c>
      <c r="C636" s="228">
        <f>BH85</f>
        <v>0</v>
      </c>
      <c r="D636" s="228">
        <f>(D615/D612)*BH90</f>
        <v>0</v>
      </c>
      <c r="E636" s="230">
        <f>(E623/E612)*SUM(C636:D636)</f>
        <v>0</v>
      </c>
      <c r="F636" s="230">
        <f>(F624/F612)*BH64</f>
        <v>0</v>
      </c>
      <c r="G636" s="228">
        <f>(G625/G612)*BH91</f>
        <v>0</v>
      </c>
      <c r="H636" s="230">
        <f>(H628/H612)*BH60</f>
        <v>0</v>
      </c>
      <c r="I636" s="228">
        <f>(I629/I612)*BH92</f>
        <v>0</v>
      </c>
      <c r="J636" s="228">
        <f>(J630/J612)*BH93</f>
        <v>0</v>
      </c>
      <c r="N636" s="224" t="s">
        <v>592</v>
      </c>
    </row>
    <row r="637" spans="1:14" s="212" customFormat="1" ht="12.65" customHeight="1">
      <c r="A637" s="223">
        <v>8560</v>
      </c>
      <c r="B637" s="227" t="s">
        <v>174</v>
      </c>
      <c r="C637" s="228">
        <f>BL85</f>
        <v>72410</v>
      </c>
      <c r="D637" s="228">
        <f>(D615/D612)*BL90</f>
        <v>2233.0401478246263</v>
      </c>
      <c r="E637" s="230">
        <f>(E623/E612)*SUM(C637:D637)</f>
        <v>11025.657575551324</v>
      </c>
      <c r="F637" s="230">
        <f>(F624/F612)*BL64</f>
        <v>83.114068651674799</v>
      </c>
      <c r="G637" s="228">
        <f>(G625/G612)*BL91</f>
        <v>0</v>
      </c>
      <c r="H637" s="230">
        <f>(H628/H612)*BL60</f>
        <v>1485.3519079441392</v>
      </c>
      <c r="I637" s="228">
        <f>(I629/I612)*BL92</f>
        <v>652.39514106299089</v>
      </c>
      <c r="J637" s="228">
        <f>(J630/J612)*BL93</f>
        <v>0</v>
      </c>
      <c r="N637" s="224" t="s">
        <v>593</v>
      </c>
    </row>
    <row r="638" spans="1:14" s="212" customFormat="1" ht="12.65" customHeight="1">
      <c r="A638" s="223">
        <v>8590</v>
      </c>
      <c r="B638" s="227" t="s">
        <v>594</v>
      </c>
      <c r="C638" s="228">
        <f>BM85</f>
        <v>710530</v>
      </c>
      <c r="D638" s="228">
        <f>(D615/D612)*BM90</f>
        <v>0</v>
      </c>
      <c r="E638" s="230">
        <f>(E623/E612)*SUM(C638:D638)</f>
        <v>104953.66294890651</v>
      </c>
      <c r="F638" s="230">
        <f>(F624/F612)*BM64</f>
        <v>154.30060581119582</v>
      </c>
      <c r="G638" s="228">
        <f>(G625/G612)*BM91</f>
        <v>0</v>
      </c>
      <c r="H638" s="230">
        <f>(H628/H612)*BM60</f>
        <v>3275.3913867486144</v>
      </c>
      <c r="I638" s="228">
        <f>(I629/I612)*BM92</f>
        <v>0</v>
      </c>
      <c r="J638" s="228">
        <f>(J630/J612)*BM93</f>
        <v>0</v>
      </c>
      <c r="N638" s="224" t="s">
        <v>595</v>
      </c>
    </row>
    <row r="639" spans="1:14" s="212" customFormat="1" ht="12.65" customHeight="1">
      <c r="A639" s="223">
        <v>8660</v>
      </c>
      <c r="B639" s="227" t="s">
        <v>596</v>
      </c>
      <c r="C639" s="228">
        <f>BS85</f>
        <v>0</v>
      </c>
      <c r="D639" s="228">
        <f>(D615/D612)*BS90</f>
        <v>0</v>
      </c>
      <c r="E639" s="230">
        <f>(E623/E612)*SUM(C639:D639)</f>
        <v>0</v>
      </c>
      <c r="F639" s="230">
        <f>(F624/F612)*BS64</f>
        <v>0</v>
      </c>
      <c r="G639" s="228">
        <f>(G625/G612)*BS91</f>
        <v>0</v>
      </c>
      <c r="H639" s="230">
        <f>(H628/H612)*BS60</f>
        <v>0</v>
      </c>
      <c r="I639" s="228">
        <f>(I629/I612)*BS92</f>
        <v>0</v>
      </c>
      <c r="J639" s="228">
        <f>(J630/J612)*BS93</f>
        <v>0</v>
      </c>
      <c r="N639" s="224" t="s">
        <v>597</v>
      </c>
    </row>
    <row r="640" spans="1:14" s="212" customFormat="1" ht="12.65" customHeight="1">
      <c r="A640" s="223">
        <v>8670</v>
      </c>
      <c r="B640" s="227" t="s">
        <v>598</v>
      </c>
      <c r="C640" s="228">
        <f>BT85</f>
        <v>0</v>
      </c>
      <c r="D640" s="228">
        <f>(D615/D612)*BT90</f>
        <v>0</v>
      </c>
      <c r="E640" s="230">
        <f>(E623/E612)*SUM(C640:D640)</f>
        <v>0</v>
      </c>
      <c r="F640" s="230">
        <f>(F624/F612)*BT64</f>
        <v>0</v>
      </c>
      <c r="G640" s="228">
        <f>(G625/G612)*BT91</f>
        <v>0</v>
      </c>
      <c r="H640" s="230">
        <f>(H628/H612)*BT60</f>
        <v>0</v>
      </c>
      <c r="I640" s="228">
        <f>(I629/I612)*BT92</f>
        <v>0</v>
      </c>
      <c r="J640" s="228">
        <f>(J630/J612)*BT93</f>
        <v>0</v>
      </c>
      <c r="N640" s="224" t="s">
        <v>599</v>
      </c>
    </row>
    <row r="641" spans="1:14" s="212" customFormat="1" ht="12.65" customHeight="1">
      <c r="A641" s="223">
        <v>8680</v>
      </c>
      <c r="B641" s="227" t="s">
        <v>600</v>
      </c>
      <c r="C641" s="228">
        <f>BU85</f>
        <v>0</v>
      </c>
      <c r="D641" s="228">
        <f>(D615/D612)*BU90</f>
        <v>0</v>
      </c>
      <c r="E641" s="230">
        <f>(E623/E612)*SUM(C641:D641)</f>
        <v>0</v>
      </c>
      <c r="F641" s="230">
        <f>(F624/F612)*BU64</f>
        <v>0</v>
      </c>
      <c r="G641" s="228">
        <f>(G625/G612)*BU91</f>
        <v>0</v>
      </c>
      <c r="H641" s="230">
        <f>(H628/H612)*BU60</f>
        <v>0</v>
      </c>
      <c r="I641" s="228">
        <f>(I629/I612)*BU92</f>
        <v>0</v>
      </c>
      <c r="J641" s="228">
        <f>(J630/J612)*BU93</f>
        <v>0</v>
      </c>
      <c r="N641" s="224" t="s">
        <v>601</v>
      </c>
    </row>
    <row r="642" spans="1:14" s="212" customFormat="1" ht="12.65" customHeight="1">
      <c r="A642" s="223">
        <v>8690</v>
      </c>
      <c r="B642" s="227" t="s">
        <v>602</v>
      </c>
      <c r="C642" s="228">
        <f>BV85</f>
        <v>121769</v>
      </c>
      <c r="D642" s="228">
        <f>(D615/D612)*BV90</f>
        <v>2009.7361330421636</v>
      </c>
      <c r="E642" s="230">
        <f>(E623/E612)*SUM(C642:D642)</f>
        <v>18283.579514375106</v>
      </c>
      <c r="F642" s="230">
        <f>(F624/F612)*BV64</f>
        <v>235.33208959916121</v>
      </c>
      <c r="G642" s="228">
        <f>(G625/G612)*BV91</f>
        <v>0</v>
      </c>
      <c r="H642" s="230">
        <f>(H628/H612)*BV60</f>
        <v>977.53928984357879</v>
      </c>
      <c r="I642" s="228">
        <f>(I629/I612)*BV92</f>
        <v>587.15562695669178</v>
      </c>
      <c r="J642" s="228">
        <f>(J630/J612)*BV93</f>
        <v>0</v>
      </c>
      <c r="N642" s="224" t="s">
        <v>603</v>
      </c>
    </row>
    <row r="643" spans="1:14" s="212" customFormat="1" ht="12.65" customHeight="1">
      <c r="A643" s="223">
        <v>8700</v>
      </c>
      <c r="B643" s="227" t="s">
        <v>604</v>
      </c>
      <c r="C643" s="228">
        <f>BW85</f>
        <v>0</v>
      </c>
      <c r="D643" s="228">
        <f>(D615/D612)*BW90</f>
        <v>0</v>
      </c>
      <c r="E643" s="230">
        <f>(E623/E612)*SUM(C643:D643)</f>
        <v>0</v>
      </c>
      <c r="F643" s="230">
        <f>(F624/F612)*BW64</f>
        <v>0</v>
      </c>
      <c r="G643" s="228">
        <f>(G625/G612)*BW91</f>
        <v>0</v>
      </c>
      <c r="H643" s="230">
        <f>(H628/H612)*BW60</f>
        <v>0</v>
      </c>
      <c r="I643" s="228">
        <f>(I629/I612)*BW92</f>
        <v>0</v>
      </c>
      <c r="J643" s="228">
        <f>(J630/J612)*BW93</f>
        <v>0</v>
      </c>
      <c r="N643" s="224" t="s">
        <v>605</v>
      </c>
    </row>
    <row r="644" spans="1:14" s="212" customFormat="1" ht="12.65" customHeight="1">
      <c r="A644" s="223">
        <v>8710</v>
      </c>
      <c r="B644" s="227" t="s">
        <v>606</v>
      </c>
      <c r="C644" s="228">
        <f>BX85</f>
        <v>0</v>
      </c>
      <c r="D644" s="228">
        <f>(D615/D612)*BX90</f>
        <v>0</v>
      </c>
      <c r="E644" s="230">
        <f>(E623/E612)*SUM(C644:D644)</f>
        <v>0</v>
      </c>
      <c r="F644" s="230">
        <f>(F624/F612)*BX64</f>
        <v>0</v>
      </c>
      <c r="G644" s="228">
        <f>(G625/G612)*BX91</f>
        <v>0</v>
      </c>
      <c r="H644" s="230">
        <f>(H628/H612)*BX60</f>
        <v>0</v>
      </c>
      <c r="I644" s="228">
        <f>(I629/I612)*BX92</f>
        <v>0</v>
      </c>
      <c r="J644" s="228">
        <f>(J630/J612)*BX93</f>
        <v>0</v>
      </c>
      <c r="K644" s="230">
        <f>SUM(C631:J644)</f>
        <v>1155431.2730602974</v>
      </c>
      <c r="L644" s="230"/>
      <c r="N644" s="224" t="s">
        <v>607</v>
      </c>
    </row>
    <row r="645" spans="1:14" s="212" customFormat="1" ht="12.65" customHeight="1">
      <c r="A645" s="223">
        <v>8720</v>
      </c>
      <c r="B645" s="227" t="s">
        <v>608</v>
      </c>
      <c r="C645" s="228">
        <f>BY85</f>
        <v>391647</v>
      </c>
      <c r="D645" s="228">
        <f>(D615/D612)*BY90</f>
        <v>9639.2899714429695</v>
      </c>
      <c r="E645" s="230">
        <f>(E623/E612)*SUM(C645:D645)</f>
        <v>59274.718905155285</v>
      </c>
      <c r="F645" s="230">
        <f>(F624/F612)*BY64</f>
        <v>131.39217231039251</v>
      </c>
      <c r="G645" s="228">
        <f>(G625/G612)*BY91</f>
        <v>0</v>
      </c>
      <c r="H645" s="230">
        <f>(H628/H612)*BY60</f>
        <v>2704.1021913854838</v>
      </c>
      <c r="I645" s="228">
        <f>(I629/I612)*BY92</f>
        <v>2816.1723589219105</v>
      </c>
      <c r="J645" s="228">
        <f>(J630/J612)*BY93</f>
        <v>0</v>
      </c>
      <c r="K645" s="230">
        <v>0</v>
      </c>
      <c r="L645" s="230"/>
      <c r="N645" s="224" t="s">
        <v>609</v>
      </c>
    </row>
    <row r="646" spans="1:14" s="212" customFormat="1" ht="12.65" customHeight="1">
      <c r="A646" s="223">
        <v>8730</v>
      </c>
      <c r="B646" s="227" t="s">
        <v>610</v>
      </c>
      <c r="C646" s="228">
        <f>BZ85</f>
        <v>0</v>
      </c>
      <c r="D646" s="228">
        <f>(D615/D612)*BZ90</f>
        <v>0</v>
      </c>
      <c r="E646" s="230">
        <f>(E623/E612)*SUM(C646:D646)</f>
        <v>0</v>
      </c>
      <c r="F646" s="230">
        <f>(F624/F612)*BZ64</f>
        <v>0</v>
      </c>
      <c r="G646" s="228">
        <f>(G625/G612)*BZ91</f>
        <v>0</v>
      </c>
      <c r="H646" s="230">
        <f>(H628/H612)*BZ60</f>
        <v>0</v>
      </c>
      <c r="I646" s="228">
        <f>(I629/I612)*BZ92</f>
        <v>0</v>
      </c>
      <c r="J646" s="228">
        <f>(J630/J612)*BZ93</f>
        <v>0</v>
      </c>
      <c r="K646" s="230">
        <v>0</v>
      </c>
      <c r="L646" s="230"/>
      <c r="N646" s="224" t="s">
        <v>611</v>
      </c>
    </row>
    <row r="647" spans="1:14" s="212" customFormat="1" ht="12.65" customHeight="1">
      <c r="A647" s="223">
        <v>8740</v>
      </c>
      <c r="B647" s="227" t="s">
        <v>612</v>
      </c>
      <c r="C647" s="228">
        <f>CA85</f>
        <v>0</v>
      </c>
      <c r="D647" s="228">
        <f>(D615/D612)*CA90</f>
        <v>0</v>
      </c>
      <c r="E647" s="230">
        <f>(E623/E612)*SUM(C647:D647)</f>
        <v>0</v>
      </c>
      <c r="F647" s="230">
        <f>(F624/F612)*CA64</f>
        <v>0</v>
      </c>
      <c r="G647" s="228">
        <f>(G625/G612)*CA91</f>
        <v>0</v>
      </c>
      <c r="H647" s="230">
        <f>(H628/H612)*CA60</f>
        <v>0</v>
      </c>
      <c r="I647" s="228">
        <f>(I629/I612)*CA92</f>
        <v>0</v>
      </c>
      <c r="J647" s="228">
        <f>(J630/J612)*CA93</f>
        <v>0</v>
      </c>
      <c r="K647" s="230">
        <v>0</v>
      </c>
      <c r="L647" s="230">
        <f>SUM(C645:K647)</f>
        <v>466212.67559921596</v>
      </c>
      <c r="N647" s="224" t="s">
        <v>613</v>
      </c>
    </row>
    <row r="648" spans="1:14" s="212" customFormat="1" ht="12.65" customHeight="1">
      <c r="A648" s="223"/>
      <c r="B648" s="223"/>
      <c r="C648" s="212">
        <f>SUM(C614:C647)</f>
        <v>5165270</v>
      </c>
      <c r="L648" s="226"/>
    </row>
    <row r="666" spans="1:14" s="212" customFormat="1" ht="12.65" customHeight="1">
      <c r="C666" s="221" t="s">
        <v>614</v>
      </c>
      <c r="M666" s="221" t="s">
        <v>615</v>
      </c>
    </row>
    <row r="667" spans="1:14" s="212" customFormat="1" ht="12.65" customHeight="1">
      <c r="C667" s="221" t="s">
        <v>544</v>
      </c>
      <c r="D667" s="221" t="s">
        <v>545</v>
      </c>
      <c r="E667" s="222" t="s">
        <v>546</v>
      </c>
      <c r="F667" s="221" t="s">
        <v>547</v>
      </c>
      <c r="G667" s="221" t="s">
        <v>548</v>
      </c>
      <c r="H667" s="221" t="s">
        <v>549</v>
      </c>
      <c r="I667" s="221" t="s">
        <v>550</v>
      </c>
      <c r="J667" s="221" t="s">
        <v>551</v>
      </c>
      <c r="K667" s="221" t="s">
        <v>552</v>
      </c>
      <c r="L667" s="222" t="s">
        <v>553</v>
      </c>
      <c r="M667" s="221" t="s">
        <v>616</v>
      </c>
    </row>
    <row r="668" spans="1:14" s="212" customFormat="1" ht="12.65" customHeight="1">
      <c r="A668" s="223">
        <v>6010</v>
      </c>
      <c r="B668" s="222" t="s">
        <v>343</v>
      </c>
      <c r="C668" s="228">
        <f>C85</f>
        <v>0</v>
      </c>
      <c r="D668" s="228">
        <f>(D615/D612)*C90</f>
        <v>0</v>
      </c>
      <c r="E668" s="230">
        <f>(E623/E612)*SUM(C668:D668)</f>
        <v>0</v>
      </c>
      <c r="F668" s="230">
        <f>(F624/F612)*C64</f>
        <v>0</v>
      </c>
      <c r="G668" s="228">
        <f>(G625/G612)*C91</f>
        <v>0</v>
      </c>
      <c r="H668" s="230">
        <f>(H628/H612)*C60</f>
        <v>0</v>
      </c>
      <c r="I668" s="228">
        <f>(I629/I612)*C92</f>
        <v>0</v>
      </c>
      <c r="J668" s="228">
        <f>(J630/J612)*C93</f>
        <v>0</v>
      </c>
      <c r="K668" s="228">
        <f>(K644/K612)*C89</f>
        <v>0</v>
      </c>
      <c r="L668" s="228">
        <f>(L647/L612)*C94</f>
        <v>0</v>
      </c>
      <c r="M668" s="212">
        <f t="shared" ref="M668:M713" si="18">ROUND(SUM(D668:L668),0)</f>
        <v>0</v>
      </c>
      <c r="N668" s="222" t="s">
        <v>617</v>
      </c>
    </row>
    <row r="669" spans="1:14" s="212" customFormat="1" ht="12.65" customHeight="1">
      <c r="A669" s="223">
        <v>6030</v>
      </c>
      <c r="B669" s="222" t="s">
        <v>344</v>
      </c>
      <c r="C669" s="228">
        <f>D85</f>
        <v>0</v>
      </c>
      <c r="D669" s="228">
        <f>(D615/D612)*D90</f>
        <v>0</v>
      </c>
      <c r="E669" s="230">
        <f>(E623/E612)*SUM(C669:D669)</f>
        <v>0</v>
      </c>
      <c r="F669" s="230">
        <f>(F624/F612)*D64</f>
        <v>0</v>
      </c>
      <c r="G669" s="228">
        <f>(G625/G612)*D91</f>
        <v>0</v>
      </c>
      <c r="H669" s="230">
        <f>(H628/H612)*D60</f>
        <v>0</v>
      </c>
      <c r="I669" s="228">
        <f>(I629/I612)*D92</f>
        <v>0</v>
      </c>
      <c r="J669" s="228">
        <f>(J630/J612)*D93</f>
        <v>0</v>
      </c>
      <c r="K669" s="228">
        <f>(K644/K612)*D89</f>
        <v>0</v>
      </c>
      <c r="L669" s="228">
        <f>(L647/L612)*D94</f>
        <v>0</v>
      </c>
      <c r="M669" s="212">
        <f t="shared" si="18"/>
        <v>0</v>
      </c>
      <c r="N669" s="222" t="s">
        <v>618</v>
      </c>
    </row>
    <row r="670" spans="1:14" s="212" customFormat="1" ht="12.65" customHeight="1">
      <c r="A670" s="223">
        <v>6070</v>
      </c>
      <c r="B670" s="222" t="s">
        <v>619</v>
      </c>
      <c r="C670" s="228">
        <f>E85</f>
        <v>52522</v>
      </c>
      <c r="D670" s="228">
        <f>(D615/D612)*E90</f>
        <v>12653.894171006215</v>
      </c>
      <c r="E670" s="230">
        <f>(E623/E612)*SUM(C670:D670)</f>
        <v>9627.2484331659271</v>
      </c>
      <c r="F670" s="230">
        <f>(F624/F612)*E64</f>
        <v>187.24331183714438</v>
      </c>
      <c r="G670" s="228">
        <f>(G625/G612)*E91</f>
        <v>12247.676991082992</v>
      </c>
      <c r="H670" s="230">
        <f>(H628/H612)*E60</f>
        <v>304.68757086033622</v>
      </c>
      <c r="I670" s="228">
        <f>(I629/I612)*E92</f>
        <v>3696.9057993569481</v>
      </c>
      <c r="J670" s="228">
        <f>(J630/J612)*E93</f>
        <v>3932.636239444691</v>
      </c>
      <c r="K670" s="228">
        <f>(K644/K612)*E89</f>
        <v>34999.106160652314</v>
      </c>
      <c r="L670" s="228">
        <f>(L647/L612)*E94</f>
        <v>4407.4727735220004</v>
      </c>
      <c r="M670" s="212">
        <f t="shared" si="18"/>
        <v>82057</v>
      </c>
      <c r="N670" s="222" t="s">
        <v>620</v>
      </c>
    </row>
    <row r="671" spans="1:14" s="212" customFormat="1" ht="12.65" customHeight="1">
      <c r="A671" s="223">
        <v>6100</v>
      </c>
      <c r="B671" s="222" t="s">
        <v>621</v>
      </c>
      <c r="C671" s="228">
        <f>F85</f>
        <v>0</v>
      </c>
      <c r="D671" s="228">
        <f>(D615/D612)*F90</f>
        <v>0</v>
      </c>
      <c r="E671" s="230">
        <f>(E623/E612)*SUM(C671:D671)</f>
        <v>0</v>
      </c>
      <c r="F671" s="230">
        <f>(F624/F612)*F64</f>
        <v>0</v>
      </c>
      <c r="G671" s="228">
        <f>(G625/G612)*F91</f>
        <v>0</v>
      </c>
      <c r="H671" s="230">
        <f>(H628/H612)*F60</f>
        <v>0</v>
      </c>
      <c r="I671" s="228">
        <f>(I629/I612)*F92</f>
        <v>0</v>
      </c>
      <c r="J671" s="228">
        <f>(J630/J612)*F93</f>
        <v>0</v>
      </c>
      <c r="K671" s="228">
        <f>(K644/K612)*F89</f>
        <v>0</v>
      </c>
      <c r="L671" s="228">
        <f>(L647/L612)*F94</f>
        <v>0</v>
      </c>
      <c r="M671" s="212">
        <f t="shared" si="18"/>
        <v>0</v>
      </c>
      <c r="N671" s="222" t="s">
        <v>622</v>
      </c>
    </row>
    <row r="672" spans="1:14" s="212" customFormat="1" ht="12.65" customHeight="1">
      <c r="A672" s="223">
        <v>6120</v>
      </c>
      <c r="B672" s="222" t="s">
        <v>623</v>
      </c>
      <c r="C672" s="228">
        <f>G85</f>
        <v>0</v>
      </c>
      <c r="D672" s="228">
        <f>(D615/D612)*G90</f>
        <v>0</v>
      </c>
      <c r="E672" s="230">
        <f>(E623/E612)*SUM(C672:D672)</f>
        <v>0</v>
      </c>
      <c r="F672" s="230">
        <f>(F624/F612)*G64</f>
        <v>0</v>
      </c>
      <c r="G672" s="228">
        <f>(G625/G612)*G91</f>
        <v>0</v>
      </c>
      <c r="H672" s="230">
        <f>(H628/H612)*G60</f>
        <v>0</v>
      </c>
      <c r="I672" s="228">
        <f>(I629/I612)*G92</f>
        <v>0</v>
      </c>
      <c r="J672" s="228">
        <f>(J630/J612)*G93</f>
        <v>0</v>
      </c>
      <c r="K672" s="228">
        <f>(K644/K612)*G89</f>
        <v>0</v>
      </c>
      <c r="L672" s="228">
        <f>(L647/L612)*G94</f>
        <v>0</v>
      </c>
      <c r="M672" s="212">
        <f t="shared" si="18"/>
        <v>0</v>
      </c>
      <c r="N672" s="222" t="s">
        <v>624</v>
      </c>
    </row>
    <row r="673" spans="1:14" s="212" customFormat="1" ht="12.65" customHeight="1">
      <c r="A673" s="223">
        <v>6140</v>
      </c>
      <c r="B673" s="222" t="s">
        <v>625</v>
      </c>
      <c r="C673" s="228">
        <f>H85</f>
        <v>0</v>
      </c>
      <c r="D673" s="228">
        <f>(D615/D612)*H90</f>
        <v>0</v>
      </c>
      <c r="E673" s="230">
        <f>(E623/E612)*SUM(C673:D673)</f>
        <v>0</v>
      </c>
      <c r="F673" s="230">
        <f>(F624/F612)*H64</f>
        <v>0</v>
      </c>
      <c r="G673" s="228">
        <f>(G625/G612)*H91</f>
        <v>0</v>
      </c>
      <c r="H673" s="230">
        <f>(H628/H612)*H60</f>
        <v>0</v>
      </c>
      <c r="I673" s="228">
        <f>(I629/I612)*H92</f>
        <v>0</v>
      </c>
      <c r="J673" s="228">
        <f>(J630/J612)*H93</f>
        <v>0</v>
      </c>
      <c r="K673" s="228">
        <f>(K644/K612)*H89</f>
        <v>0</v>
      </c>
      <c r="L673" s="228">
        <f>(L647/L612)*H94</f>
        <v>0</v>
      </c>
      <c r="M673" s="212">
        <f t="shared" si="18"/>
        <v>0</v>
      </c>
      <c r="N673" s="222" t="s">
        <v>626</v>
      </c>
    </row>
    <row r="674" spans="1:14" s="212" customFormat="1" ht="12.65" customHeight="1">
      <c r="A674" s="223">
        <v>6150</v>
      </c>
      <c r="B674" s="222" t="s">
        <v>627</v>
      </c>
      <c r="C674" s="228">
        <f>I85</f>
        <v>0</v>
      </c>
      <c r="D674" s="228">
        <f>(D615/D612)*I90</f>
        <v>0</v>
      </c>
      <c r="E674" s="230">
        <f>(E623/E612)*SUM(C674:D674)</f>
        <v>0</v>
      </c>
      <c r="F674" s="230">
        <f>(F624/F612)*I64</f>
        <v>0</v>
      </c>
      <c r="G674" s="228">
        <f>(G625/G612)*I91</f>
        <v>0</v>
      </c>
      <c r="H674" s="230">
        <f>(H628/H612)*I60</f>
        <v>0</v>
      </c>
      <c r="I674" s="228">
        <f>(I629/I612)*I92</f>
        <v>0</v>
      </c>
      <c r="J674" s="228">
        <f>(J630/J612)*I93</f>
        <v>0</v>
      </c>
      <c r="K674" s="228">
        <f>(K644/K612)*I89</f>
        <v>0</v>
      </c>
      <c r="L674" s="228">
        <f>(L647/L612)*I94</f>
        <v>0</v>
      </c>
      <c r="M674" s="212">
        <f t="shared" si="18"/>
        <v>0</v>
      </c>
      <c r="N674" s="222" t="s">
        <v>628</v>
      </c>
    </row>
    <row r="675" spans="1:14" s="212" customFormat="1" ht="12.65" customHeight="1">
      <c r="A675" s="223">
        <v>6170</v>
      </c>
      <c r="B675" s="222" t="s">
        <v>125</v>
      </c>
      <c r="C675" s="228">
        <f>J85</f>
        <v>0</v>
      </c>
      <c r="D675" s="228">
        <f>(D615/D612)*J90</f>
        <v>0</v>
      </c>
      <c r="E675" s="230">
        <f>(E623/E612)*SUM(C675:D675)</f>
        <v>0</v>
      </c>
      <c r="F675" s="230">
        <f>(F624/F612)*J64</f>
        <v>0</v>
      </c>
      <c r="G675" s="228">
        <f>(G625/G612)*J91</f>
        <v>0</v>
      </c>
      <c r="H675" s="230">
        <f>(H628/H612)*J60</f>
        <v>0</v>
      </c>
      <c r="I675" s="228">
        <f>(I629/I612)*J92</f>
        <v>0</v>
      </c>
      <c r="J675" s="228">
        <f>(J630/J612)*J93</f>
        <v>0</v>
      </c>
      <c r="K675" s="228">
        <f>(K644/K612)*J89</f>
        <v>0</v>
      </c>
      <c r="L675" s="228">
        <f>(L647/L612)*J94</f>
        <v>0</v>
      </c>
      <c r="M675" s="212">
        <f t="shared" si="18"/>
        <v>0</v>
      </c>
      <c r="N675" s="222" t="s">
        <v>629</v>
      </c>
    </row>
    <row r="676" spans="1:14" s="212" customFormat="1" ht="12.65" customHeight="1">
      <c r="A676" s="223">
        <v>6200</v>
      </c>
      <c r="B676" s="222" t="s">
        <v>349</v>
      </c>
      <c r="C676" s="228">
        <f>K85</f>
        <v>0</v>
      </c>
      <c r="D676" s="228">
        <f>(D615/D612)*K90</f>
        <v>0</v>
      </c>
      <c r="E676" s="230">
        <f>(E623/E612)*SUM(C676:D676)</f>
        <v>0</v>
      </c>
      <c r="F676" s="230">
        <f>(F624/F612)*K64</f>
        <v>0</v>
      </c>
      <c r="G676" s="228">
        <f>(G625/G612)*K91</f>
        <v>0</v>
      </c>
      <c r="H676" s="230">
        <f>(H628/H612)*K60</f>
        <v>0</v>
      </c>
      <c r="I676" s="228">
        <f>(I629/I612)*K92</f>
        <v>0</v>
      </c>
      <c r="J676" s="228">
        <f>(J630/J612)*K93</f>
        <v>0</v>
      </c>
      <c r="K676" s="228">
        <f>(K644/K612)*K89</f>
        <v>0</v>
      </c>
      <c r="L676" s="228">
        <f>(L647/L612)*K94</f>
        <v>0</v>
      </c>
      <c r="M676" s="212">
        <f t="shared" si="18"/>
        <v>0</v>
      </c>
      <c r="N676" s="222" t="s">
        <v>630</v>
      </c>
    </row>
    <row r="677" spans="1:14" s="212" customFormat="1" ht="12.65" customHeight="1">
      <c r="A677" s="223">
        <v>6210</v>
      </c>
      <c r="B677" s="222" t="s">
        <v>350</v>
      </c>
      <c r="C677" s="228">
        <f>L85</f>
        <v>2859810</v>
      </c>
      <c r="D677" s="228">
        <f>(D615/D612)*L90</f>
        <v>265582.90824794222</v>
      </c>
      <c r="E677" s="230">
        <f>(E623/E612)*SUM(C677:D677)</f>
        <v>461657.40204517363</v>
      </c>
      <c r="F677" s="230">
        <f>(F624/F612)*L64</f>
        <v>11804.658985194932</v>
      </c>
      <c r="G677" s="228">
        <f>(G625/G612)*L91</f>
        <v>770916.86481256026</v>
      </c>
      <c r="H677" s="230">
        <f>(H628/H612)*L60</f>
        <v>19106.449756033584</v>
      </c>
      <c r="I677" s="228">
        <f>(I629/I612)*L92</f>
        <v>77591.52877709172</v>
      </c>
      <c r="J677" s="228">
        <f>(J630/J612)*L93</f>
        <v>247706.92513202247</v>
      </c>
      <c r="K677" s="228">
        <f>(K644/K612)*L89</f>
        <v>235438.67361013798</v>
      </c>
      <c r="L677" s="228">
        <f>(L647/L612)*L94</f>
        <v>276201.62714071199</v>
      </c>
      <c r="M677" s="212">
        <f t="shared" si="18"/>
        <v>2366007</v>
      </c>
      <c r="N677" s="222" t="s">
        <v>631</v>
      </c>
    </row>
    <row r="678" spans="1:14" s="212" customFormat="1" ht="12.65" customHeight="1">
      <c r="A678" s="223">
        <v>6330</v>
      </c>
      <c r="B678" s="222" t="s">
        <v>632</v>
      </c>
      <c r="C678" s="228">
        <f>M85</f>
        <v>0</v>
      </c>
      <c r="D678" s="228">
        <f>(D615/D612)*M90</f>
        <v>0</v>
      </c>
      <c r="E678" s="230">
        <f>(E623/E612)*SUM(C678:D678)</f>
        <v>0</v>
      </c>
      <c r="F678" s="230">
        <f>(F624/F612)*M64</f>
        <v>0</v>
      </c>
      <c r="G678" s="228">
        <f>(G625/G612)*M91</f>
        <v>0</v>
      </c>
      <c r="H678" s="230">
        <f>(H628/H612)*M60</f>
        <v>0</v>
      </c>
      <c r="I678" s="228">
        <f>(I629/I612)*M92</f>
        <v>0</v>
      </c>
      <c r="J678" s="228">
        <f>(J630/J612)*M93</f>
        <v>0</v>
      </c>
      <c r="K678" s="228">
        <f>(K644/K612)*M89</f>
        <v>0</v>
      </c>
      <c r="L678" s="228">
        <f>(L647/L612)*M94</f>
        <v>0</v>
      </c>
      <c r="M678" s="212">
        <f t="shared" si="18"/>
        <v>0</v>
      </c>
      <c r="N678" s="222" t="s">
        <v>633</v>
      </c>
    </row>
    <row r="679" spans="1:14" s="212" customFormat="1" ht="12.65" customHeight="1">
      <c r="A679" s="223">
        <v>6400</v>
      </c>
      <c r="B679" s="222" t="s">
        <v>634</v>
      </c>
      <c r="C679" s="228">
        <f>N85</f>
        <v>941622</v>
      </c>
      <c r="D679" s="228">
        <f>(D615/D612)*N90</f>
        <v>217125.93704014784</v>
      </c>
      <c r="E679" s="230">
        <f>(E623/E612)*SUM(C679:D679)</f>
        <v>171160.73976728981</v>
      </c>
      <c r="F679" s="230">
        <f>(F624/F612)*N64</f>
        <v>15024.14585859295</v>
      </c>
      <c r="G679" s="228">
        <f>(G625/G612)*N91</f>
        <v>0</v>
      </c>
      <c r="H679" s="230">
        <f>(H628/H612)*N60</f>
        <v>7655.2752178659484</v>
      </c>
      <c r="I679" s="228">
        <f>(I629/I612)*N92</f>
        <v>63434.554216024815</v>
      </c>
      <c r="J679" s="228">
        <f>(J630/J612)*N93</f>
        <v>15607.650075296116</v>
      </c>
      <c r="K679" s="228">
        <f>(K644/K612)*N89</f>
        <v>87749.822650709626</v>
      </c>
      <c r="L679" s="228">
        <f>(L647/L612)*N94</f>
        <v>106269.06576158601</v>
      </c>
      <c r="M679" s="212">
        <f t="shared" si="18"/>
        <v>684027</v>
      </c>
      <c r="N679" s="222" t="s">
        <v>635</v>
      </c>
    </row>
    <row r="680" spans="1:14" s="212" customFormat="1" ht="12.65" customHeight="1">
      <c r="A680" s="223">
        <v>7010</v>
      </c>
      <c r="B680" s="222" t="s">
        <v>636</v>
      </c>
      <c r="C680" s="228">
        <f>O85</f>
        <v>0</v>
      </c>
      <c r="D680" s="228">
        <f>(D615/D612)*O90</f>
        <v>0</v>
      </c>
      <c r="E680" s="230">
        <f>(E623/E612)*SUM(C680:D680)</f>
        <v>0</v>
      </c>
      <c r="F680" s="230">
        <f>(F624/F612)*O64</f>
        <v>0</v>
      </c>
      <c r="G680" s="228">
        <f>(G625/G612)*O91</f>
        <v>0</v>
      </c>
      <c r="H680" s="230">
        <f>(H628/H612)*O60</f>
        <v>0</v>
      </c>
      <c r="I680" s="228">
        <f>(I629/I612)*O92</f>
        <v>0</v>
      </c>
      <c r="J680" s="228">
        <f>(J630/J612)*O93</f>
        <v>0</v>
      </c>
      <c r="K680" s="228">
        <f>(K644/K612)*O89</f>
        <v>0</v>
      </c>
      <c r="L680" s="228">
        <f>(L647/L612)*O94</f>
        <v>0</v>
      </c>
      <c r="M680" s="212">
        <f t="shared" si="18"/>
        <v>0</v>
      </c>
      <c r="N680" s="222" t="s">
        <v>637</v>
      </c>
    </row>
    <row r="681" spans="1:14" s="212" customFormat="1" ht="12.65" customHeight="1">
      <c r="A681" s="223">
        <v>7020</v>
      </c>
      <c r="B681" s="222" t="s">
        <v>638</v>
      </c>
      <c r="C681" s="228">
        <f>P85</f>
        <v>23397</v>
      </c>
      <c r="D681" s="228">
        <f>(D615/D612)*P90</f>
        <v>11239.635410717287</v>
      </c>
      <c r="E681" s="230">
        <f>(E623/E612)*SUM(C681:D681)</f>
        <v>5116.2396500930045</v>
      </c>
      <c r="F681" s="230">
        <f>(F624/F612)*P64</f>
        <v>1194.8357340790881</v>
      </c>
      <c r="G681" s="228">
        <f>(G625/G612)*P91</f>
        <v>0</v>
      </c>
      <c r="H681" s="230">
        <f>(H628/H612)*P60</f>
        <v>12.695315452514009</v>
      </c>
      <c r="I681" s="228">
        <f>(I629/I612)*P92</f>
        <v>3283.7222100170538</v>
      </c>
      <c r="J681" s="228">
        <f>(J630/J612)*P93</f>
        <v>0</v>
      </c>
      <c r="K681" s="228">
        <f>(K644/K612)*P89</f>
        <v>66.788003101520914</v>
      </c>
      <c r="L681" s="228">
        <f>(L647/L612)*P94</f>
        <v>244.85959852900004</v>
      </c>
      <c r="M681" s="212">
        <f t="shared" si="18"/>
        <v>21159</v>
      </c>
      <c r="N681" s="222" t="s">
        <v>639</v>
      </c>
    </row>
    <row r="682" spans="1:14" s="212" customFormat="1" ht="12.65" customHeight="1">
      <c r="A682" s="223">
        <v>7030</v>
      </c>
      <c r="B682" s="222" t="s">
        <v>640</v>
      </c>
      <c r="C682" s="228">
        <f>Q85</f>
        <v>0</v>
      </c>
      <c r="D682" s="228">
        <f>(D615/D612)*Q90</f>
        <v>0</v>
      </c>
      <c r="E682" s="230">
        <f>(E623/E612)*SUM(C682:D682)</f>
        <v>0</v>
      </c>
      <c r="F682" s="230">
        <f>(F624/F612)*Q64</f>
        <v>0</v>
      </c>
      <c r="G682" s="228">
        <f>(G625/G612)*Q91</f>
        <v>0</v>
      </c>
      <c r="H682" s="230">
        <f>(H628/H612)*Q60</f>
        <v>0</v>
      </c>
      <c r="I682" s="228">
        <f>(I629/I612)*Q92</f>
        <v>0</v>
      </c>
      <c r="J682" s="228">
        <f>(J630/J612)*Q93</f>
        <v>0</v>
      </c>
      <c r="K682" s="228">
        <f>(K644/K612)*Q89</f>
        <v>0</v>
      </c>
      <c r="L682" s="228">
        <f>(L647/L612)*Q94</f>
        <v>0</v>
      </c>
      <c r="M682" s="212">
        <f t="shared" si="18"/>
        <v>0</v>
      </c>
      <c r="N682" s="222" t="s">
        <v>641</v>
      </c>
    </row>
    <row r="683" spans="1:14" s="212" customFormat="1" ht="12.65" customHeight="1">
      <c r="A683" s="223">
        <v>7040</v>
      </c>
      <c r="B683" s="222" t="s">
        <v>133</v>
      </c>
      <c r="C683" s="228">
        <f>R85</f>
        <v>0</v>
      </c>
      <c r="D683" s="228">
        <f>(D615/D612)*R90</f>
        <v>0</v>
      </c>
      <c r="E683" s="230">
        <f>(E623/E612)*SUM(C683:D683)</f>
        <v>0</v>
      </c>
      <c r="F683" s="230">
        <f>(F624/F612)*R64</f>
        <v>0</v>
      </c>
      <c r="G683" s="228">
        <f>(G625/G612)*R91</f>
        <v>0</v>
      </c>
      <c r="H683" s="230">
        <f>(H628/H612)*R60</f>
        <v>0</v>
      </c>
      <c r="I683" s="228">
        <f>(I629/I612)*R92</f>
        <v>0</v>
      </c>
      <c r="J683" s="228">
        <f>(J630/J612)*R93</f>
        <v>0</v>
      </c>
      <c r="K683" s="228">
        <f>(K644/K612)*R89</f>
        <v>0</v>
      </c>
      <c r="L683" s="228">
        <f>(L647/L612)*R94</f>
        <v>0</v>
      </c>
      <c r="M683" s="212">
        <f t="shared" si="18"/>
        <v>0</v>
      </c>
      <c r="N683" s="222" t="s">
        <v>642</v>
      </c>
    </row>
    <row r="684" spans="1:14" s="212" customFormat="1" ht="12.65" customHeight="1">
      <c r="A684" s="223">
        <v>7050</v>
      </c>
      <c r="B684" s="222" t="s">
        <v>643</v>
      </c>
      <c r="C684" s="228">
        <f>S85</f>
        <v>65154</v>
      </c>
      <c r="D684" s="228">
        <f>(D615/D612)*S90</f>
        <v>37663.943826642033</v>
      </c>
      <c r="E684" s="230">
        <f>(E623/E612)*SUM(C684:D684)</f>
        <v>15187.423221371359</v>
      </c>
      <c r="F684" s="230">
        <f>(F624/F612)*S64</f>
        <v>4522.995672183396</v>
      </c>
      <c r="G684" s="228">
        <f>(G625/G612)*S91</f>
        <v>0</v>
      </c>
      <c r="H684" s="230">
        <f>(H628/H612)*S60</f>
        <v>139.64846997765412</v>
      </c>
      <c r="I684" s="228">
        <f>(I629/I612)*S92</f>
        <v>11003.731379262446</v>
      </c>
      <c r="J684" s="228">
        <f>(J630/J612)*S93</f>
        <v>473.14529755818938</v>
      </c>
      <c r="K684" s="228">
        <f>(K644/K612)*S89</f>
        <v>2141.4325135858867</v>
      </c>
      <c r="L684" s="228">
        <f>(L647/L612)*S94</f>
        <v>2693.4555838190004</v>
      </c>
      <c r="M684" s="212">
        <f t="shared" si="18"/>
        <v>73826</v>
      </c>
      <c r="N684" s="222" t="s">
        <v>644</v>
      </c>
    </row>
    <row r="685" spans="1:14" s="212" customFormat="1" ht="12.65" customHeight="1">
      <c r="A685" s="223">
        <v>7060</v>
      </c>
      <c r="B685" s="222" t="s">
        <v>645</v>
      </c>
      <c r="C685" s="228">
        <f>T85</f>
        <v>0</v>
      </c>
      <c r="D685" s="228">
        <f>(D615/D612)*T90</f>
        <v>0</v>
      </c>
      <c r="E685" s="230">
        <f>(E623/E612)*SUM(C685:D685)</f>
        <v>0</v>
      </c>
      <c r="F685" s="230">
        <f>(F624/F612)*T64</f>
        <v>0</v>
      </c>
      <c r="G685" s="228">
        <f>(G625/G612)*T91</f>
        <v>0</v>
      </c>
      <c r="H685" s="230">
        <f>(H628/H612)*T60</f>
        <v>0</v>
      </c>
      <c r="I685" s="228">
        <f>(I629/I612)*T92</f>
        <v>0</v>
      </c>
      <c r="J685" s="228">
        <f>(J630/J612)*T93</f>
        <v>0</v>
      </c>
      <c r="K685" s="228">
        <f>(K644/K612)*T89</f>
        <v>0</v>
      </c>
      <c r="L685" s="228">
        <f>(L647/L612)*T94</f>
        <v>0</v>
      </c>
      <c r="M685" s="212">
        <f t="shared" si="18"/>
        <v>0</v>
      </c>
      <c r="N685" s="222" t="s">
        <v>646</v>
      </c>
    </row>
    <row r="686" spans="1:14" s="212" customFormat="1" ht="12.65" customHeight="1">
      <c r="A686" s="223">
        <v>7070</v>
      </c>
      <c r="B686" s="222" t="s">
        <v>136</v>
      </c>
      <c r="C686" s="228">
        <f>U85</f>
        <v>300720</v>
      </c>
      <c r="D686" s="228">
        <f>(D615/D612)*U90</f>
        <v>7927.2925247774238</v>
      </c>
      <c r="E686" s="230">
        <f>(E623/E612)*SUM(C686:D686)</f>
        <v>45590.846142651317</v>
      </c>
      <c r="F686" s="230">
        <f>(F624/F612)*U64</f>
        <v>16607.856984495593</v>
      </c>
      <c r="G686" s="228">
        <f>(G625/G612)*U91</f>
        <v>0</v>
      </c>
      <c r="H686" s="230">
        <f>(H628/H612)*U60</f>
        <v>1358.3987534189991</v>
      </c>
      <c r="I686" s="228">
        <f>(I629/I612)*U92</f>
        <v>2316.0027507736177</v>
      </c>
      <c r="J686" s="228">
        <f>(J630/J612)*U93</f>
        <v>24.578976496529318</v>
      </c>
      <c r="K686" s="228">
        <f>(K644/K612)*U89</f>
        <v>113614.99476093499</v>
      </c>
      <c r="L686" s="228">
        <f>(L647/L612)*U94</f>
        <v>489.71919705800008</v>
      </c>
      <c r="M686" s="212">
        <f t="shared" si="18"/>
        <v>187930</v>
      </c>
      <c r="N686" s="222" t="s">
        <v>647</v>
      </c>
    </row>
    <row r="687" spans="1:14" s="212" customFormat="1" ht="12.65" customHeight="1">
      <c r="A687" s="223">
        <v>7110</v>
      </c>
      <c r="B687" s="222" t="s">
        <v>648</v>
      </c>
      <c r="C687" s="228">
        <f>V85</f>
        <v>34822</v>
      </c>
      <c r="D687" s="228">
        <f>(D615/D612)*V90</f>
        <v>3610.0815723164792</v>
      </c>
      <c r="E687" s="230">
        <f>(E623/E612)*SUM(C687:D687)</f>
        <v>5676.8718221127674</v>
      </c>
      <c r="F687" s="230">
        <f>(F624/F612)*V64</f>
        <v>183.64611979982814</v>
      </c>
      <c r="G687" s="228">
        <f>(G625/G612)*V91</f>
        <v>0</v>
      </c>
      <c r="H687" s="230">
        <f>(H628/H612)*V60</f>
        <v>253.90630905028021</v>
      </c>
      <c r="I687" s="228">
        <f>(I629/I612)*V92</f>
        <v>1054.7054780518351</v>
      </c>
      <c r="J687" s="228">
        <f>(J630/J612)*V93</f>
        <v>147.4738589791759</v>
      </c>
      <c r="K687" s="228">
        <f>(K644/K612)*V89</f>
        <v>8162.9781568525559</v>
      </c>
      <c r="L687" s="228">
        <f>(L647/L612)*V94</f>
        <v>0</v>
      </c>
      <c r="M687" s="212">
        <f t="shared" si="18"/>
        <v>19090</v>
      </c>
      <c r="N687" s="222" t="s">
        <v>649</v>
      </c>
    </row>
    <row r="688" spans="1:14" s="212" customFormat="1" ht="12.65" customHeight="1">
      <c r="A688" s="223">
        <v>7120</v>
      </c>
      <c r="B688" s="222" t="s">
        <v>650</v>
      </c>
      <c r="C688" s="228">
        <f>W85</f>
        <v>0</v>
      </c>
      <c r="D688" s="228">
        <f>(D615/D612)*W90</f>
        <v>0</v>
      </c>
      <c r="E688" s="230">
        <f>(E623/E612)*SUM(C688:D688)</f>
        <v>0</v>
      </c>
      <c r="F688" s="230">
        <f>(F624/F612)*W64</f>
        <v>0</v>
      </c>
      <c r="G688" s="228">
        <f>(G625/G612)*W91</f>
        <v>0</v>
      </c>
      <c r="H688" s="230">
        <f>(H628/H612)*W60</f>
        <v>0</v>
      </c>
      <c r="I688" s="228">
        <f>(I629/I612)*W92</f>
        <v>0</v>
      </c>
      <c r="J688" s="228">
        <f>(J630/J612)*W93</f>
        <v>0</v>
      </c>
      <c r="K688" s="228">
        <f>(K644/K612)*W89</f>
        <v>0</v>
      </c>
      <c r="L688" s="228">
        <f>(L647/L612)*W94</f>
        <v>0</v>
      </c>
      <c r="M688" s="212">
        <f t="shared" si="18"/>
        <v>0</v>
      </c>
      <c r="N688" s="222" t="s">
        <v>651</v>
      </c>
    </row>
    <row r="689" spans="1:14" s="212" customFormat="1" ht="12.65" customHeight="1">
      <c r="A689" s="223">
        <v>7130</v>
      </c>
      <c r="B689" s="222" t="s">
        <v>652</v>
      </c>
      <c r="C689" s="228">
        <f>X85</f>
        <v>0</v>
      </c>
      <c r="D689" s="228">
        <f>(D615/D612)*X90</f>
        <v>0</v>
      </c>
      <c r="E689" s="230">
        <f>(E623/E612)*SUM(C689:D689)</f>
        <v>0</v>
      </c>
      <c r="F689" s="230">
        <f>(F624/F612)*X64</f>
        <v>0</v>
      </c>
      <c r="G689" s="228">
        <f>(G625/G612)*X91</f>
        <v>0</v>
      </c>
      <c r="H689" s="230">
        <f>(H628/H612)*X60</f>
        <v>0</v>
      </c>
      <c r="I689" s="228">
        <f>(I629/I612)*X92</f>
        <v>0</v>
      </c>
      <c r="J689" s="228">
        <f>(J630/J612)*X93</f>
        <v>0</v>
      </c>
      <c r="K689" s="228">
        <f>(K644/K612)*X89</f>
        <v>0</v>
      </c>
      <c r="L689" s="228">
        <f>(L647/L612)*X94</f>
        <v>0</v>
      </c>
      <c r="M689" s="212">
        <f t="shared" si="18"/>
        <v>0</v>
      </c>
      <c r="N689" s="222" t="s">
        <v>653</v>
      </c>
    </row>
    <row r="690" spans="1:14" s="212" customFormat="1" ht="12.65" customHeight="1">
      <c r="A690" s="223">
        <v>7140</v>
      </c>
      <c r="B690" s="222" t="s">
        <v>654</v>
      </c>
      <c r="C690" s="228">
        <f>Y85</f>
        <v>245666</v>
      </c>
      <c r="D690" s="228">
        <f>(D615/D612)*Y90</f>
        <v>25493.875020997817</v>
      </c>
      <c r="E690" s="230">
        <f>(E623/E612)*SUM(C690:D690)</f>
        <v>40053.512347432792</v>
      </c>
      <c r="F690" s="230">
        <f>(F624/F612)*Y64</f>
        <v>1295.3677852272415</v>
      </c>
      <c r="G690" s="228">
        <f>(G625/G612)*Y91</f>
        <v>0</v>
      </c>
      <c r="H690" s="230">
        <f>(H628/H612)*Y60</f>
        <v>1790.0394788044753</v>
      </c>
      <c r="I690" s="228">
        <f>(I629/I612)*Y92</f>
        <v>7448.1778604691453</v>
      </c>
      <c r="J690" s="228">
        <f>(J630/J612)*Y93</f>
        <v>1038.4617569783636</v>
      </c>
      <c r="K690" s="228">
        <f>(K644/K612)*Y89</f>
        <v>57586.100451978033</v>
      </c>
      <c r="L690" s="228">
        <f>(L647/L612)*Y94</f>
        <v>0</v>
      </c>
      <c r="M690" s="212">
        <f t="shared" si="18"/>
        <v>134706</v>
      </c>
      <c r="N690" s="222" t="s">
        <v>655</v>
      </c>
    </row>
    <row r="691" spans="1:14" s="212" customFormat="1" ht="12.65" customHeight="1">
      <c r="A691" s="223">
        <v>7150</v>
      </c>
      <c r="B691" s="222" t="s">
        <v>656</v>
      </c>
      <c r="C691" s="228">
        <f>Z85</f>
        <v>0</v>
      </c>
      <c r="D691" s="228">
        <f>(D615/D612)*Z90</f>
        <v>0</v>
      </c>
      <c r="E691" s="230">
        <f>(E623/E612)*SUM(C691:D691)</f>
        <v>0</v>
      </c>
      <c r="F691" s="230">
        <f>(F624/F612)*Z64</f>
        <v>0</v>
      </c>
      <c r="G691" s="228">
        <f>(G625/G612)*Z91</f>
        <v>0</v>
      </c>
      <c r="H691" s="230">
        <f>(H628/H612)*Z60</f>
        <v>0</v>
      </c>
      <c r="I691" s="228">
        <f>(I629/I612)*Z92</f>
        <v>0</v>
      </c>
      <c r="J691" s="228">
        <f>(J630/J612)*Z93</f>
        <v>0</v>
      </c>
      <c r="K691" s="228">
        <f>(K644/K612)*Z89</f>
        <v>0</v>
      </c>
      <c r="L691" s="228">
        <f>(L647/L612)*Z94</f>
        <v>0</v>
      </c>
      <c r="M691" s="212">
        <f t="shared" si="18"/>
        <v>0</v>
      </c>
      <c r="N691" s="222" t="s">
        <v>657</v>
      </c>
    </row>
    <row r="692" spans="1:14" s="212" customFormat="1" ht="12.65" customHeight="1">
      <c r="A692" s="223">
        <v>7160</v>
      </c>
      <c r="B692" s="222" t="s">
        <v>658</v>
      </c>
      <c r="C692" s="228">
        <f>AA85</f>
        <v>0</v>
      </c>
      <c r="D692" s="228">
        <f>(D615/D612)*AA90</f>
        <v>0</v>
      </c>
      <c r="E692" s="230">
        <f>(E623/E612)*SUM(C692:D692)</f>
        <v>0</v>
      </c>
      <c r="F692" s="230">
        <f>(F624/F612)*AA64</f>
        <v>0</v>
      </c>
      <c r="G692" s="228">
        <f>(G625/G612)*AA91</f>
        <v>0</v>
      </c>
      <c r="H692" s="230">
        <f>(H628/H612)*AA60</f>
        <v>0</v>
      </c>
      <c r="I692" s="228">
        <f>(I629/I612)*AA92</f>
        <v>0</v>
      </c>
      <c r="J692" s="228">
        <f>(J630/J612)*AA93</f>
        <v>0</v>
      </c>
      <c r="K692" s="228">
        <f>(K644/K612)*AA89</f>
        <v>0</v>
      </c>
      <c r="L692" s="228">
        <f>(L647/L612)*AA94</f>
        <v>0</v>
      </c>
      <c r="M692" s="212">
        <f t="shared" si="18"/>
        <v>0</v>
      </c>
      <c r="N692" s="222" t="s">
        <v>659</v>
      </c>
    </row>
    <row r="693" spans="1:14" s="212" customFormat="1" ht="12.65" customHeight="1">
      <c r="A693" s="223">
        <v>7170</v>
      </c>
      <c r="B693" s="222" t="s">
        <v>142</v>
      </c>
      <c r="C693" s="228">
        <f>AB85</f>
        <v>226669</v>
      </c>
      <c r="D693" s="228">
        <f>(D615/D612)*AB90</f>
        <v>6699.1204434738793</v>
      </c>
      <c r="E693" s="230">
        <f>(E623/E612)*SUM(C693:D693)</f>
        <v>34471.22437623208</v>
      </c>
      <c r="F693" s="230">
        <f>(F624/F612)*AB64</f>
        <v>18219.966994903363</v>
      </c>
      <c r="G693" s="228">
        <f>(G625/G612)*AB91</f>
        <v>0</v>
      </c>
      <c r="H693" s="230">
        <f>(H628/H612)*AB60</f>
        <v>0</v>
      </c>
      <c r="I693" s="228">
        <f>(I629/I612)*AB92</f>
        <v>1957.1854231889727</v>
      </c>
      <c r="J693" s="228">
        <f>(J630/J612)*AB93</f>
        <v>0</v>
      </c>
      <c r="K693" s="228">
        <f>(K644/K612)*AB89</f>
        <v>79841.009950104519</v>
      </c>
      <c r="L693" s="228">
        <f>(L647/L612)*AB94</f>
        <v>0</v>
      </c>
      <c r="M693" s="212">
        <f t="shared" si="18"/>
        <v>141189</v>
      </c>
      <c r="N693" s="222" t="s">
        <v>660</v>
      </c>
    </row>
    <row r="694" spans="1:14" s="212" customFormat="1" ht="12.65" customHeight="1">
      <c r="A694" s="223">
        <v>7180</v>
      </c>
      <c r="B694" s="222" t="s">
        <v>661</v>
      </c>
      <c r="C694" s="228">
        <f>AC85</f>
        <v>0</v>
      </c>
      <c r="D694" s="228">
        <f>(D615/D612)*AC90</f>
        <v>0</v>
      </c>
      <c r="E694" s="230">
        <f>(E623/E612)*SUM(C694:D694)</f>
        <v>0</v>
      </c>
      <c r="F694" s="230">
        <f>(F624/F612)*AC64</f>
        <v>0</v>
      </c>
      <c r="G694" s="228">
        <f>(G625/G612)*AC91</f>
        <v>0</v>
      </c>
      <c r="H694" s="230">
        <f>(H628/H612)*AC60</f>
        <v>0</v>
      </c>
      <c r="I694" s="228">
        <f>(I629/I612)*AC92</f>
        <v>0</v>
      </c>
      <c r="J694" s="228">
        <f>(J630/J612)*AC93</f>
        <v>0</v>
      </c>
      <c r="K694" s="228">
        <f>(K644/K612)*AC89</f>
        <v>0</v>
      </c>
      <c r="L694" s="228">
        <f>(L647/L612)*AC94</f>
        <v>0</v>
      </c>
      <c r="M694" s="212">
        <f t="shared" si="18"/>
        <v>0</v>
      </c>
      <c r="N694" s="222" t="s">
        <v>662</v>
      </c>
    </row>
    <row r="695" spans="1:14" s="212" customFormat="1" ht="12.65" customHeight="1">
      <c r="A695" s="223">
        <v>7190</v>
      </c>
      <c r="B695" s="222" t="s">
        <v>144</v>
      </c>
      <c r="C695" s="228">
        <f>AD85</f>
        <v>0</v>
      </c>
      <c r="D695" s="228">
        <f>(D615/D612)*AD90</f>
        <v>0</v>
      </c>
      <c r="E695" s="230">
        <f>(E623/E612)*SUM(C695:D695)</f>
        <v>0</v>
      </c>
      <c r="F695" s="230">
        <f>(F624/F612)*AD64</f>
        <v>0</v>
      </c>
      <c r="G695" s="228">
        <f>(G625/G612)*AD91</f>
        <v>0</v>
      </c>
      <c r="H695" s="230">
        <f>(H628/H612)*AD60</f>
        <v>0</v>
      </c>
      <c r="I695" s="228">
        <f>(I629/I612)*AD92</f>
        <v>0</v>
      </c>
      <c r="J695" s="228">
        <f>(J630/J612)*AD93</f>
        <v>0</v>
      </c>
      <c r="K695" s="228">
        <f>(K644/K612)*AD89</f>
        <v>0</v>
      </c>
      <c r="L695" s="228">
        <f>(L647/L612)*AD94</f>
        <v>0</v>
      </c>
      <c r="M695" s="212">
        <f t="shared" si="18"/>
        <v>0</v>
      </c>
      <c r="N695" s="222" t="s">
        <v>663</v>
      </c>
    </row>
    <row r="696" spans="1:14" s="212" customFormat="1" ht="12.65" customHeight="1">
      <c r="A696" s="223">
        <v>7200</v>
      </c>
      <c r="B696" s="222" t="s">
        <v>664</v>
      </c>
      <c r="C696" s="228">
        <f>AE85</f>
        <v>743002</v>
      </c>
      <c r="D696" s="228">
        <f>(D615/D612)*AE90</f>
        <v>34537.687619687553</v>
      </c>
      <c r="E696" s="230">
        <f>(E623/E612)*SUM(C696:D696)</f>
        <v>114851.7843072562</v>
      </c>
      <c r="F696" s="230">
        <f>(F624/F612)*AE64</f>
        <v>1338.1554378816343</v>
      </c>
      <c r="G696" s="228">
        <f>(G625/G612)*AE91</f>
        <v>0</v>
      </c>
      <c r="H696" s="230">
        <f>(H628/H612)*AE60</f>
        <v>6169.9233099218091</v>
      </c>
      <c r="I696" s="228">
        <f>(I629/I612)*AE92</f>
        <v>10090.378181774258</v>
      </c>
      <c r="J696" s="228">
        <f>(J630/J612)*AE93</f>
        <v>15570.781610551323</v>
      </c>
      <c r="K696" s="228">
        <f>(K644/K612)*AE89</f>
        <v>160039.0658662846</v>
      </c>
      <c r="L696" s="228">
        <f>(L647/L612)*AE94</f>
        <v>0</v>
      </c>
      <c r="M696" s="212">
        <f t="shared" si="18"/>
        <v>342598</v>
      </c>
      <c r="N696" s="222" t="s">
        <v>665</v>
      </c>
    </row>
    <row r="697" spans="1:14" s="212" customFormat="1" ht="12.65" customHeight="1">
      <c r="A697" s="223">
        <v>7220</v>
      </c>
      <c r="B697" s="222" t="s">
        <v>666</v>
      </c>
      <c r="C697" s="228">
        <f>AF85</f>
        <v>0</v>
      </c>
      <c r="D697" s="228">
        <f>(D615/D612)*AF90</f>
        <v>0</v>
      </c>
      <c r="E697" s="230">
        <f>(E623/E612)*SUM(C697:D697)</f>
        <v>0</v>
      </c>
      <c r="F697" s="230">
        <f>(F624/F612)*AF64</f>
        <v>0</v>
      </c>
      <c r="G697" s="228">
        <f>(G625/G612)*AF91</f>
        <v>0</v>
      </c>
      <c r="H697" s="230">
        <f>(H628/H612)*AF60</f>
        <v>0</v>
      </c>
      <c r="I697" s="228">
        <f>(I629/I612)*AF92</f>
        <v>0</v>
      </c>
      <c r="J697" s="228">
        <f>(J630/J612)*AF93</f>
        <v>0</v>
      </c>
      <c r="K697" s="228">
        <f>(K644/K612)*AF89</f>
        <v>0</v>
      </c>
      <c r="L697" s="228">
        <f>(L647/L612)*AF94</f>
        <v>0</v>
      </c>
      <c r="M697" s="212">
        <f t="shared" si="18"/>
        <v>0</v>
      </c>
      <c r="N697" s="222" t="s">
        <v>667</v>
      </c>
    </row>
    <row r="698" spans="1:14" s="212" customFormat="1" ht="12.65" customHeight="1">
      <c r="A698" s="223">
        <v>7230</v>
      </c>
      <c r="B698" s="222" t="s">
        <v>668</v>
      </c>
      <c r="C698" s="228">
        <f>AG85</f>
        <v>1120124</v>
      </c>
      <c r="D698" s="228">
        <f>(D615/D612)*AG90</f>
        <v>21102.229396942719</v>
      </c>
      <c r="E698" s="230">
        <f>(E623/E612)*SUM(C698:D698)</f>
        <v>168572.57684908193</v>
      </c>
      <c r="F698" s="230">
        <f>(F624/F612)*AG64</f>
        <v>3802.6106352366478</v>
      </c>
      <c r="G698" s="228">
        <f>(G625/G612)*AG91</f>
        <v>0</v>
      </c>
      <c r="H698" s="230">
        <f>(H628/H612)*AG60</f>
        <v>901.36739712849464</v>
      </c>
      <c r="I698" s="228">
        <f>(I629/I612)*AG92</f>
        <v>6165.1340830452637</v>
      </c>
      <c r="J698" s="228">
        <f>(J630/J612)*AG93</f>
        <v>6851.3896984075473</v>
      </c>
      <c r="K698" s="228">
        <f>(K644/K612)*AG89</f>
        <v>160600.35494285496</v>
      </c>
      <c r="L698" s="228">
        <f>(L647/L612)*AG94</f>
        <v>3672.8939779350003</v>
      </c>
      <c r="M698" s="212">
        <f t="shared" si="18"/>
        <v>371669</v>
      </c>
      <c r="N698" s="222" t="s">
        <v>669</v>
      </c>
    </row>
    <row r="699" spans="1:14" s="212" customFormat="1" ht="12.65" customHeight="1">
      <c r="A699" s="223">
        <v>7240</v>
      </c>
      <c r="B699" s="222" t="s">
        <v>146</v>
      </c>
      <c r="C699" s="228">
        <f>AH85</f>
        <v>236101</v>
      </c>
      <c r="D699" s="228">
        <f>(D615/D612)*AH90</f>
        <v>10569.723366369897</v>
      </c>
      <c r="E699" s="230">
        <f>(E623/E612)*SUM(C699:D699)</f>
        <v>36436.175755502154</v>
      </c>
      <c r="F699" s="230">
        <f>(F624/F612)*AH64</f>
        <v>5082.453696934419</v>
      </c>
      <c r="G699" s="228">
        <f>(G625/G612)*AH91</f>
        <v>0</v>
      </c>
      <c r="H699" s="230">
        <f>(H628/H612)*AH60</f>
        <v>1701.1722706368773</v>
      </c>
      <c r="I699" s="228">
        <f>(I629/I612)*AH92</f>
        <v>3088.0036676981567</v>
      </c>
      <c r="J699" s="228">
        <f>(J630/J612)*AH93</f>
        <v>1904.8706784810222</v>
      </c>
      <c r="K699" s="228">
        <f>(K644/K612)*AH89</f>
        <v>35121.550833005102</v>
      </c>
      <c r="L699" s="228">
        <f>(L647/L612)*AH94</f>
        <v>0</v>
      </c>
      <c r="M699" s="212">
        <f t="shared" si="18"/>
        <v>93904</v>
      </c>
      <c r="N699" s="222" t="s">
        <v>670</v>
      </c>
    </row>
    <row r="700" spans="1:14" s="212" customFormat="1" ht="12.65" customHeight="1">
      <c r="A700" s="223">
        <v>7250</v>
      </c>
      <c r="B700" s="222" t="s">
        <v>671</v>
      </c>
      <c r="C700" s="228">
        <f>AI85</f>
        <v>0</v>
      </c>
      <c r="D700" s="228">
        <f>(D615/D612)*AI90</f>
        <v>0</v>
      </c>
      <c r="E700" s="230">
        <f>(E623/E612)*SUM(C700:D700)</f>
        <v>0</v>
      </c>
      <c r="F700" s="230">
        <f>(F624/F612)*AI64</f>
        <v>0</v>
      </c>
      <c r="G700" s="228">
        <f>(G625/G612)*AI91</f>
        <v>0</v>
      </c>
      <c r="H700" s="230">
        <f>(H628/H612)*AI60</f>
        <v>0</v>
      </c>
      <c r="I700" s="228">
        <f>(I629/I612)*AI92</f>
        <v>0</v>
      </c>
      <c r="J700" s="228">
        <f>(J630/J612)*AI93</f>
        <v>0</v>
      </c>
      <c r="K700" s="228">
        <f>(K644/K612)*AI89</f>
        <v>0</v>
      </c>
      <c r="L700" s="228">
        <f>(L647/L612)*AI94</f>
        <v>0</v>
      </c>
      <c r="M700" s="212">
        <f t="shared" si="18"/>
        <v>0</v>
      </c>
      <c r="N700" s="222" t="s">
        <v>672</v>
      </c>
    </row>
    <row r="701" spans="1:14" s="212" customFormat="1" ht="12.65" customHeight="1">
      <c r="A701" s="223">
        <v>7260</v>
      </c>
      <c r="B701" s="222" t="s">
        <v>148</v>
      </c>
      <c r="C701" s="228">
        <f>AJ85</f>
        <v>1198884</v>
      </c>
      <c r="D701" s="228">
        <f>(D615/D612)*AJ90</f>
        <v>120398.08130354443</v>
      </c>
      <c r="E701" s="230">
        <f>(E623/E612)*SUM(C701:D701)</f>
        <v>194873.52665709268</v>
      </c>
      <c r="F701" s="230">
        <f>(F624/F612)*AJ64</f>
        <v>15045.729010816847</v>
      </c>
      <c r="G701" s="228">
        <f>(G625/G612)*AJ91</f>
        <v>0</v>
      </c>
      <c r="H701" s="230">
        <f>(H628/H612)*AJ60</f>
        <v>11400.393276357581</v>
      </c>
      <c r="I701" s="228">
        <f>(I629/I612)*AJ92</f>
        <v>35174.971355646259</v>
      </c>
      <c r="J701" s="228">
        <f>(J630/J612)*AJ93</f>
        <v>725.07980664761487</v>
      </c>
      <c r="K701" s="228">
        <f>(K644/K612)*AJ89</f>
        <v>155771.71724387378</v>
      </c>
      <c r="L701" s="228">
        <f>(L647/L612)*AJ94</f>
        <v>69050.406785177998</v>
      </c>
      <c r="M701" s="212">
        <f t="shared" si="18"/>
        <v>602440</v>
      </c>
      <c r="N701" s="222" t="s">
        <v>673</v>
      </c>
    </row>
    <row r="702" spans="1:14" s="212" customFormat="1" ht="12.65" customHeight="1">
      <c r="A702" s="223">
        <v>7310</v>
      </c>
      <c r="B702" s="222" t="s">
        <v>674</v>
      </c>
      <c r="C702" s="228">
        <f>AK85</f>
        <v>0</v>
      </c>
      <c r="D702" s="228">
        <f>(D615/D612)*AK90</f>
        <v>0</v>
      </c>
      <c r="E702" s="230">
        <f>(E623/E612)*SUM(C702:D702)</f>
        <v>0</v>
      </c>
      <c r="F702" s="230">
        <f>(F624/F612)*AK64</f>
        <v>0</v>
      </c>
      <c r="G702" s="228">
        <f>(G625/G612)*AK91</f>
        <v>0</v>
      </c>
      <c r="H702" s="230">
        <f>(H628/H612)*AK60</f>
        <v>0</v>
      </c>
      <c r="I702" s="228">
        <f>(I629/I612)*AK92</f>
        <v>0</v>
      </c>
      <c r="J702" s="228">
        <f>(J630/J612)*AK93</f>
        <v>0</v>
      </c>
      <c r="K702" s="228">
        <f>(K644/K612)*AK89</f>
        <v>0</v>
      </c>
      <c r="L702" s="228">
        <f>(L647/L612)*AK94</f>
        <v>0</v>
      </c>
      <c r="M702" s="212">
        <f t="shared" si="18"/>
        <v>0</v>
      </c>
      <c r="N702" s="222" t="s">
        <v>675</v>
      </c>
    </row>
    <row r="703" spans="1:14" s="212" customFormat="1" ht="12.65" customHeight="1">
      <c r="A703" s="223">
        <v>7320</v>
      </c>
      <c r="B703" s="222" t="s">
        <v>676</v>
      </c>
      <c r="C703" s="228">
        <f>AL85</f>
        <v>0</v>
      </c>
      <c r="D703" s="228">
        <f>(D615/D612)*AL90</f>
        <v>0</v>
      </c>
      <c r="E703" s="230">
        <f>(E623/E612)*SUM(C703:D703)</f>
        <v>0</v>
      </c>
      <c r="F703" s="230">
        <f>(F624/F612)*AL64</f>
        <v>0</v>
      </c>
      <c r="G703" s="228">
        <f>(G625/G612)*AL91</f>
        <v>0</v>
      </c>
      <c r="H703" s="230">
        <f>(H628/H612)*AL60</f>
        <v>0</v>
      </c>
      <c r="I703" s="228">
        <f>(I629/I612)*AL92</f>
        <v>0</v>
      </c>
      <c r="J703" s="228">
        <f>(J630/J612)*AL93</f>
        <v>0</v>
      </c>
      <c r="K703" s="228">
        <f>(K644/K612)*AL89</f>
        <v>0</v>
      </c>
      <c r="L703" s="228">
        <f>(L647/L612)*AL94</f>
        <v>0</v>
      </c>
      <c r="M703" s="212">
        <f t="shared" si="18"/>
        <v>0</v>
      </c>
      <c r="N703" s="222" t="s">
        <v>677</v>
      </c>
    </row>
    <row r="704" spans="1:14" s="212" customFormat="1" ht="12.65" customHeight="1">
      <c r="A704" s="223">
        <v>7330</v>
      </c>
      <c r="B704" s="222" t="s">
        <v>678</v>
      </c>
      <c r="C704" s="228">
        <f>AM85</f>
        <v>0</v>
      </c>
      <c r="D704" s="228">
        <f>(D615/D612)*AM90</f>
        <v>0</v>
      </c>
      <c r="E704" s="230">
        <f>(E623/E612)*SUM(C704:D704)</f>
        <v>0</v>
      </c>
      <c r="F704" s="230">
        <f>(F624/F612)*AM64</f>
        <v>0</v>
      </c>
      <c r="G704" s="228">
        <f>(G625/G612)*AM91</f>
        <v>0</v>
      </c>
      <c r="H704" s="230">
        <f>(H628/H612)*AM60</f>
        <v>0</v>
      </c>
      <c r="I704" s="228">
        <f>(I629/I612)*AM92</f>
        <v>0</v>
      </c>
      <c r="J704" s="228">
        <f>(J630/J612)*AM93</f>
        <v>0</v>
      </c>
      <c r="K704" s="228">
        <f>(K644/K612)*AM89</f>
        <v>0</v>
      </c>
      <c r="L704" s="228">
        <f>(L647/L612)*AM94</f>
        <v>0</v>
      </c>
      <c r="M704" s="212">
        <f t="shared" si="18"/>
        <v>0</v>
      </c>
      <c r="N704" s="222" t="s">
        <v>679</v>
      </c>
    </row>
    <row r="705" spans="1:14" s="212" customFormat="1" ht="12.65" customHeight="1">
      <c r="A705" s="223">
        <v>7340</v>
      </c>
      <c r="B705" s="222" t="s">
        <v>680</v>
      </c>
      <c r="C705" s="228">
        <f>AN85</f>
        <v>0</v>
      </c>
      <c r="D705" s="228">
        <f>(D615/D612)*AN90</f>
        <v>0</v>
      </c>
      <c r="E705" s="230">
        <f>(E623/E612)*SUM(C705:D705)</f>
        <v>0</v>
      </c>
      <c r="F705" s="230">
        <f>(F624/F612)*AN64</f>
        <v>0</v>
      </c>
      <c r="G705" s="228">
        <f>(G625/G612)*AN91</f>
        <v>0</v>
      </c>
      <c r="H705" s="230">
        <f>(H628/H612)*AN60</f>
        <v>0</v>
      </c>
      <c r="I705" s="228">
        <f>(I629/I612)*AN92</f>
        <v>0</v>
      </c>
      <c r="J705" s="228">
        <f>(J630/J612)*AN93</f>
        <v>0</v>
      </c>
      <c r="K705" s="228">
        <f>(K644/K612)*AN89</f>
        <v>0</v>
      </c>
      <c r="L705" s="228">
        <f>(L647/L612)*AN94</f>
        <v>0</v>
      </c>
      <c r="M705" s="212">
        <f t="shared" si="18"/>
        <v>0</v>
      </c>
      <c r="N705" s="222" t="s">
        <v>681</v>
      </c>
    </row>
    <row r="706" spans="1:14" s="212" customFormat="1" ht="12.65" customHeight="1">
      <c r="A706" s="223">
        <v>7350</v>
      </c>
      <c r="B706" s="222" t="s">
        <v>682</v>
      </c>
      <c r="C706" s="228">
        <f>AO85</f>
        <v>31441</v>
      </c>
      <c r="D706" s="228">
        <f>(D615/D612)*AO90</f>
        <v>0</v>
      </c>
      <c r="E706" s="230">
        <f>(E623/E612)*SUM(C706:D706)</f>
        <v>4644.2066017994593</v>
      </c>
      <c r="F706" s="230">
        <f>(F624/F612)*AO64</f>
        <v>141.04779304213605</v>
      </c>
      <c r="G706" s="228">
        <f>(G625/G612)*AO91</f>
        <v>9214.3738110484192</v>
      </c>
      <c r="H706" s="230">
        <f>(H628/H612)*AO60</f>
        <v>228.51567814525217</v>
      </c>
      <c r="I706" s="228">
        <f>(I629/I612)*AO92</f>
        <v>0</v>
      </c>
      <c r="J706" s="228">
        <f>(J630/J612)*AO93</f>
        <v>2961.7666678317828</v>
      </c>
      <c r="K706" s="228">
        <f>(K644/K612)*AO89</f>
        <v>24297.677916221495</v>
      </c>
      <c r="L706" s="228">
        <f>(L647/L612)*AO94</f>
        <v>3183.1747808770006</v>
      </c>
      <c r="M706" s="212">
        <f t="shared" si="18"/>
        <v>44671</v>
      </c>
      <c r="N706" s="222" t="s">
        <v>683</v>
      </c>
    </row>
    <row r="707" spans="1:14" s="212" customFormat="1" ht="12.65" customHeight="1">
      <c r="A707" s="223">
        <v>7380</v>
      </c>
      <c r="B707" s="222" t="s">
        <v>684</v>
      </c>
      <c r="C707" s="228">
        <f>AP85</f>
        <v>0</v>
      </c>
      <c r="D707" s="228">
        <f>(D615/D612)*AP90</f>
        <v>0</v>
      </c>
      <c r="E707" s="230">
        <f>(E623/E612)*SUM(C707:D707)</f>
        <v>0</v>
      </c>
      <c r="F707" s="230">
        <f>(F624/F612)*AP64</f>
        <v>0</v>
      </c>
      <c r="G707" s="228">
        <f>(G625/G612)*AP91</f>
        <v>0</v>
      </c>
      <c r="H707" s="230">
        <f>(H628/H612)*AP60</f>
        <v>0</v>
      </c>
      <c r="I707" s="228">
        <f>(I629/I612)*AP92</f>
        <v>0</v>
      </c>
      <c r="J707" s="228">
        <f>(J630/J612)*AP93</f>
        <v>0</v>
      </c>
      <c r="K707" s="228">
        <f>(K644/K612)*AP89</f>
        <v>0</v>
      </c>
      <c r="L707" s="228">
        <f>(L647/L612)*AP94</f>
        <v>0</v>
      </c>
      <c r="M707" s="212">
        <f t="shared" si="18"/>
        <v>0</v>
      </c>
      <c r="N707" s="222" t="s">
        <v>685</v>
      </c>
    </row>
    <row r="708" spans="1:14" s="212" customFormat="1" ht="12.65" customHeight="1">
      <c r="A708" s="223">
        <v>7390</v>
      </c>
      <c r="B708" s="222" t="s">
        <v>686</v>
      </c>
      <c r="C708" s="228">
        <f>AQ85</f>
        <v>0</v>
      </c>
      <c r="D708" s="228">
        <f>(D615/D612)*AQ90</f>
        <v>0</v>
      </c>
      <c r="E708" s="230">
        <f>(E623/E612)*SUM(C708:D708)</f>
        <v>0</v>
      </c>
      <c r="F708" s="230">
        <f>(F624/F612)*AQ64</f>
        <v>0</v>
      </c>
      <c r="G708" s="228">
        <f>(G625/G612)*AQ91</f>
        <v>0</v>
      </c>
      <c r="H708" s="230">
        <f>(H628/H612)*AQ60</f>
        <v>0</v>
      </c>
      <c r="I708" s="228">
        <f>(I629/I612)*AQ92</f>
        <v>0</v>
      </c>
      <c r="J708" s="228">
        <f>(J630/J612)*AQ93</f>
        <v>0</v>
      </c>
      <c r="K708" s="228">
        <f>(K644/K612)*AQ89</f>
        <v>0</v>
      </c>
      <c r="L708" s="228">
        <f>(L647/L612)*AQ94</f>
        <v>0</v>
      </c>
      <c r="M708" s="212">
        <f t="shared" si="18"/>
        <v>0</v>
      </c>
      <c r="N708" s="222" t="s">
        <v>687</v>
      </c>
    </row>
    <row r="709" spans="1:14" s="212" customFormat="1" ht="12.65" customHeight="1">
      <c r="A709" s="223">
        <v>7400</v>
      </c>
      <c r="B709" s="222" t="s">
        <v>688</v>
      </c>
      <c r="C709" s="228">
        <f>AR85</f>
        <v>0</v>
      </c>
      <c r="D709" s="228">
        <f>(D615/D612)*AR90</f>
        <v>0</v>
      </c>
      <c r="E709" s="230">
        <f>(E623/E612)*SUM(C709:D709)</f>
        <v>0</v>
      </c>
      <c r="F709" s="230">
        <f>(F624/F612)*AR64</f>
        <v>0</v>
      </c>
      <c r="G709" s="228">
        <f>(G625/G612)*AR91</f>
        <v>0</v>
      </c>
      <c r="H709" s="230">
        <f>(H628/H612)*AR60</f>
        <v>0</v>
      </c>
      <c r="I709" s="228">
        <f>(I629/I612)*AR92</f>
        <v>0</v>
      </c>
      <c r="J709" s="228">
        <f>(J630/J612)*AR93</f>
        <v>0</v>
      </c>
      <c r="K709" s="228">
        <f>(K644/K612)*AR89</f>
        <v>0</v>
      </c>
      <c r="L709" s="228">
        <f>(L647/L612)*AR94</f>
        <v>0</v>
      </c>
      <c r="M709" s="212">
        <f t="shared" si="18"/>
        <v>0</v>
      </c>
      <c r="N709" s="222" t="s">
        <v>689</v>
      </c>
    </row>
    <row r="710" spans="1:14" s="212" customFormat="1" ht="12.65" customHeight="1">
      <c r="A710" s="223">
        <v>7410</v>
      </c>
      <c r="B710" s="222" t="s">
        <v>156</v>
      </c>
      <c r="C710" s="228">
        <f>AS85</f>
        <v>0</v>
      </c>
      <c r="D710" s="228">
        <f>(D615/D612)*AS90</f>
        <v>0</v>
      </c>
      <c r="E710" s="230">
        <f>(E623/E612)*SUM(C710:D710)</f>
        <v>0</v>
      </c>
      <c r="F710" s="230">
        <f>(F624/F612)*AS64</f>
        <v>0</v>
      </c>
      <c r="G710" s="228">
        <f>(G625/G612)*AS91</f>
        <v>0</v>
      </c>
      <c r="H710" s="230">
        <f>(H628/H612)*AS60</f>
        <v>0</v>
      </c>
      <c r="I710" s="228">
        <f>(I629/I612)*AS92</f>
        <v>0</v>
      </c>
      <c r="J710" s="228">
        <f>(J630/J612)*AS93</f>
        <v>0</v>
      </c>
      <c r="K710" s="228">
        <f>(K644/K612)*AS89</f>
        <v>0</v>
      </c>
      <c r="L710" s="228">
        <f>(L647/L612)*AS94</f>
        <v>0</v>
      </c>
      <c r="M710" s="212">
        <f t="shared" si="18"/>
        <v>0</v>
      </c>
      <c r="N710" s="222" t="s">
        <v>690</v>
      </c>
    </row>
    <row r="711" spans="1:14" s="212" customFormat="1" ht="12.65" customHeight="1">
      <c r="A711" s="223">
        <v>7420</v>
      </c>
      <c r="B711" s="222" t="s">
        <v>691</v>
      </c>
      <c r="C711" s="228">
        <f>AT85</f>
        <v>0</v>
      </c>
      <c r="D711" s="228">
        <f>(D615/D612)*AT90</f>
        <v>0</v>
      </c>
      <c r="E711" s="230">
        <f>(E623/E612)*SUM(C711:D711)</f>
        <v>0</v>
      </c>
      <c r="F711" s="230">
        <f>(F624/F612)*AT64</f>
        <v>0</v>
      </c>
      <c r="G711" s="228">
        <f>(G625/G612)*AT91</f>
        <v>0</v>
      </c>
      <c r="H711" s="230">
        <f>(H628/H612)*AT60</f>
        <v>0</v>
      </c>
      <c r="I711" s="228">
        <f>(I629/I612)*AT92</f>
        <v>0</v>
      </c>
      <c r="J711" s="228">
        <f>(J630/J612)*AT93</f>
        <v>0</v>
      </c>
      <c r="K711" s="228">
        <f>(K644/K612)*AT89</f>
        <v>0</v>
      </c>
      <c r="L711" s="228">
        <f>(L647/L612)*AT94</f>
        <v>0</v>
      </c>
      <c r="M711" s="212">
        <f t="shared" si="18"/>
        <v>0</v>
      </c>
      <c r="N711" s="222" t="s">
        <v>692</v>
      </c>
    </row>
    <row r="712" spans="1:14" s="212" customFormat="1" ht="12.65" customHeight="1">
      <c r="A712" s="223">
        <v>7430</v>
      </c>
      <c r="B712" s="222" t="s">
        <v>693</v>
      </c>
      <c r="C712" s="228">
        <f>AU85</f>
        <v>0</v>
      </c>
      <c r="D712" s="228">
        <f>(D615/D612)*AU90</f>
        <v>0</v>
      </c>
      <c r="E712" s="230">
        <f>(E623/E612)*SUM(C712:D712)</f>
        <v>0</v>
      </c>
      <c r="F712" s="230">
        <f>(F624/F612)*AU64</f>
        <v>0</v>
      </c>
      <c r="G712" s="228">
        <f>(G625/G612)*AU91</f>
        <v>0</v>
      </c>
      <c r="H712" s="230">
        <f>(H628/H612)*AU60</f>
        <v>0</v>
      </c>
      <c r="I712" s="228">
        <f>(I629/I612)*AU92</f>
        <v>0</v>
      </c>
      <c r="J712" s="228">
        <f>(J630/J612)*AU93</f>
        <v>0</v>
      </c>
      <c r="K712" s="228">
        <f>(K644/K612)*AU89</f>
        <v>0</v>
      </c>
      <c r="L712" s="228">
        <f>(L647/L612)*AU94</f>
        <v>0</v>
      </c>
      <c r="M712" s="212">
        <f t="shared" si="18"/>
        <v>0</v>
      </c>
      <c r="N712" s="222" t="s">
        <v>694</v>
      </c>
    </row>
    <row r="713" spans="1:14" s="212" customFormat="1" ht="12.65" customHeight="1">
      <c r="A713" s="223">
        <v>7490</v>
      </c>
      <c r="B713" s="222" t="s">
        <v>695</v>
      </c>
      <c r="C713" s="228">
        <f>AV85</f>
        <v>0</v>
      </c>
      <c r="D713" s="228">
        <f>(D615/D612)*AV90</f>
        <v>0</v>
      </c>
      <c r="E713" s="230">
        <f>(E623/E612)*SUM(C713:D713)</f>
        <v>0</v>
      </c>
      <c r="F713" s="230">
        <f>(F624/F612)*AV64</f>
        <v>0</v>
      </c>
      <c r="G713" s="228">
        <f>(G625/G612)*AV91</f>
        <v>0</v>
      </c>
      <c r="H713" s="230">
        <f>(H628/H612)*AV60</f>
        <v>0</v>
      </c>
      <c r="I713" s="228">
        <f>(I629/I612)*AV92</f>
        <v>0</v>
      </c>
      <c r="J713" s="228">
        <f>(J630/J612)*AV93</f>
        <v>0</v>
      </c>
      <c r="K713" s="228">
        <f>(K644/K612)*AV89</f>
        <v>0</v>
      </c>
      <c r="L713" s="228">
        <f>(L647/L612)*AV94</f>
        <v>0</v>
      </c>
      <c r="M713" s="212">
        <f t="shared" si="18"/>
        <v>0</v>
      </c>
      <c r="N713" s="224" t="s">
        <v>696</v>
      </c>
    </row>
    <row r="714" spans="1:14" s="212" customFormat="1" ht="12.65" customHeight="1"/>
    <row r="715" spans="1:14" s="212" customFormat="1" ht="12.65" customHeight="1">
      <c r="C715" s="225">
        <f>SUM(C614:C647)+SUM(C668:C713)</f>
        <v>13245204</v>
      </c>
      <c r="D715" s="212">
        <f>SUM(D616:D647)+SUM(D668:D713)</f>
        <v>1107774</v>
      </c>
      <c r="E715" s="212">
        <f>SUM(E624:E647)+SUM(E668:E713)</f>
        <v>1704672.6249286076</v>
      </c>
      <c r="F715" s="212">
        <f>SUM(F625:F648)+SUM(F668:F713)</f>
        <v>120082.78987096701</v>
      </c>
      <c r="G715" s="212">
        <f>SUM(G626:G647)+SUM(G668:G713)</f>
        <v>792378.91561469168</v>
      </c>
      <c r="H715" s="212">
        <f>SUM(H629:H647)+SUM(H668:H713)</f>
        <v>68542.00812812314</v>
      </c>
      <c r="I715" s="212">
        <f>SUM(I630:I647)+SUM(I668:I713)</f>
        <v>246746.7156023742</v>
      </c>
      <c r="J715" s="212">
        <f>SUM(J631:J647)+SUM(J668:J713)</f>
        <v>296944.75979869487</v>
      </c>
      <c r="K715" s="212">
        <f>SUM(K668:K713)</f>
        <v>1155431.2730602976</v>
      </c>
      <c r="L715" s="212">
        <f>SUM(L668:L713)</f>
        <v>466212.67559921608</v>
      </c>
      <c r="M715" s="212">
        <f>SUM(M668:M713)</f>
        <v>5165273</v>
      </c>
      <c r="N715" s="222" t="s">
        <v>697</v>
      </c>
    </row>
    <row r="716" spans="1:14" s="212" customFormat="1" ht="12.65" customHeight="1">
      <c r="C716" s="225">
        <f>CE85</f>
        <v>13245204</v>
      </c>
      <c r="D716" s="212">
        <f>D615</f>
        <v>1107774</v>
      </c>
      <c r="E716" s="212">
        <f>E623</f>
        <v>1704672.6249286074</v>
      </c>
      <c r="F716" s="212">
        <f>F624</f>
        <v>120082.78987096701</v>
      </c>
      <c r="G716" s="212">
        <f>G625</f>
        <v>792378.91561469168</v>
      </c>
      <c r="H716" s="212">
        <f>H628</f>
        <v>68542.00812812314</v>
      </c>
      <c r="I716" s="212">
        <f>I629</f>
        <v>246746.7156023742</v>
      </c>
      <c r="J716" s="212">
        <f>J630</f>
        <v>296944.75979869481</v>
      </c>
      <c r="K716" s="212">
        <f>K644</f>
        <v>1155431.2730602974</v>
      </c>
      <c r="L716" s="212">
        <f>L647</f>
        <v>466212.67559921596</v>
      </c>
      <c r="M716" s="212">
        <f>C648</f>
        <v>5165270</v>
      </c>
      <c r="N716" s="222" t="s">
        <v>698</v>
      </c>
    </row>
  </sheetData>
  <sheetProtection algorithmName="SHA-512" hashValue="Wt8QPbG9gNjwsXXVzX+ZMKiEcTy01AQQysMmi3EJU/Vxmkic987A3rP4hmllnyh2qzqMYgn6lJcwFLJZ4cvR8Q==" saltValue="p+KJZiDHOlARNd2/HHnHuA==" spinCount="100000" sheet="1"/>
  <mergeCells count="2">
    <mergeCell ref="B236:C236"/>
    <mergeCell ref="A426:E426"/>
  </mergeCells>
  <hyperlinks>
    <hyperlink ref="C30" r:id="rId1" xr:uid="{00000000-0004-0000-0000-000000000000}"/>
    <hyperlink ref="F42" r:id="rId2" xr:uid="{00000000-0004-0000-0000-000001000000}"/>
    <hyperlink ref="A43" r:id="rId3" xr:uid="{00000000-0004-0000-0000-000002000000}"/>
  </hyperlinks>
  <printOptions horizontalCentered="1" gridLines="1" gridLinesSet="0"/>
  <pageMargins left="0.25" right="0.25" top="0.5" bottom="0.5" header="0.5" footer="0.5"/>
  <pageSetup scale="95" orientation="portrait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BB4CF-E2C7-4F6E-BBBD-80342C177E4C}">
  <sheetPr codeName="Sheet8">
    <pageSetUpPr fitToPage="1"/>
  </sheetPr>
  <dimension ref="A1:C179"/>
  <sheetViews>
    <sheetView topLeftCell="A165" workbookViewId="0">
      <selection activeCell="E20" sqref="E20"/>
    </sheetView>
  </sheetViews>
  <sheetFormatPr defaultColWidth="57.4140625" defaultRowHeight="14.5"/>
  <cols>
    <col min="1" max="1" width="5.75" style="11" customWidth="1"/>
    <col min="2" max="2" width="55.75" style="11" customWidth="1"/>
    <col min="3" max="3" width="22" style="11" customWidth="1"/>
    <col min="4" max="4" width="5.6640625" style="11" customWidth="1"/>
    <col min="5" max="7" width="57.4140625" style="11" customWidth="1"/>
    <col min="8" max="16384" width="57.4140625" style="11"/>
  </cols>
  <sheetData>
    <row r="1" spans="1:3" ht="20.149999999999999" customHeight="1">
      <c r="A1" s="178" t="s">
        <v>904</v>
      </c>
      <c r="B1" s="179"/>
      <c r="C1" s="179"/>
    </row>
    <row r="2" spans="1:3" ht="20.149999999999999" customHeight="1">
      <c r="A2" s="178"/>
      <c r="B2" s="179"/>
      <c r="C2" s="104" t="s">
        <v>905</v>
      </c>
    </row>
    <row r="3" spans="1:3" ht="20.149999999999999" customHeight="1">
      <c r="A3" s="130" t="str">
        <f>"Hospital: "&amp;data!C98</f>
        <v>Hospital: Odessa Memorial Healthcare Center</v>
      </c>
      <c r="B3" s="180"/>
      <c r="C3" s="152" t="str">
        <f>"FYE: "&amp;data!C96</f>
        <v>FYE: 12/31/2023</v>
      </c>
    </row>
    <row r="4" spans="1:3" ht="20.149999999999999" customHeight="1">
      <c r="A4" s="181"/>
      <c r="B4" s="182" t="s">
        <v>906</v>
      </c>
      <c r="C4" s="183"/>
    </row>
    <row r="5" spans="1:3" ht="20.149999999999999" customHeight="1">
      <c r="A5" s="184">
        <v>1</v>
      </c>
      <c r="B5" s="185" t="s">
        <v>424</v>
      </c>
      <c r="C5" s="185"/>
    </row>
    <row r="6" spans="1:3" ht="20.149999999999999" customHeight="1">
      <c r="A6" s="184">
        <v>2</v>
      </c>
      <c r="B6" s="186" t="s">
        <v>425</v>
      </c>
      <c r="C6" s="186">
        <f>data!C266</f>
        <v>3026203</v>
      </c>
    </row>
    <row r="7" spans="1:3" ht="20.149999999999999" customHeight="1">
      <c r="A7" s="184">
        <v>3</v>
      </c>
      <c r="B7" s="186" t="s">
        <v>426</v>
      </c>
      <c r="C7" s="186">
        <f>data!C267</f>
        <v>0</v>
      </c>
    </row>
    <row r="8" spans="1:3" ht="20.149999999999999" customHeight="1">
      <c r="A8" s="184">
        <v>4</v>
      </c>
      <c r="B8" s="186" t="s">
        <v>427</v>
      </c>
      <c r="C8" s="186">
        <f>data!C268</f>
        <v>2332940</v>
      </c>
    </row>
    <row r="9" spans="1:3" ht="20.149999999999999" customHeight="1">
      <c r="A9" s="184">
        <v>5</v>
      </c>
      <c r="B9" s="186" t="s">
        <v>907</v>
      </c>
      <c r="C9" s="186">
        <f>data!C269</f>
        <v>0</v>
      </c>
    </row>
    <row r="10" spans="1:3" ht="20.149999999999999" customHeight="1">
      <c r="A10" s="184">
        <v>6</v>
      </c>
      <c r="B10" s="186" t="s">
        <v>908</v>
      </c>
      <c r="C10" s="186">
        <f>data!C270</f>
        <v>435686</v>
      </c>
    </row>
    <row r="11" spans="1:3" ht="20.149999999999999" customHeight="1">
      <c r="A11" s="184">
        <v>7</v>
      </c>
      <c r="B11" s="186" t="s">
        <v>909</v>
      </c>
      <c r="C11" s="186">
        <f>data!C271</f>
        <v>9646</v>
      </c>
    </row>
    <row r="12" spans="1:3" ht="20.149999999999999" customHeight="1">
      <c r="A12" s="184">
        <v>8</v>
      </c>
      <c r="B12" s="186" t="s">
        <v>431</v>
      </c>
      <c r="C12" s="186">
        <f>data!C272</f>
        <v>0</v>
      </c>
    </row>
    <row r="13" spans="1:3" ht="20.149999999999999" customHeight="1">
      <c r="A13" s="184">
        <v>9</v>
      </c>
      <c r="B13" s="186" t="s">
        <v>432</v>
      </c>
      <c r="C13" s="186">
        <f>data!C273</f>
        <v>220653</v>
      </c>
    </row>
    <row r="14" spans="1:3" ht="20.149999999999999" customHeight="1">
      <c r="A14" s="184">
        <v>10</v>
      </c>
      <c r="B14" s="186" t="s">
        <v>433</v>
      </c>
      <c r="C14" s="186">
        <f>data!C274</f>
        <v>187567</v>
      </c>
    </row>
    <row r="15" spans="1:3" ht="20.149999999999999" customHeight="1">
      <c r="A15" s="184">
        <v>11</v>
      </c>
      <c r="B15" s="186" t="s">
        <v>910</v>
      </c>
      <c r="C15" s="186">
        <f>data!C275</f>
        <v>0</v>
      </c>
    </row>
    <row r="16" spans="1:3" ht="20.149999999999999" customHeight="1">
      <c r="A16" s="184">
        <v>12</v>
      </c>
      <c r="B16" s="186" t="s">
        <v>911</v>
      </c>
      <c r="C16" s="186">
        <f>data!D276</f>
        <v>6212695</v>
      </c>
    </row>
    <row r="17" spans="1:3" ht="20.149999999999999" customHeight="1">
      <c r="A17" s="184">
        <v>13</v>
      </c>
      <c r="B17" s="186"/>
      <c r="C17" s="186"/>
    </row>
    <row r="18" spans="1:3" ht="20.149999999999999" customHeight="1">
      <c r="A18" s="184">
        <v>14</v>
      </c>
      <c r="B18" s="187" t="s">
        <v>912</v>
      </c>
      <c r="C18" s="185"/>
    </row>
    <row r="19" spans="1:3" ht="20.149999999999999" customHeight="1">
      <c r="A19" s="184">
        <v>15</v>
      </c>
      <c r="B19" s="186" t="s">
        <v>425</v>
      </c>
      <c r="C19" s="186">
        <f>data!C278</f>
        <v>209601</v>
      </c>
    </row>
    <row r="20" spans="1:3" ht="20.149999999999999" customHeight="1">
      <c r="A20" s="184">
        <v>16</v>
      </c>
      <c r="B20" s="186" t="s">
        <v>426</v>
      </c>
      <c r="C20" s="186">
        <f>data!C279</f>
        <v>0</v>
      </c>
    </row>
    <row r="21" spans="1:3" ht="20.149999999999999" customHeight="1">
      <c r="A21" s="184">
        <v>17</v>
      </c>
      <c r="B21" s="186" t="s">
        <v>437</v>
      </c>
      <c r="C21" s="186">
        <f>data!C280</f>
        <v>0</v>
      </c>
    </row>
    <row r="22" spans="1:3" ht="20.149999999999999" customHeight="1">
      <c r="A22" s="184">
        <v>18</v>
      </c>
      <c r="B22" s="186" t="s">
        <v>913</v>
      </c>
      <c r="C22" s="186">
        <f>data!D281</f>
        <v>209601</v>
      </c>
    </row>
    <row r="23" spans="1:3" ht="20.149999999999999" customHeight="1">
      <c r="A23" s="184">
        <v>19</v>
      </c>
      <c r="B23" s="188"/>
      <c r="C23" s="186"/>
    </row>
    <row r="24" spans="1:3" ht="20.149999999999999" customHeight="1">
      <c r="A24" s="184">
        <v>20</v>
      </c>
      <c r="B24" s="187" t="s">
        <v>914</v>
      </c>
      <c r="C24" s="185"/>
    </row>
    <row r="25" spans="1:3" ht="20.149999999999999" customHeight="1">
      <c r="A25" s="184">
        <v>21</v>
      </c>
      <c r="B25" s="186" t="s">
        <v>394</v>
      </c>
      <c r="C25" s="186">
        <f>data!C283</f>
        <v>16481</v>
      </c>
    </row>
    <row r="26" spans="1:3" ht="20.149999999999999" customHeight="1">
      <c r="A26" s="184">
        <v>22</v>
      </c>
      <c r="B26" s="186" t="s">
        <v>395</v>
      </c>
      <c r="C26" s="186">
        <f>data!C284</f>
        <v>443865</v>
      </c>
    </row>
    <row r="27" spans="1:3" ht="20.149999999999999" customHeight="1">
      <c r="A27" s="184">
        <v>23</v>
      </c>
      <c r="B27" s="186" t="s">
        <v>396</v>
      </c>
      <c r="C27" s="186">
        <f>data!C285</f>
        <v>6408501</v>
      </c>
    </row>
    <row r="28" spans="1:3" ht="20.149999999999999" customHeight="1">
      <c r="A28" s="184">
        <v>24</v>
      </c>
      <c r="B28" s="186" t="s">
        <v>915</v>
      </c>
      <c r="C28" s="186">
        <f>data!C286</f>
        <v>0</v>
      </c>
    </row>
    <row r="29" spans="1:3" ht="20.149999999999999" customHeight="1">
      <c r="A29" s="184">
        <v>25</v>
      </c>
      <c r="B29" s="186" t="s">
        <v>398</v>
      </c>
      <c r="C29" s="186">
        <f>data!C287</f>
        <v>7945090</v>
      </c>
    </row>
    <row r="30" spans="1:3" ht="20.149999999999999" customHeight="1">
      <c r="A30" s="184">
        <v>26</v>
      </c>
      <c r="B30" s="186" t="s">
        <v>442</v>
      </c>
      <c r="C30" s="186">
        <f>data!C288</f>
        <v>1391758</v>
      </c>
    </row>
    <row r="31" spans="1:3" ht="20.149999999999999" customHeight="1">
      <c r="A31" s="184">
        <v>27</v>
      </c>
      <c r="B31" s="186" t="s">
        <v>401</v>
      </c>
      <c r="C31" s="186">
        <f>data!C289</f>
        <v>3706248</v>
      </c>
    </row>
    <row r="32" spans="1:3" ht="20.149999999999999" customHeight="1">
      <c r="A32" s="184">
        <v>28</v>
      </c>
      <c r="B32" s="186" t="s">
        <v>402</v>
      </c>
      <c r="C32" s="186">
        <f>data!C290</f>
        <v>280522</v>
      </c>
    </row>
    <row r="33" spans="1:3" ht="20.149999999999999" customHeight="1">
      <c r="A33" s="184">
        <v>29</v>
      </c>
      <c r="B33" s="186" t="s">
        <v>615</v>
      </c>
      <c r="C33" s="186">
        <f>data!C291</f>
        <v>0</v>
      </c>
    </row>
    <row r="34" spans="1:3" ht="20.149999999999999" customHeight="1">
      <c r="A34" s="184">
        <v>30</v>
      </c>
      <c r="B34" s="186" t="s">
        <v>916</v>
      </c>
      <c r="C34" s="186">
        <f>data!C292</f>
        <v>11341519</v>
      </c>
    </row>
    <row r="35" spans="1:3" ht="20.149999999999999" customHeight="1">
      <c r="A35" s="184">
        <v>31</v>
      </c>
      <c r="B35" s="186" t="s">
        <v>917</v>
      </c>
      <c r="C35" s="186">
        <f>data!D293</f>
        <v>8850946</v>
      </c>
    </row>
    <row r="36" spans="1:3" ht="20.149999999999999" customHeight="1">
      <c r="A36" s="184">
        <v>32</v>
      </c>
      <c r="B36" s="188"/>
      <c r="C36" s="186"/>
    </row>
    <row r="37" spans="1:3" ht="20.149999999999999" customHeight="1">
      <c r="A37" s="184">
        <v>33</v>
      </c>
      <c r="B37" s="187" t="s">
        <v>918</v>
      </c>
      <c r="C37" s="185"/>
    </row>
    <row r="38" spans="1:3" ht="20.149999999999999" customHeight="1">
      <c r="A38" s="184">
        <v>34</v>
      </c>
      <c r="B38" s="186" t="s">
        <v>919</v>
      </c>
      <c r="C38" s="186">
        <f>data!C295</f>
        <v>0</v>
      </c>
    </row>
    <row r="39" spans="1:3" ht="20.149999999999999" customHeight="1">
      <c r="A39" s="184">
        <v>35</v>
      </c>
      <c r="B39" s="186" t="s">
        <v>920</v>
      </c>
      <c r="C39" s="186">
        <f>data!C296</f>
        <v>0</v>
      </c>
    </row>
    <row r="40" spans="1:3" ht="20.149999999999999" customHeight="1">
      <c r="A40" s="184">
        <v>36</v>
      </c>
      <c r="B40" s="186" t="s">
        <v>449</v>
      </c>
      <c r="C40" s="186">
        <f>data!C297</f>
        <v>0</v>
      </c>
    </row>
    <row r="41" spans="1:3" ht="20.149999999999999" customHeight="1">
      <c r="A41" s="184">
        <v>37</v>
      </c>
      <c r="B41" s="186" t="s">
        <v>437</v>
      </c>
      <c r="C41" s="186">
        <f>data!C298</f>
        <v>0</v>
      </c>
    </row>
    <row r="42" spans="1:3" ht="20.149999999999999" customHeight="1">
      <c r="A42" s="184">
        <v>38</v>
      </c>
      <c r="B42" s="186" t="s">
        <v>921</v>
      </c>
      <c r="C42" s="186">
        <f>data!D299</f>
        <v>0</v>
      </c>
    </row>
    <row r="43" spans="1:3" ht="20.149999999999999" customHeight="1">
      <c r="A43" s="184">
        <v>39</v>
      </c>
      <c r="B43" s="188"/>
      <c r="C43" s="186"/>
    </row>
    <row r="44" spans="1:3" ht="20.149999999999999" customHeight="1">
      <c r="A44" s="184">
        <v>40</v>
      </c>
      <c r="B44" s="187" t="s">
        <v>922</v>
      </c>
      <c r="C44" s="185"/>
    </row>
    <row r="45" spans="1:3" ht="20.149999999999999" customHeight="1">
      <c r="A45" s="184">
        <v>41</v>
      </c>
      <c r="B45" s="186" t="s">
        <v>452</v>
      </c>
      <c r="C45" s="186">
        <f>data!C302</f>
        <v>0</v>
      </c>
    </row>
    <row r="46" spans="1:3" ht="20.149999999999999" customHeight="1">
      <c r="A46" s="184">
        <v>42</v>
      </c>
      <c r="B46" s="186" t="s">
        <v>453</v>
      </c>
      <c r="C46" s="186">
        <f>data!C303</f>
        <v>0</v>
      </c>
    </row>
    <row r="47" spans="1:3" ht="20.149999999999999" customHeight="1">
      <c r="A47" s="184">
        <v>43</v>
      </c>
      <c r="B47" s="186" t="s">
        <v>923</v>
      </c>
      <c r="C47" s="186">
        <f>data!C304</f>
        <v>0</v>
      </c>
    </row>
    <row r="48" spans="1:3" ht="20.149999999999999" customHeight="1">
      <c r="A48" s="184">
        <v>44</v>
      </c>
      <c r="B48" s="186" t="s">
        <v>455</v>
      </c>
      <c r="C48" s="186">
        <f>data!C305</f>
        <v>0</v>
      </c>
    </row>
    <row r="49" spans="1:3" ht="20.149999999999999" customHeight="1">
      <c r="A49" s="184">
        <v>45</v>
      </c>
      <c r="B49" s="186" t="s">
        <v>924</v>
      </c>
      <c r="C49" s="186">
        <f>data!D306</f>
        <v>0</v>
      </c>
    </row>
    <row r="50" spans="1:3" ht="20.149999999999999" customHeight="1">
      <c r="A50" s="189">
        <v>46</v>
      </c>
      <c r="B50" s="190" t="s">
        <v>925</v>
      </c>
      <c r="C50" s="186">
        <f>data!D308</f>
        <v>15273242</v>
      </c>
    </row>
    <row r="51" spans="1:3" ht="20.149999999999999" customHeight="1"/>
    <row r="52" spans="1:3" ht="20.149999999999999" customHeight="1"/>
    <row r="53" spans="1:3" ht="20.149999999999999" customHeight="1">
      <c r="A53" s="178" t="s">
        <v>926</v>
      </c>
      <c r="B53" s="179"/>
      <c r="C53" s="179"/>
    </row>
    <row r="54" spans="1:3" ht="20.149999999999999" customHeight="1">
      <c r="A54" s="178"/>
      <c r="B54" s="179"/>
      <c r="C54" s="104" t="s">
        <v>927</v>
      </c>
    </row>
    <row r="55" spans="1:3" ht="20.149999999999999" customHeight="1">
      <c r="A55" s="130" t="str">
        <f>"Hospital: "&amp;data!C98</f>
        <v>Hospital: Odessa Memorial Healthcare Center</v>
      </c>
      <c r="B55" s="180"/>
      <c r="C55" s="152" t="str">
        <f>"FYE: "&amp;data!C96</f>
        <v>FYE: 12/31/2023</v>
      </c>
    </row>
    <row r="56" spans="1:3" ht="20.149999999999999" customHeight="1">
      <c r="A56" s="191"/>
      <c r="B56" s="192" t="s">
        <v>928</v>
      </c>
      <c r="C56" s="183"/>
    </row>
    <row r="57" spans="1:3" ht="20.149999999999999" customHeight="1">
      <c r="A57" s="193">
        <v>1</v>
      </c>
      <c r="B57" s="178" t="s">
        <v>459</v>
      </c>
      <c r="C57" s="194"/>
    </row>
    <row r="58" spans="1:3" ht="20.149999999999999" customHeight="1">
      <c r="A58" s="184">
        <v>2</v>
      </c>
      <c r="B58" s="186" t="s">
        <v>460</v>
      </c>
      <c r="C58" s="186">
        <f>data!C314</f>
        <v>0</v>
      </c>
    </row>
    <row r="59" spans="1:3" ht="20.149999999999999" customHeight="1">
      <c r="A59" s="184">
        <v>3</v>
      </c>
      <c r="B59" s="186" t="s">
        <v>929</v>
      </c>
      <c r="C59" s="186">
        <f>data!C315</f>
        <v>284161</v>
      </c>
    </row>
    <row r="60" spans="1:3" ht="20.149999999999999" customHeight="1">
      <c r="A60" s="184">
        <v>4</v>
      </c>
      <c r="B60" s="186" t="s">
        <v>930</v>
      </c>
      <c r="C60" s="186">
        <f>data!C316</f>
        <v>754359</v>
      </c>
    </row>
    <row r="61" spans="1:3" ht="20.149999999999999" customHeight="1">
      <c r="A61" s="184">
        <v>5</v>
      </c>
      <c r="B61" s="186" t="s">
        <v>463</v>
      </c>
      <c r="C61" s="186">
        <f>data!C317</f>
        <v>3669</v>
      </c>
    </row>
    <row r="62" spans="1:3" ht="20.149999999999999" customHeight="1">
      <c r="A62" s="184">
        <v>6</v>
      </c>
      <c r="B62" s="186" t="s">
        <v>931</v>
      </c>
      <c r="C62" s="186">
        <f>data!C318</f>
        <v>0</v>
      </c>
    </row>
    <row r="63" spans="1:3" ht="20.149999999999999" customHeight="1">
      <c r="A63" s="184">
        <v>7</v>
      </c>
      <c r="B63" s="186" t="s">
        <v>932</v>
      </c>
      <c r="C63" s="186">
        <f>data!C319</f>
        <v>0</v>
      </c>
    </row>
    <row r="64" spans="1:3" ht="20.149999999999999" customHeight="1">
      <c r="A64" s="184">
        <v>8</v>
      </c>
      <c r="B64" s="186" t="s">
        <v>466</v>
      </c>
      <c r="C64" s="186">
        <f>data!C320</f>
        <v>0</v>
      </c>
    </row>
    <row r="65" spans="1:3" ht="20.149999999999999" customHeight="1">
      <c r="A65" s="184">
        <v>9</v>
      </c>
      <c r="B65" s="186" t="s">
        <v>467</v>
      </c>
      <c r="C65" s="186">
        <f>data!C321</f>
        <v>0</v>
      </c>
    </row>
    <row r="66" spans="1:3" ht="20.149999999999999" customHeight="1">
      <c r="A66" s="184">
        <v>10</v>
      </c>
      <c r="B66" s="186" t="s">
        <v>468</v>
      </c>
      <c r="C66" s="186">
        <f>data!C322</f>
        <v>440150</v>
      </c>
    </row>
    <row r="67" spans="1:3" ht="20.149999999999999" customHeight="1">
      <c r="A67" s="184">
        <v>11</v>
      </c>
      <c r="B67" s="186" t="s">
        <v>933</v>
      </c>
      <c r="C67" s="186">
        <f>data!C323</f>
        <v>117799</v>
      </c>
    </row>
    <row r="68" spans="1:3" ht="20.149999999999999" customHeight="1">
      <c r="A68" s="184">
        <v>12</v>
      </c>
      <c r="B68" s="186" t="s">
        <v>934</v>
      </c>
      <c r="C68" s="186">
        <f>data!D324</f>
        <v>1600138</v>
      </c>
    </row>
    <row r="69" spans="1:3" ht="20.149999999999999" customHeight="1">
      <c r="A69" s="184">
        <v>13</v>
      </c>
      <c r="B69" s="188"/>
      <c r="C69" s="186"/>
    </row>
    <row r="70" spans="1:3" ht="20.149999999999999" customHeight="1">
      <c r="A70" s="184">
        <v>14</v>
      </c>
      <c r="B70" s="187" t="s">
        <v>935</v>
      </c>
      <c r="C70" s="185"/>
    </row>
    <row r="71" spans="1:3" ht="20.149999999999999" customHeight="1">
      <c r="A71" s="184">
        <v>15</v>
      </c>
      <c r="B71" s="186" t="s">
        <v>472</v>
      </c>
      <c r="C71" s="186">
        <f>data!C326</f>
        <v>0</v>
      </c>
    </row>
    <row r="72" spans="1:3" ht="20.149999999999999" customHeight="1">
      <c r="A72" s="184">
        <v>16</v>
      </c>
      <c r="B72" s="186" t="s">
        <v>936</v>
      </c>
      <c r="C72" s="186">
        <f>data!C327</f>
        <v>0</v>
      </c>
    </row>
    <row r="73" spans="1:3" ht="20.149999999999999" customHeight="1">
      <c r="A73" s="184">
        <v>17</v>
      </c>
      <c r="B73" s="186" t="s">
        <v>474</v>
      </c>
      <c r="C73" s="186">
        <f>data!C328</f>
        <v>-5197</v>
      </c>
    </row>
    <row r="74" spans="1:3" ht="20.149999999999999" customHeight="1">
      <c r="A74" s="184">
        <v>18</v>
      </c>
      <c r="B74" s="186" t="s">
        <v>937</v>
      </c>
      <c r="C74" s="186">
        <f>data!D329</f>
        <v>-5197</v>
      </c>
    </row>
    <row r="75" spans="1:3" ht="20.149999999999999" customHeight="1">
      <c r="A75" s="184">
        <v>19</v>
      </c>
      <c r="B75" s="188"/>
      <c r="C75" s="186"/>
    </row>
    <row r="76" spans="1:3" ht="20.149999999999999" customHeight="1">
      <c r="A76" s="184">
        <v>20</v>
      </c>
      <c r="B76" s="187" t="s">
        <v>476</v>
      </c>
      <c r="C76" s="185"/>
    </row>
    <row r="77" spans="1:3" ht="20.149999999999999" customHeight="1">
      <c r="A77" s="184">
        <v>21</v>
      </c>
      <c r="B77" s="186" t="s">
        <v>477</v>
      </c>
      <c r="C77" s="186">
        <f>data!C331</f>
        <v>0</v>
      </c>
    </row>
    <row r="78" spans="1:3" ht="20.149999999999999" customHeight="1">
      <c r="A78" s="184">
        <v>22</v>
      </c>
      <c r="B78" s="186" t="s">
        <v>938</v>
      </c>
      <c r="C78" s="186">
        <f>data!C332</f>
        <v>0</v>
      </c>
    </row>
    <row r="79" spans="1:3" ht="20.149999999999999" customHeight="1">
      <c r="A79" s="184">
        <v>23</v>
      </c>
      <c r="B79" s="186" t="s">
        <v>479</v>
      </c>
      <c r="C79" s="186">
        <f>data!C333</f>
        <v>117800</v>
      </c>
    </row>
    <row r="80" spans="1:3" ht="20.149999999999999" customHeight="1">
      <c r="A80" s="184">
        <v>24</v>
      </c>
      <c r="B80" s="186" t="s">
        <v>939</v>
      </c>
      <c r="C80" s="186">
        <f>data!C334</f>
        <v>2625552</v>
      </c>
    </row>
    <row r="81" spans="1:3" ht="20.149999999999999" customHeight="1">
      <c r="A81" s="184">
        <v>25</v>
      </c>
      <c r="B81" s="186" t="s">
        <v>481</v>
      </c>
      <c r="C81" s="186">
        <f>data!C335</f>
        <v>0</v>
      </c>
    </row>
    <row r="82" spans="1:3" ht="20.149999999999999" customHeight="1">
      <c r="A82" s="184">
        <v>26</v>
      </c>
      <c r="B82" s="186" t="s">
        <v>940</v>
      </c>
      <c r="C82" s="186">
        <f>data!C336</f>
        <v>0</v>
      </c>
    </row>
    <row r="83" spans="1:3" ht="20.149999999999999" customHeight="1">
      <c r="A83" s="184">
        <v>27</v>
      </c>
      <c r="B83" s="186" t="s">
        <v>483</v>
      </c>
      <c r="C83" s="186">
        <f>data!C337</f>
        <v>0</v>
      </c>
    </row>
    <row r="84" spans="1:3" ht="20.149999999999999" customHeight="1">
      <c r="A84" s="184">
        <v>28</v>
      </c>
      <c r="B84" s="186" t="s">
        <v>484</v>
      </c>
      <c r="C84" s="186">
        <f>data!C338</f>
        <v>0</v>
      </c>
    </row>
    <row r="85" spans="1:3" ht="20.149999999999999" customHeight="1">
      <c r="A85" s="184">
        <v>29</v>
      </c>
      <c r="B85" s="186" t="s">
        <v>615</v>
      </c>
      <c r="C85" s="186">
        <f>data!D339</f>
        <v>2743352</v>
      </c>
    </row>
    <row r="86" spans="1:3" ht="20.149999999999999" customHeight="1">
      <c r="A86" s="184">
        <v>30</v>
      </c>
      <c r="B86" s="186" t="s">
        <v>941</v>
      </c>
      <c r="C86" s="186">
        <f>data!D340</f>
        <v>117799</v>
      </c>
    </row>
    <row r="87" spans="1:3" ht="20.149999999999999" customHeight="1">
      <c r="A87" s="184">
        <v>31</v>
      </c>
      <c r="B87" s="186" t="s">
        <v>942</v>
      </c>
      <c r="C87" s="186">
        <f>data!D341</f>
        <v>2625553</v>
      </c>
    </row>
    <row r="88" spans="1:3" ht="20.149999999999999" customHeight="1">
      <c r="A88" s="184">
        <v>32</v>
      </c>
      <c r="B88" s="188"/>
      <c r="C88" s="186"/>
    </row>
    <row r="89" spans="1:3" ht="20.149999999999999" customHeight="1">
      <c r="A89" s="184">
        <v>33</v>
      </c>
      <c r="B89" s="195" t="s">
        <v>943</v>
      </c>
      <c r="C89" s="186">
        <f>data!C343</f>
        <v>0</v>
      </c>
    </row>
    <row r="90" spans="1:3" ht="20.149999999999999" customHeight="1">
      <c r="A90" s="184">
        <v>34</v>
      </c>
      <c r="B90" s="186"/>
      <c r="C90" s="186"/>
    </row>
    <row r="91" spans="1:3" ht="20.149999999999999" customHeight="1">
      <c r="A91" s="184">
        <v>35</v>
      </c>
      <c r="B91" s="187" t="s">
        <v>944</v>
      </c>
      <c r="C91" s="185"/>
    </row>
    <row r="92" spans="1:3" ht="20.149999999999999" customHeight="1">
      <c r="A92" s="184">
        <v>36</v>
      </c>
      <c r="B92" s="186" t="s">
        <v>488</v>
      </c>
      <c r="C92" s="186">
        <f>data!C345</f>
        <v>0</v>
      </c>
    </row>
    <row r="93" spans="1:3" ht="20.149999999999999" customHeight="1">
      <c r="A93" s="184">
        <v>37</v>
      </c>
      <c r="B93" s="188"/>
      <c r="C93" s="186"/>
    </row>
    <row r="94" spans="1:3" ht="20.149999999999999" customHeight="1">
      <c r="A94" s="184">
        <v>38</v>
      </c>
      <c r="B94" s="186" t="s">
        <v>489</v>
      </c>
      <c r="C94" s="186">
        <f>data!C346</f>
        <v>0</v>
      </c>
    </row>
    <row r="95" spans="1:3" ht="20.149999999999999" customHeight="1">
      <c r="A95" s="184">
        <v>39</v>
      </c>
      <c r="B95" s="188"/>
      <c r="C95" s="186"/>
    </row>
    <row r="96" spans="1:3" ht="20.149999999999999" customHeight="1">
      <c r="A96" s="184">
        <v>40</v>
      </c>
      <c r="B96" s="186" t="s">
        <v>945</v>
      </c>
      <c r="C96" s="186">
        <f>data!C347</f>
        <v>0</v>
      </c>
    </row>
    <row r="97" spans="1:3" ht="20.149999999999999" customHeight="1">
      <c r="A97" s="184">
        <v>41</v>
      </c>
      <c r="B97" s="188"/>
      <c r="C97" s="186"/>
    </row>
    <row r="98" spans="1:3" ht="20.149999999999999" customHeight="1">
      <c r="A98" s="184">
        <v>42</v>
      </c>
      <c r="B98" s="186" t="s">
        <v>946</v>
      </c>
      <c r="C98" s="186">
        <f>data!C348</f>
        <v>11052749</v>
      </c>
    </row>
    <row r="99" spans="1:3" ht="20.149999999999999" customHeight="1">
      <c r="A99" s="184">
        <v>43</v>
      </c>
      <c r="B99" s="186" t="s">
        <v>947</v>
      </c>
      <c r="C99" s="186"/>
    </row>
    <row r="100" spans="1:3" ht="20.149999999999999" customHeight="1">
      <c r="A100" s="184">
        <v>44</v>
      </c>
      <c r="B100" s="188"/>
      <c r="C100" s="186"/>
    </row>
    <row r="101" spans="1:3" ht="20.149999999999999" customHeight="1">
      <c r="A101" s="184">
        <v>45</v>
      </c>
      <c r="B101" s="186" t="s">
        <v>948</v>
      </c>
      <c r="C101" s="186">
        <f>data!C349</f>
        <v>0</v>
      </c>
    </row>
    <row r="102" spans="1:3" ht="20.149999999999999" customHeight="1">
      <c r="A102" s="184">
        <v>46</v>
      </c>
      <c r="B102" s="186" t="s">
        <v>949</v>
      </c>
      <c r="C102" s="186">
        <f>data!C343+data!C345+data!C346+data!C347+data!C348-data!C349</f>
        <v>11052749</v>
      </c>
    </row>
    <row r="103" spans="1:3" ht="20.149999999999999" customHeight="1">
      <c r="A103" s="184">
        <v>47</v>
      </c>
      <c r="B103" s="186" t="s">
        <v>950</v>
      </c>
      <c r="C103" s="186">
        <f>data!D352</f>
        <v>15273242</v>
      </c>
    </row>
    <row r="104" spans="1:3" ht="20.149999999999999" customHeight="1"/>
    <row r="105" spans="1:3" ht="20.149999999999999" customHeight="1"/>
    <row r="106" spans="1:3" ht="20.149999999999999" customHeight="1">
      <c r="A106" s="178" t="s">
        <v>951</v>
      </c>
      <c r="B106" s="179"/>
      <c r="C106" s="179"/>
    </row>
    <row r="107" spans="1:3" ht="20.149999999999999" customHeight="1">
      <c r="A107" s="180"/>
      <c r="C107" s="104" t="s">
        <v>952</v>
      </c>
    </row>
    <row r="108" spans="1:3" ht="20.149999999999999" customHeight="1">
      <c r="A108" s="130" t="str">
        <f>"Hospital: "&amp;data!C98</f>
        <v>Hospital: Odessa Memorial Healthcare Center</v>
      </c>
      <c r="B108" s="180"/>
      <c r="C108" s="152" t="str">
        <f>"FYE: "&amp;data!C96</f>
        <v>FYE: 12/31/2023</v>
      </c>
    </row>
    <row r="109" spans="1:3" ht="20.149999999999999" customHeight="1">
      <c r="A109" s="181"/>
      <c r="B109" s="196"/>
      <c r="C109" s="197"/>
    </row>
    <row r="110" spans="1:3" ht="20.149999999999999" customHeight="1">
      <c r="A110" s="184">
        <v>1</v>
      </c>
      <c r="B110" s="187" t="s">
        <v>953</v>
      </c>
      <c r="C110" s="185"/>
    </row>
    <row r="111" spans="1:3" ht="20.149999999999999" customHeight="1">
      <c r="A111" s="184">
        <v>2</v>
      </c>
      <c r="B111" s="186" t="s">
        <v>497</v>
      </c>
      <c r="C111" s="186">
        <f>data!C358</f>
        <v>2733194</v>
      </c>
    </row>
    <row r="112" spans="1:3" ht="20.149999999999999" customHeight="1">
      <c r="A112" s="184">
        <v>3</v>
      </c>
      <c r="B112" s="186" t="s">
        <v>498</v>
      </c>
      <c r="C112" s="186">
        <f>data!C359</f>
        <v>4117600</v>
      </c>
    </row>
    <row r="113" spans="1:3" ht="20.149999999999999" customHeight="1">
      <c r="A113" s="184">
        <v>4</v>
      </c>
      <c r="B113" s="186" t="s">
        <v>954</v>
      </c>
      <c r="C113" s="186">
        <f>data!D360</f>
        <v>6850794</v>
      </c>
    </row>
    <row r="114" spans="1:3" ht="20.149999999999999" customHeight="1">
      <c r="A114" s="184">
        <v>5</v>
      </c>
      <c r="B114" s="188"/>
      <c r="C114" s="186"/>
    </row>
    <row r="115" spans="1:3" ht="20.149999999999999" customHeight="1">
      <c r="A115" s="184">
        <v>6</v>
      </c>
      <c r="B115" s="187" t="s">
        <v>955</v>
      </c>
      <c r="C115" s="185"/>
    </row>
    <row r="116" spans="1:3" ht="20.149999999999999" customHeight="1">
      <c r="A116" s="184">
        <v>7</v>
      </c>
      <c r="B116" s="198" t="s">
        <v>956</v>
      </c>
      <c r="C116" s="199">
        <f>data!C362</f>
        <v>10514</v>
      </c>
    </row>
    <row r="117" spans="1:3" ht="20.149999999999999" customHeight="1">
      <c r="A117" s="184">
        <v>8</v>
      </c>
      <c r="B117" s="186" t="s">
        <v>501</v>
      </c>
      <c r="C117" s="199">
        <f>data!C363</f>
        <v>-4281985</v>
      </c>
    </row>
    <row r="118" spans="1:3" ht="20.149999999999999" customHeight="1">
      <c r="A118" s="184">
        <v>9</v>
      </c>
      <c r="B118" s="186" t="s">
        <v>957</v>
      </c>
      <c r="C118" s="199">
        <f>data!C364</f>
        <v>75805</v>
      </c>
    </row>
    <row r="119" spans="1:3" ht="20.149999999999999" customHeight="1">
      <c r="A119" s="184">
        <v>10</v>
      </c>
      <c r="B119" s="186" t="s">
        <v>958</v>
      </c>
      <c r="C119" s="199">
        <f>data!C365</f>
        <v>0</v>
      </c>
    </row>
    <row r="120" spans="1:3" ht="20.149999999999999" customHeight="1">
      <c r="A120" s="184">
        <v>11</v>
      </c>
      <c r="B120" s="186" t="s">
        <v>902</v>
      </c>
      <c r="C120" s="199">
        <f>data!D366</f>
        <v>-4195666</v>
      </c>
    </row>
    <row r="121" spans="1:3" ht="20.149999999999999" customHeight="1">
      <c r="A121" s="184">
        <v>12</v>
      </c>
      <c r="B121" s="186" t="s">
        <v>959</v>
      </c>
      <c r="C121" s="199">
        <f>data!D367</f>
        <v>11046460</v>
      </c>
    </row>
    <row r="122" spans="1:3" ht="20.149999999999999" customHeight="1">
      <c r="A122" s="184">
        <v>13</v>
      </c>
      <c r="B122" s="188"/>
      <c r="C122" s="186"/>
    </row>
    <row r="123" spans="1:3" ht="20.149999999999999" customHeight="1">
      <c r="A123" s="184">
        <v>14</v>
      </c>
      <c r="B123" s="187" t="s">
        <v>505</v>
      </c>
      <c r="C123" s="185"/>
    </row>
    <row r="124" spans="1:3" ht="20.149999999999999" customHeight="1">
      <c r="A124" s="184">
        <v>15</v>
      </c>
      <c r="B124" s="200" t="s">
        <v>506</v>
      </c>
      <c r="C124" s="201"/>
    </row>
    <row r="125" spans="1:3" ht="20.149999999999999" customHeight="1">
      <c r="A125" s="205" t="s">
        <v>960</v>
      </c>
      <c r="B125" s="202" t="s">
        <v>507</v>
      </c>
      <c r="C125" s="201">
        <f>data!C370</f>
        <v>0</v>
      </c>
    </row>
    <row r="126" spans="1:3" ht="20.149999999999999" customHeight="1">
      <c r="A126" s="205" t="s">
        <v>961</v>
      </c>
      <c r="B126" s="202" t="s">
        <v>508</v>
      </c>
      <c r="C126" s="201">
        <f>data!C371</f>
        <v>23773</v>
      </c>
    </row>
    <row r="127" spans="1:3" ht="20.149999999999999" customHeight="1">
      <c r="A127" s="205" t="s">
        <v>962</v>
      </c>
      <c r="B127" s="202" t="s">
        <v>509</v>
      </c>
      <c r="C127" s="201">
        <f>data!C372</f>
        <v>0</v>
      </c>
    </row>
    <row r="128" spans="1:3" ht="20.149999999999999" customHeight="1">
      <c r="A128" s="205" t="s">
        <v>963</v>
      </c>
      <c r="B128" s="202" t="s">
        <v>510</v>
      </c>
      <c r="C128" s="201">
        <f>data!C373</f>
        <v>0</v>
      </c>
    </row>
    <row r="129" spans="1:3" ht="20.149999999999999" customHeight="1">
      <c r="A129" s="205" t="s">
        <v>964</v>
      </c>
      <c r="B129" s="202" t="s">
        <v>511</v>
      </c>
      <c r="C129" s="201">
        <f>data!C374</f>
        <v>0</v>
      </c>
    </row>
    <row r="130" spans="1:3" ht="20.149999999999999" customHeight="1">
      <c r="A130" s="205" t="s">
        <v>965</v>
      </c>
      <c r="B130" s="202" t="s">
        <v>512</v>
      </c>
      <c r="C130" s="201">
        <f>data!C375</f>
        <v>0</v>
      </c>
    </row>
    <row r="131" spans="1:3" ht="20.149999999999999" customHeight="1">
      <c r="A131" s="205" t="s">
        <v>966</v>
      </c>
      <c r="B131" s="202" t="s">
        <v>513</v>
      </c>
      <c r="C131" s="201">
        <f>data!C376</f>
        <v>0</v>
      </c>
    </row>
    <row r="132" spans="1:3" ht="20.149999999999999" customHeight="1">
      <c r="A132" s="205" t="s">
        <v>967</v>
      </c>
      <c r="B132" s="202" t="s">
        <v>514</v>
      </c>
      <c r="C132" s="201">
        <f>data!C377</f>
        <v>0</v>
      </c>
    </row>
    <row r="133" spans="1:3" ht="20.149999999999999" customHeight="1">
      <c r="A133" s="205" t="s">
        <v>968</v>
      </c>
      <c r="B133" s="202" t="s">
        <v>515</v>
      </c>
      <c r="C133" s="201">
        <f>data!C378</f>
        <v>0</v>
      </c>
    </row>
    <row r="134" spans="1:3" ht="20.149999999999999" customHeight="1">
      <c r="A134" s="205" t="s">
        <v>969</v>
      </c>
      <c r="B134" s="202" t="s">
        <v>516</v>
      </c>
      <c r="C134" s="201">
        <f>data!C379</f>
        <v>0</v>
      </c>
    </row>
    <row r="135" spans="1:3" ht="20.149999999999999" customHeight="1">
      <c r="A135" s="205" t="s">
        <v>970</v>
      </c>
      <c r="B135" s="202" t="s">
        <v>517</v>
      </c>
      <c r="C135" s="201">
        <f>data!C380</f>
        <v>134373</v>
      </c>
    </row>
    <row r="136" spans="1:3" ht="20.149999999999999" customHeight="1">
      <c r="A136" s="184">
        <v>16</v>
      </c>
      <c r="B136" s="186" t="s">
        <v>519</v>
      </c>
      <c r="C136" s="201">
        <f>data!C381</f>
        <v>0</v>
      </c>
    </row>
    <row r="137" spans="1:3" ht="20.149999999999999" customHeight="1">
      <c r="A137" s="184">
        <v>17</v>
      </c>
      <c r="B137" s="186" t="s">
        <v>971</v>
      </c>
      <c r="C137" s="199">
        <f>data!D383</f>
        <v>158146</v>
      </c>
    </row>
    <row r="138" spans="1:3" ht="20.149999999999999" customHeight="1">
      <c r="A138" s="184">
        <v>18</v>
      </c>
      <c r="B138" s="186" t="s">
        <v>972</v>
      </c>
      <c r="C138" s="199">
        <f>data!D384</f>
        <v>11204606</v>
      </c>
    </row>
    <row r="139" spans="1:3" ht="20.149999999999999" customHeight="1">
      <c r="A139" s="184">
        <v>19</v>
      </c>
      <c r="B139" s="188"/>
      <c r="C139" s="186"/>
    </row>
    <row r="140" spans="1:3" ht="20.149999999999999" customHeight="1">
      <c r="A140" s="184">
        <v>20</v>
      </c>
      <c r="B140" s="187" t="s">
        <v>973</v>
      </c>
      <c r="C140" s="185"/>
    </row>
    <row r="141" spans="1:3" ht="20.149999999999999" customHeight="1">
      <c r="A141" s="184">
        <v>21</v>
      </c>
      <c r="B141" s="186" t="s">
        <v>523</v>
      </c>
      <c r="C141" s="199">
        <f>data!C389</f>
        <v>5280392</v>
      </c>
    </row>
    <row r="142" spans="1:3" ht="20.149999999999999" customHeight="1">
      <c r="A142" s="184">
        <v>22</v>
      </c>
      <c r="B142" s="186" t="s">
        <v>11</v>
      </c>
      <c r="C142" s="199">
        <f>data!C390</f>
        <v>1357784</v>
      </c>
    </row>
    <row r="143" spans="1:3" ht="20.149999999999999" customHeight="1">
      <c r="A143" s="184">
        <v>23</v>
      </c>
      <c r="B143" s="186" t="s">
        <v>264</v>
      </c>
      <c r="C143" s="199">
        <f>data!C391</f>
        <v>2386644</v>
      </c>
    </row>
    <row r="144" spans="1:3" ht="20.149999999999999" customHeight="1">
      <c r="A144" s="184">
        <v>24</v>
      </c>
      <c r="B144" s="186" t="s">
        <v>265</v>
      </c>
      <c r="C144" s="199">
        <f>data!C392</f>
        <v>727612</v>
      </c>
    </row>
    <row r="145" spans="1:3" ht="20.149999999999999" customHeight="1">
      <c r="A145" s="184">
        <v>25</v>
      </c>
      <c r="B145" s="186" t="s">
        <v>974</v>
      </c>
      <c r="C145" s="199">
        <f>data!C393</f>
        <v>258556</v>
      </c>
    </row>
    <row r="146" spans="1:3" ht="20.149999999999999" customHeight="1">
      <c r="A146" s="184">
        <v>26</v>
      </c>
      <c r="B146" s="186" t="s">
        <v>975</v>
      </c>
      <c r="C146" s="199">
        <f>data!C394</f>
        <v>1439443</v>
      </c>
    </row>
    <row r="147" spans="1:3" ht="20.149999999999999" customHeight="1">
      <c r="A147" s="184">
        <v>27</v>
      </c>
      <c r="B147" s="186" t="s">
        <v>16</v>
      </c>
      <c r="C147" s="199">
        <f>data!C395</f>
        <v>1181288</v>
      </c>
    </row>
    <row r="148" spans="1:3" ht="20.149999999999999" customHeight="1">
      <c r="A148" s="184">
        <v>28</v>
      </c>
      <c r="B148" s="186" t="s">
        <v>976</v>
      </c>
      <c r="C148" s="199">
        <f>data!C396</f>
        <v>19716</v>
      </c>
    </row>
    <row r="149" spans="1:3" ht="20.149999999999999" customHeight="1">
      <c r="A149" s="184">
        <v>29</v>
      </c>
      <c r="B149" s="186" t="s">
        <v>528</v>
      </c>
      <c r="C149" s="199">
        <f>data!C397</f>
        <v>125364</v>
      </c>
    </row>
    <row r="150" spans="1:3" ht="20.149999999999999" customHeight="1">
      <c r="A150" s="184">
        <v>30</v>
      </c>
      <c r="B150" s="186" t="s">
        <v>977</v>
      </c>
      <c r="C150" s="199">
        <f>data!C398</f>
        <v>44440</v>
      </c>
    </row>
    <row r="151" spans="1:3" ht="20.149999999999999" customHeight="1">
      <c r="A151" s="184">
        <v>31</v>
      </c>
      <c r="B151" s="186" t="s">
        <v>530</v>
      </c>
      <c r="C151" s="199">
        <f>data!C399</f>
        <v>185061</v>
      </c>
    </row>
    <row r="152" spans="1:3" ht="20.149999999999999" customHeight="1">
      <c r="A152" s="184">
        <v>32</v>
      </c>
      <c r="B152" s="186" t="s">
        <v>269</v>
      </c>
      <c r="C152" s="199"/>
    </row>
    <row r="153" spans="1:3" ht="20.149999999999999" customHeight="1">
      <c r="A153" s="205" t="s">
        <v>978</v>
      </c>
      <c r="B153" s="203" t="s">
        <v>270</v>
      </c>
      <c r="C153" s="199">
        <f>data!C401</f>
        <v>0</v>
      </c>
    </row>
    <row r="154" spans="1:3" ht="20.149999999999999" customHeight="1">
      <c r="A154" s="205" t="s">
        <v>979</v>
      </c>
      <c r="B154" s="203" t="s">
        <v>271</v>
      </c>
      <c r="C154" s="199">
        <f>data!C402</f>
        <v>0</v>
      </c>
    </row>
    <row r="155" spans="1:3" ht="20.149999999999999" customHeight="1">
      <c r="A155" s="205" t="s">
        <v>980</v>
      </c>
      <c r="B155" s="203" t="s">
        <v>981</v>
      </c>
      <c r="C155" s="199">
        <f>data!C403</f>
        <v>0</v>
      </c>
    </row>
    <row r="156" spans="1:3" ht="20.149999999999999" customHeight="1">
      <c r="A156" s="205" t="s">
        <v>982</v>
      </c>
      <c r="B156" s="203" t="s">
        <v>273</v>
      </c>
      <c r="C156" s="199">
        <f>data!C404</f>
        <v>0</v>
      </c>
    </row>
    <row r="157" spans="1:3" ht="20.149999999999999" customHeight="1">
      <c r="A157" s="205" t="s">
        <v>983</v>
      </c>
      <c r="B157" s="203" t="s">
        <v>274</v>
      </c>
      <c r="C157" s="199">
        <f>data!C405</f>
        <v>0</v>
      </c>
    </row>
    <row r="158" spans="1:3" ht="20.149999999999999" customHeight="1">
      <c r="A158" s="205" t="s">
        <v>984</v>
      </c>
      <c r="B158" s="203" t="s">
        <v>275</v>
      </c>
      <c r="C158" s="199">
        <f>data!C406</f>
        <v>0</v>
      </c>
    </row>
    <row r="159" spans="1:3" ht="20.149999999999999" customHeight="1">
      <c r="A159" s="205" t="s">
        <v>985</v>
      </c>
      <c r="B159" s="203" t="s">
        <v>276</v>
      </c>
      <c r="C159" s="199">
        <f>data!C407</f>
        <v>0</v>
      </c>
    </row>
    <row r="160" spans="1:3" ht="20.149999999999999" customHeight="1">
      <c r="A160" s="205" t="s">
        <v>986</v>
      </c>
      <c r="B160" s="203" t="s">
        <v>277</v>
      </c>
      <c r="C160" s="199">
        <f>data!C408</f>
        <v>0</v>
      </c>
    </row>
    <row r="161" spans="1:3" ht="20.149999999999999" customHeight="1">
      <c r="A161" s="205" t="s">
        <v>987</v>
      </c>
      <c r="B161" s="203" t="s">
        <v>278</v>
      </c>
      <c r="C161" s="199">
        <f>data!C409</f>
        <v>0</v>
      </c>
    </row>
    <row r="162" spans="1:3" ht="20.149999999999999" customHeight="1">
      <c r="A162" s="205" t="s">
        <v>988</v>
      </c>
      <c r="B162" s="203" t="s">
        <v>279</v>
      </c>
      <c r="C162" s="199">
        <f>data!C410</f>
        <v>45366</v>
      </c>
    </row>
    <row r="163" spans="1:3" ht="20.149999999999999" customHeight="1">
      <c r="A163" s="205" t="s">
        <v>989</v>
      </c>
      <c r="B163" s="203" t="s">
        <v>280</v>
      </c>
      <c r="C163" s="199">
        <f>data!C411</f>
        <v>105348</v>
      </c>
    </row>
    <row r="164" spans="1:3" ht="20.149999999999999" customHeight="1">
      <c r="A164" s="205" t="s">
        <v>990</v>
      </c>
      <c r="B164" s="203" t="s">
        <v>281</v>
      </c>
      <c r="C164" s="199">
        <f>data!C412</f>
        <v>0</v>
      </c>
    </row>
    <row r="165" spans="1:3" ht="20.149999999999999" customHeight="1">
      <c r="A165" s="205" t="s">
        <v>991</v>
      </c>
      <c r="B165" s="203" t="s">
        <v>282</v>
      </c>
      <c r="C165" s="199">
        <f>data!C413</f>
        <v>0</v>
      </c>
    </row>
    <row r="166" spans="1:3" ht="20.149999999999999" customHeight="1">
      <c r="A166" s="205" t="s">
        <v>992</v>
      </c>
      <c r="B166" s="203" t="s">
        <v>993</v>
      </c>
      <c r="C166" s="199">
        <f>data!C414</f>
        <v>222568</v>
      </c>
    </row>
    <row r="167" spans="1:3" ht="20.149999999999999" customHeight="1">
      <c r="A167" s="184">
        <v>34</v>
      </c>
      <c r="B167" s="186" t="s">
        <v>994</v>
      </c>
      <c r="C167" s="199">
        <f>data!D416</f>
        <v>13379582</v>
      </c>
    </row>
    <row r="168" spans="1:3" ht="20.149999999999999" customHeight="1">
      <c r="A168" s="184">
        <v>35</v>
      </c>
      <c r="B168" s="186" t="s">
        <v>995</v>
      </c>
      <c r="C168" s="199">
        <f>data!D417</f>
        <v>-2174976</v>
      </c>
    </row>
    <row r="169" spans="1:3" ht="20.149999999999999" customHeight="1">
      <c r="A169" s="184">
        <v>36</v>
      </c>
      <c r="B169" s="188"/>
      <c r="C169" s="186"/>
    </row>
    <row r="170" spans="1:3" ht="20.149999999999999" customHeight="1">
      <c r="A170" s="184">
        <v>37</v>
      </c>
      <c r="B170" s="186" t="s">
        <v>996</v>
      </c>
      <c r="C170" s="199">
        <f>data!D420</f>
        <v>1324672</v>
      </c>
    </row>
    <row r="171" spans="1:3" ht="20.149999999999999" customHeight="1">
      <c r="A171" s="184">
        <v>38</v>
      </c>
      <c r="B171" s="188"/>
      <c r="C171" s="186"/>
    </row>
    <row r="172" spans="1:3" ht="20.149999999999999" customHeight="1">
      <c r="A172" s="184">
        <v>39</v>
      </c>
      <c r="B172" s="186" t="s">
        <v>997</v>
      </c>
      <c r="C172" s="186">
        <f>data!D421</f>
        <v>-850304</v>
      </c>
    </row>
    <row r="173" spans="1:3" ht="20.149999999999999" customHeight="1">
      <c r="A173" s="184">
        <v>40</v>
      </c>
      <c r="B173" s="188"/>
      <c r="C173" s="186"/>
    </row>
    <row r="174" spans="1:3" ht="20.149999999999999" customHeight="1">
      <c r="A174" s="184">
        <v>41</v>
      </c>
      <c r="B174" s="186" t="s">
        <v>998</v>
      </c>
      <c r="C174" s="199">
        <f>data!C422</f>
        <v>0</v>
      </c>
    </row>
    <row r="175" spans="1:3" ht="20.149999999999999" customHeight="1">
      <c r="A175" s="184">
        <v>42</v>
      </c>
      <c r="B175" s="186" t="s">
        <v>999</v>
      </c>
      <c r="C175" s="199">
        <f>data!C423</f>
        <v>0</v>
      </c>
    </row>
    <row r="176" spans="1:3" ht="20.149999999999999" customHeight="1">
      <c r="A176" s="184">
        <v>43</v>
      </c>
      <c r="B176" s="188"/>
      <c r="C176" s="186"/>
    </row>
    <row r="177" spans="1:3" ht="20.149999999999999" customHeight="1">
      <c r="A177" s="184">
        <v>44</v>
      </c>
      <c r="B177" s="186" t="s">
        <v>1000</v>
      </c>
      <c r="C177" s="199">
        <f>data!D424</f>
        <v>-850304</v>
      </c>
    </row>
    <row r="178" spans="1:3" ht="20.149999999999999" customHeight="1">
      <c r="A178" s="189">
        <v>45</v>
      </c>
      <c r="B178" s="188" t="s">
        <v>1001</v>
      </c>
      <c r="C178" s="186"/>
    </row>
    <row r="179" spans="1:3" ht="20.149999999999999" customHeight="1">
      <c r="A179" s="206"/>
      <c r="B179" s="204"/>
      <c r="C179" s="190"/>
    </row>
  </sheetData>
  <phoneticPr fontId="0" type="noConversion"/>
  <printOptions horizontalCentered="1" verticalCentered="1" gridLines="1" gridLinesSet="0"/>
  <pageMargins left="0" right="0" top="0" bottom="0" header="0" footer="0"/>
  <pageSetup scale="74" fitToHeight="3" orientation="portrait"/>
  <headerFooter alignWithMargins="0"/>
  <rowBreaks count="2" manualBreakCount="2">
    <brk id="50" max="1048575" man="1"/>
    <brk id="101" max="104857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0A61C-3B12-492A-B3A7-0A35E62A722A}">
  <sheetPr codeName="Sheet11"/>
  <dimension ref="A1:N410"/>
  <sheetViews>
    <sheetView showGridLines="0" topLeftCell="B38" zoomScale="65" workbookViewId="0">
      <selection activeCell="I41" sqref="I41"/>
    </sheetView>
  </sheetViews>
  <sheetFormatPr defaultColWidth="8.9140625" defaultRowHeight="20.149999999999999" customHeight="1"/>
  <cols>
    <col min="1" max="1" width="5.75" style="283" customWidth="1"/>
    <col min="2" max="2" width="22.4140625" style="283" customWidth="1"/>
    <col min="3" max="8" width="13.75" style="283" customWidth="1"/>
    <col min="9" max="9" width="15.75" style="283" customWidth="1"/>
    <col min="10" max="13" width="8.9140625" style="283" customWidth="1"/>
    <col min="14" max="16384" width="8.9140625" style="283"/>
  </cols>
  <sheetData>
    <row r="1" spans="1:9" customFormat="1" ht="20.149999999999999" customHeight="1">
      <c r="A1" s="284" t="s">
        <v>1002</v>
      </c>
      <c r="B1" s="285"/>
      <c r="C1" s="285"/>
      <c r="D1" s="285"/>
      <c r="E1" s="285"/>
      <c r="F1" s="285"/>
      <c r="G1" s="285"/>
      <c r="H1" s="285"/>
    </row>
    <row r="2" spans="1:9" customFormat="1" ht="20.149999999999999" customHeight="1">
      <c r="A2" s="286"/>
      <c r="I2" s="287" t="s">
        <v>1003</v>
      </c>
    </row>
    <row r="3" spans="1:9" customFormat="1" ht="20.149999999999999" customHeight="1">
      <c r="A3" s="286"/>
      <c r="I3" s="286"/>
    </row>
    <row r="4" spans="1:9" customFormat="1" ht="20.149999999999999" customHeight="1">
      <c r="A4" s="288" t="str">
        <f>"Hospital: "&amp;data!C98</f>
        <v>Hospital: Odessa Memorial Healthcare Center</v>
      </c>
      <c r="G4" s="289"/>
      <c r="H4" s="288" t="str">
        <f>"FYE: "&amp;data!C96</f>
        <v>FYE: 12/31/2023</v>
      </c>
    </row>
    <row r="5" spans="1:9" customFormat="1" ht="20.149999999999999" customHeight="1">
      <c r="A5" s="290">
        <v>1</v>
      </c>
      <c r="B5" s="291" t="s">
        <v>236</v>
      </c>
      <c r="C5" s="292" t="s">
        <v>36</v>
      </c>
      <c r="D5" s="293" t="s">
        <v>37</v>
      </c>
      <c r="E5" s="293" t="s">
        <v>38</v>
      </c>
      <c r="F5" s="293" t="s">
        <v>39</v>
      </c>
      <c r="G5" s="293" t="s">
        <v>40</v>
      </c>
      <c r="H5" s="293" t="s">
        <v>41</v>
      </c>
      <c r="I5" s="293" t="s">
        <v>42</v>
      </c>
    </row>
    <row r="6" spans="1:9" customFormat="1" ht="20.149999999999999" customHeight="1">
      <c r="A6" s="294">
        <v>2</v>
      </c>
      <c r="B6" s="295" t="s">
        <v>1004</v>
      </c>
      <c r="C6" s="296" t="s">
        <v>118</v>
      </c>
      <c r="D6" s="297" t="s">
        <v>1005</v>
      </c>
      <c r="E6" s="297" t="s">
        <v>120</v>
      </c>
      <c r="F6" s="297" t="s">
        <v>121</v>
      </c>
      <c r="G6" s="297" t="s">
        <v>122</v>
      </c>
      <c r="H6" s="297" t="s">
        <v>123</v>
      </c>
      <c r="I6" s="297" t="s">
        <v>124</v>
      </c>
    </row>
    <row r="7" spans="1:9" customFormat="1" ht="20.149999999999999" customHeight="1">
      <c r="A7" s="294"/>
      <c r="B7" s="295"/>
      <c r="C7" s="297" t="s">
        <v>190</v>
      </c>
      <c r="D7" s="297" t="s">
        <v>1006</v>
      </c>
      <c r="E7" s="297" t="s">
        <v>190</v>
      </c>
      <c r="F7" s="297" t="s">
        <v>1007</v>
      </c>
      <c r="G7" s="297" t="s">
        <v>192</v>
      </c>
      <c r="H7" s="297" t="s">
        <v>190</v>
      </c>
      <c r="I7" s="297" t="s">
        <v>193</v>
      </c>
    </row>
    <row r="8" spans="1:9" customFormat="1" ht="20.149999999999999" customHeight="1">
      <c r="A8" s="290">
        <v>3</v>
      </c>
      <c r="B8" s="291" t="s">
        <v>1008</v>
      </c>
      <c r="C8" s="293" t="s">
        <v>242</v>
      </c>
      <c r="D8" s="293" t="s">
        <v>242</v>
      </c>
      <c r="E8" s="293" t="s">
        <v>242</v>
      </c>
      <c r="F8" s="293" t="s">
        <v>242</v>
      </c>
      <c r="G8" s="293" t="s">
        <v>242</v>
      </c>
      <c r="H8" s="293" t="s">
        <v>242</v>
      </c>
      <c r="I8" s="293" t="s">
        <v>242</v>
      </c>
    </row>
    <row r="9" spans="1:9" customFormat="1" ht="20.149999999999999" customHeight="1">
      <c r="A9" s="290">
        <v>4</v>
      </c>
      <c r="B9" s="291" t="s">
        <v>261</v>
      </c>
      <c r="C9" s="291">
        <f>data!C59</f>
        <v>0</v>
      </c>
      <c r="D9" s="291">
        <f>data!D59</f>
        <v>0</v>
      </c>
      <c r="E9" s="291">
        <f>data!E59</f>
        <v>73</v>
      </c>
      <c r="F9" s="291">
        <f>data!F59</f>
        <v>0</v>
      </c>
      <c r="G9" s="291">
        <f>data!G59</f>
        <v>0</v>
      </c>
      <c r="H9" s="291">
        <f>data!H59</f>
        <v>0</v>
      </c>
      <c r="I9" s="291">
        <f>data!I59</f>
        <v>0</v>
      </c>
    </row>
    <row r="10" spans="1:9" customFormat="1" ht="20.149999999999999" customHeight="1">
      <c r="A10" s="290">
        <v>5</v>
      </c>
      <c r="B10" s="291" t="s">
        <v>262</v>
      </c>
      <c r="C10" s="298">
        <f>data!C60</f>
        <v>0</v>
      </c>
      <c r="D10" s="298">
        <f>data!D60</f>
        <v>0</v>
      </c>
      <c r="E10" s="298">
        <f>data!E60</f>
        <v>0.24</v>
      </c>
      <c r="F10" s="298">
        <f>data!F60</f>
        <v>0</v>
      </c>
      <c r="G10" s="298">
        <f>data!G60</f>
        <v>0</v>
      </c>
      <c r="H10" s="298">
        <f>data!H60</f>
        <v>0</v>
      </c>
      <c r="I10" s="298">
        <f>data!I60</f>
        <v>0</v>
      </c>
    </row>
    <row r="11" spans="1:9" customFormat="1" ht="20.149999999999999" customHeight="1">
      <c r="A11" s="290">
        <v>6</v>
      </c>
      <c r="B11" s="291" t="s">
        <v>263</v>
      </c>
      <c r="C11" s="291">
        <f>data!C61</f>
        <v>0</v>
      </c>
      <c r="D11" s="291">
        <f>data!D61</f>
        <v>0</v>
      </c>
      <c r="E11" s="291">
        <f>data!E61</f>
        <v>19878</v>
      </c>
      <c r="F11" s="291">
        <f>data!F61</f>
        <v>0</v>
      </c>
      <c r="G11" s="291">
        <f>data!G61</f>
        <v>0</v>
      </c>
      <c r="H11" s="291">
        <f>data!H61</f>
        <v>0</v>
      </c>
      <c r="I11" s="291">
        <f>data!I61</f>
        <v>0</v>
      </c>
    </row>
    <row r="12" spans="1:9" customFormat="1" ht="20.149999999999999" customHeight="1">
      <c r="A12" s="290">
        <v>7</v>
      </c>
      <c r="B12" s="291" t="s">
        <v>11</v>
      </c>
      <c r="C12" s="291">
        <f>data!C62</f>
        <v>0</v>
      </c>
      <c r="D12" s="291">
        <f>data!D62</f>
        <v>0</v>
      </c>
      <c r="E12" s="291">
        <f>data!E62</f>
        <v>5111</v>
      </c>
      <c r="F12" s="291">
        <f>data!F62</f>
        <v>0</v>
      </c>
      <c r="G12" s="291">
        <f>data!G62</f>
        <v>0</v>
      </c>
      <c r="H12" s="291">
        <f>data!H62</f>
        <v>0</v>
      </c>
      <c r="I12" s="291">
        <f>data!I62</f>
        <v>0</v>
      </c>
    </row>
    <row r="13" spans="1:9" customFormat="1" ht="20.149999999999999" customHeight="1">
      <c r="A13" s="290">
        <v>8</v>
      </c>
      <c r="B13" s="291" t="s">
        <v>264</v>
      </c>
      <c r="C13" s="291">
        <f>data!C63</f>
        <v>0</v>
      </c>
      <c r="D13" s="291">
        <f>data!D63</f>
        <v>0</v>
      </c>
      <c r="E13" s="291">
        <f>data!E63</f>
        <v>15411</v>
      </c>
      <c r="F13" s="291">
        <f>data!F63</f>
        <v>0</v>
      </c>
      <c r="G13" s="291">
        <f>data!G63</f>
        <v>0</v>
      </c>
      <c r="H13" s="291">
        <f>data!H63</f>
        <v>0</v>
      </c>
      <c r="I13" s="291">
        <f>data!I63</f>
        <v>0</v>
      </c>
    </row>
    <row r="14" spans="1:9" customFormat="1" ht="20.149999999999999" customHeight="1">
      <c r="A14" s="290">
        <v>9</v>
      </c>
      <c r="B14" s="291" t="s">
        <v>265</v>
      </c>
      <c r="C14" s="291">
        <f>data!C64</f>
        <v>0</v>
      </c>
      <c r="D14" s="291">
        <f>data!D64</f>
        <v>0</v>
      </c>
      <c r="E14" s="291">
        <f>data!E64</f>
        <v>989</v>
      </c>
      <c r="F14" s="291">
        <f>data!F64</f>
        <v>0</v>
      </c>
      <c r="G14" s="291">
        <f>data!G64</f>
        <v>0</v>
      </c>
      <c r="H14" s="291">
        <f>data!H64</f>
        <v>0</v>
      </c>
      <c r="I14" s="291">
        <f>data!I64</f>
        <v>0</v>
      </c>
    </row>
    <row r="15" spans="1:9" customFormat="1" ht="20.149999999999999" customHeight="1">
      <c r="A15" s="290">
        <v>10</v>
      </c>
      <c r="B15" s="291" t="s">
        <v>525</v>
      </c>
      <c r="C15" s="291">
        <f>data!C65</f>
        <v>0</v>
      </c>
      <c r="D15" s="291">
        <f>data!D65</f>
        <v>0</v>
      </c>
      <c r="E15" s="291">
        <f>data!E65</f>
        <v>6</v>
      </c>
      <c r="F15" s="291">
        <f>data!F65</f>
        <v>0</v>
      </c>
      <c r="G15" s="291">
        <f>data!G65</f>
        <v>0</v>
      </c>
      <c r="H15" s="291">
        <f>data!H65</f>
        <v>0</v>
      </c>
      <c r="I15" s="291">
        <f>data!I65</f>
        <v>0</v>
      </c>
    </row>
    <row r="16" spans="1:9" customFormat="1" ht="20.149999999999999" customHeight="1">
      <c r="A16" s="290">
        <v>11</v>
      </c>
      <c r="B16" s="291" t="s">
        <v>526</v>
      </c>
      <c r="C16" s="291">
        <f>data!C66</f>
        <v>0</v>
      </c>
      <c r="D16" s="291">
        <f>data!D66</f>
        <v>0</v>
      </c>
      <c r="E16" s="291">
        <f>data!E66</f>
        <v>367</v>
      </c>
      <c r="F16" s="291">
        <f>data!F66</f>
        <v>0</v>
      </c>
      <c r="G16" s="291">
        <f>data!G66</f>
        <v>0</v>
      </c>
      <c r="H16" s="291">
        <f>data!H66</f>
        <v>0</v>
      </c>
      <c r="I16" s="291">
        <f>data!I66</f>
        <v>0</v>
      </c>
    </row>
    <row r="17" spans="1:9" customFormat="1" ht="20.149999999999999" customHeight="1">
      <c r="A17" s="290">
        <v>12</v>
      </c>
      <c r="B17" s="291" t="s">
        <v>16</v>
      </c>
      <c r="C17" s="291">
        <f>data!C67</f>
        <v>0</v>
      </c>
      <c r="D17" s="291">
        <f>data!D67</f>
        <v>0</v>
      </c>
      <c r="E17" s="291">
        <f>data!E67</f>
        <v>10941</v>
      </c>
      <c r="F17" s="291">
        <f>data!F67</f>
        <v>0</v>
      </c>
      <c r="G17" s="291">
        <f>data!G67</f>
        <v>0</v>
      </c>
      <c r="H17" s="291">
        <f>data!H67</f>
        <v>0</v>
      </c>
      <c r="I17" s="291">
        <f>data!I67</f>
        <v>0</v>
      </c>
    </row>
    <row r="18" spans="1:9" customFormat="1" ht="20.149999999999999" customHeight="1">
      <c r="A18" s="290">
        <v>13</v>
      </c>
      <c r="B18" s="291" t="s">
        <v>1009</v>
      </c>
      <c r="C18" s="291">
        <f>data!C68</f>
        <v>0</v>
      </c>
      <c r="D18" s="291">
        <f>data!D68</f>
        <v>0</v>
      </c>
      <c r="E18" s="291">
        <f>data!E68</f>
        <v>0</v>
      </c>
      <c r="F18" s="291">
        <f>data!F68</f>
        <v>0</v>
      </c>
      <c r="G18" s="291">
        <f>data!G68</f>
        <v>0</v>
      </c>
      <c r="H18" s="291">
        <f>data!H68</f>
        <v>0</v>
      </c>
      <c r="I18" s="291">
        <f>data!I68</f>
        <v>0</v>
      </c>
    </row>
    <row r="19" spans="1:9" customFormat="1" ht="20.149999999999999" customHeight="1">
      <c r="A19" s="290">
        <v>14</v>
      </c>
      <c r="B19" s="291" t="s">
        <v>1010</v>
      </c>
      <c r="C19" s="291">
        <f>data!C69</f>
        <v>0</v>
      </c>
      <c r="D19" s="291">
        <f>data!D69</f>
        <v>0</v>
      </c>
      <c r="E19" s="291">
        <f>data!E69</f>
        <v>-32</v>
      </c>
      <c r="F19" s="291">
        <f>data!F69</f>
        <v>0</v>
      </c>
      <c r="G19" s="291">
        <f>data!G69</f>
        <v>0</v>
      </c>
      <c r="H19" s="291">
        <f>data!H69</f>
        <v>0</v>
      </c>
      <c r="I19" s="291">
        <f>data!I69</f>
        <v>0</v>
      </c>
    </row>
    <row r="20" spans="1:9" customFormat="1" ht="20.149999999999999" customHeight="1">
      <c r="A20" s="290">
        <v>15</v>
      </c>
      <c r="B20" s="291" t="s">
        <v>284</v>
      </c>
      <c r="C20" s="291">
        <f>-data!C84</f>
        <v>0</v>
      </c>
      <c r="D20" s="291">
        <f>-data!D84</f>
        <v>0</v>
      </c>
      <c r="E20" s="291">
        <f>-data!E84</f>
        <v>-149</v>
      </c>
      <c r="F20" s="291">
        <f>-data!F84</f>
        <v>0</v>
      </c>
      <c r="G20" s="291">
        <f>-data!G84</f>
        <v>0</v>
      </c>
      <c r="H20" s="291">
        <f>-data!H84</f>
        <v>0</v>
      </c>
      <c r="I20" s="291">
        <f>-data!I84</f>
        <v>0</v>
      </c>
    </row>
    <row r="21" spans="1:9" customFormat="1" ht="20.149999999999999" customHeight="1">
      <c r="A21" s="290">
        <v>16</v>
      </c>
      <c r="B21" s="299" t="s">
        <v>1011</v>
      </c>
      <c r="C21" s="291">
        <f>data!C85</f>
        <v>0</v>
      </c>
      <c r="D21" s="291">
        <f>data!D85</f>
        <v>0</v>
      </c>
      <c r="E21" s="291">
        <f>data!E85</f>
        <v>52522</v>
      </c>
      <c r="F21" s="291">
        <f>data!F85</f>
        <v>0</v>
      </c>
      <c r="G21" s="291">
        <f>data!G85</f>
        <v>0</v>
      </c>
      <c r="H21" s="291">
        <f>data!H85</f>
        <v>0</v>
      </c>
      <c r="I21" s="291">
        <f>data!I85</f>
        <v>0</v>
      </c>
    </row>
    <row r="22" spans="1:9" customFormat="1" ht="20.149999999999999" customHeight="1">
      <c r="A22" s="290">
        <v>17</v>
      </c>
      <c r="B22" s="291" t="s">
        <v>286</v>
      </c>
      <c r="C22" s="300"/>
      <c r="D22" s="301"/>
      <c r="E22" s="301"/>
      <c r="F22" s="301"/>
      <c r="G22" s="301"/>
      <c r="H22" s="301"/>
      <c r="I22" s="301"/>
    </row>
    <row r="23" spans="1:9" customFormat="1" ht="20.149999999999999" customHeight="1">
      <c r="A23" s="290">
        <v>18</v>
      </c>
      <c r="B23" s="291" t="s">
        <v>1012</v>
      </c>
      <c r="C23" s="299">
        <f>+data!M668</f>
        <v>0</v>
      </c>
      <c r="D23" s="299">
        <f>+data!M669</f>
        <v>0</v>
      </c>
      <c r="E23" s="299">
        <f>+data!M670</f>
        <v>82057</v>
      </c>
      <c r="F23" s="299">
        <f>+data!M671</f>
        <v>0</v>
      </c>
      <c r="G23" s="299">
        <f>+data!M672</f>
        <v>0</v>
      </c>
      <c r="H23" s="299">
        <f>+data!M673</f>
        <v>0</v>
      </c>
      <c r="I23" s="299">
        <f>+data!M674</f>
        <v>0</v>
      </c>
    </row>
    <row r="24" spans="1:9" customFormat="1" ht="20.149999999999999" customHeight="1">
      <c r="A24" s="290">
        <v>19</v>
      </c>
      <c r="B24" s="299" t="s">
        <v>1013</v>
      </c>
      <c r="C24" s="291">
        <f>data!C87</f>
        <v>0</v>
      </c>
      <c r="D24" s="291">
        <f>data!D87</f>
        <v>0</v>
      </c>
      <c r="E24" s="291">
        <f>data!E87</f>
        <v>207517</v>
      </c>
      <c r="F24" s="291">
        <f>data!F87</f>
        <v>0</v>
      </c>
      <c r="G24" s="291">
        <f>data!G87</f>
        <v>0</v>
      </c>
      <c r="H24" s="291">
        <f>data!H87</f>
        <v>0</v>
      </c>
      <c r="I24" s="291">
        <f>data!I87</f>
        <v>0</v>
      </c>
    </row>
    <row r="25" spans="1:9" customFormat="1" ht="20.149999999999999" customHeight="1">
      <c r="A25" s="290">
        <v>20</v>
      </c>
      <c r="B25" s="299" t="s">
        <v>1014</v>
      </c>
      <c r="C25" s="291">
        <f>data!C88</f>
        <v>0</v>
      </c>
      <c r="D25" s="291">
        <f>data!D88</f>
        <v>0</v>
      </c>
      <c r="E25" s="291">
        <f>data!E88</f>
        <v>0</v>
      </c>
      <c r="F25" s="291">
        <f>data!F88</f>
        <v>0</v>
      </c>
      <c r="G25" s="291">
        <f>data!G88</f>
        <v>0</v>
      </c>
      <c r="H25" s="291">
        <f>data!H88</f>
        <v>0</v>
      </c>
      <c r="I25" s="291">
        <f>data!I88</f>
        <v>0</v>
      </c>
    </row>
    <row r="26" spans="1:9" customFormat="1" ht="18" customHeight="1">
      <c r="A26" s="290">
        <v>21</v>
      </c>
      <c r="B26" s="299" t="s">
        <v>1015</v>
      </c>
      <c r="C26" s="291">
        <f>data!C89</f>
        <v>0</v>
      </c>
      <c r="D26" s="291">
        <f>data!D89</f>
        <v>0</v>
      </c>
      <c r="E26" s="291">
        <f>data!E89</f>
        <v>207517</v>
      </c>
      <c r="F26" s="291">
        <f>data!F89</f>
        <v>0</v>
      </c>
      <c r="G26" s="291">
        <f>data!G89</f>
        <v>0</v>
      </c>
      <c r="H26" s="291">
        <f>data!H89</f>
        <v>0</v>
      </c>
      <c r="I26" s="291">
        <f>data!I89</f>
        <v>0</v>
      </c>
    </row>
    <row r="27" spans="1:9" customFormat="1" ht="20.149999999999999" customHeight="1">
      <c r="A27" s="290" t="s">
        <v>1016</v>
      </c>
      <c r="B27" s="291"/>
      <c r="C27" s="301"/>
      <c r="D27" s="301"/>
      <c r="E27" s="301"/>
      <c r="F27" s="301"/>
      <c r="G27" s="301"/>
      <c r="H27" s="301"/>
      <c r="I27" s="301"/>
    </row>
    <row r="28" spans="1:9" customFormat="1" ht="20.149999999999999" customHeight="1">
      <c r="A28" s="290">
        <v>22</v>
      </c>
      <c r="B28" s="291" t="s">
        <v>1017</v>
      </c>
      <c r="C28" s="291">
        <f>data!C90</f>
        <v>0</v>
      </c>
      <c r="D28" s="291">
        <f>data!D90</f>
        <v>0</v>
      </c>
      <c r="E28" s="291">
        <f>data!E90</f>
        <v>340</v>
      </c>
      <c r="F28" s="291">
        <f>data!F90</f>
        <v>0</v>
      </c>
      <c r="G28" s="291">
        <f>data!G90</f>
        <v>0</v>
      </c>
      <c r="H28" s="291">
        <f>data!H90</f>
        <v>0</v>
      </c>
      <c r="I28" s="291">
        <f>data!I90</f>
        <v>0</v>
      </c>
    </row>
    <row r="29" spans="1:9" customFormat="1" ht="20.149999999999999" customHeight="1">
      <c r="A29" s="290">
        <v>23</v>
      </c>
      <c r="B29" s="291" t="s">
        <v>1018</v>
      </c>
      <c r="C29" s="291">
        <f>data!C91</f>
        <v>0</v>
      </c>
      <c r="D29" s="291">
        <f>data!D91</f>
        <v>0</v>
      </c>
      <c r="E29" s="291">
        <f>data!E91</f>
        <v>214</v>
      </c>
      <c r="F29" s="291">
        <f>data!F91</f>
        <v>0</v>
      </c>
      <c r="G29" s="291">
        <f>data!G91</f>
        <v>0</v>
      </c>
      <c r="H29" s="291">
        <f>data!H91</f>
        <v>0</v>
      </c>
      <c r="I29" s="291">
        <f>data!I91</f>
        <v>0</v>
      </c>
    </row>
    <row r="30" spans="1:9" customFormat="1" ht="20.149999999999999" customHeight="1">
      <c r="A30" s="290">
        <v>24</v>
      </c>
      <c r="B30" s="291" t="s">
        <v>1019</v>
      </c>
      <c r="C30" s="291">
        <f>data!C92</f>
        <v>0</v>
      </c>
      <c r="D30" s="291">
        <f>data!D92</f>
        <v>0</v>
      </c>
      <c r="E30" s="291">
        <f>data!E92</f>
        <v>340</v>
      </c>
      <c r="F30" s="291">
        <f>data!F92</f>
        <v>0</v>
      </c>
      <c r="G30" s="291">
        <f>data!G92</f>
        <v>0</v>
      </c>
      <c r="H30" s="291">
        <f>data!H92</f>
        <v>0</v>
      </c>
      <c r="I30" s="291">
        <f>data!I92</f>
        <v>0</v>
      </c>
    </row>
    <row r="31" spans="1:9" customFormat="1" ht="20.149999999999999" customHeight="1">
      <c r="A31" s="290">
        <v>25</v>
      </c>
      <c r="B31" s="291" t="s">
        <v>1020</v>
      </c>
      <c r="C31" s="291">
        <f>data!C93</f>
        <v>0</v>
      </c>
      <c r="D31" s="291">
        <f>data!D93</f>
        <v>0</v>
      </c>
      <c r="E31" s="291">
        <f>data!E93</f>
        <v>640</v>
      </c>
      <c r="F31" s="291">
        <f>data!F93</f>
        <v>0</v>
      </c>
      <c r="G31" s="291">
        <f>data!G93</f>
        <v>0</v>
      </c>
      <c r="H31" s="291">
        <f>data!H93</f>
        <v>0</v>
      </c>
      <c r="I31" s="291">
        <f>data!I93</f>
        <v>0</v>
      </c>
    </row>
    <row r="32" spans="1:9" customFormat="1" ht="20.149999999999999" customHeight="1">
      <c r="A32" s="290">
        <v>26</v>
      </c>
      <c r="B32" s="291" t="s">
        <v>294</v>
      </c>
      <c r="C32" s="298">
        <f>data!C94</f>
        <v>0</v>
      </c>
      <c r="D32" s="298">
        <f>data!D94</f>
        <v>0</v>
      </c>
      <c r="E32" s="298">
        <f>data!E94</f>
        <v>0.18</v>
      </c>
      <c r="F32" s="298">
        <f>data!F94</f>
        <v>0</v>
      </c>
      <c r="G32" s="298">
        <f>data!G94</f>
        <v>0</v>
      </c>
      <c r="H32" s="298">
        <f>data!H94</f>
        <v>0</v>
      </c>
      <c r="I32" s="298">
        <f>data!I94</f>
        <v>0</v>
      </c>
    </row>
    <row r="33" spans="1:9" customFormat="1" ht="20.149999999999999" customHeight="1">
      <c r="A33" s="284" t="s">
        <v>1002</v>
      </c>
      <c r="B33" s="285"/>
      <c r="C33" s="285"/>
      <c r="D33" s="285"/>
      <c r="E33" s="285"/>
      <c r="F33" s="285"/>
      <c r="G33" s="285"/>
      <c r="H33" s="285"/>
      <c r="I33" s="284"/>
    </row>
    <row r="34" spans="1:9" customFormat="1" ht="20.149999999999999" customHeight="1">
      <c r="A34" s="286"/>
      <c r="I34" s="287" t="s">
        <v>1021</v>
      </c>
    </row>
    <row r="35" spans="1:9" customFormat="1" ht="20.149999999999999" customHeight="1">
      <c r="A35" s="286"/>
      <c r="I35" s="286"/>
    </row>
    <row r="36" spans="1:9" customFormat="1" ht="20.149999999999999" customHeight="1">
      <c r="A36" s="288" t="str">
        <f>"Hospital: "&amp;data!C98</f>
        <v>Hospital: Odessa Memorial Healthcare Center</v>
      </c>
      <c r="G36" s="289"/>
      <c r="H36" s="288" t="str">
        <f>"FYE: "&amp;data!C96</f>
        <v>FYE: 12/31/2023</v>
      </c>
    </row>
    <row r="37" spans="1:9" customFormat="1" ht="20.149999999999999" customHeight="1">
      <c r="A37" s="290">
        <v>1</v>
      </c>
      <c r="B37" s="291" t="s">
        <v>236</v>
      </c>
      <c r="C37" s="293" t="s">
        <v>43</v>
      </c>
      <c r="D37" s="293" t="s">
        <v>44</v>
      </c>
      <c r="E37" s="293" t="s">
        <v>45</v>
      </c>
      <c r="F37" s="293" t="s">
        <v>46</v>
      </c>
      <c r="G37" s="293" t="s">
        <v>47</v>
      </c>
      <c r="H37" s="293" t="s">
        <v>48</v>
      </c>
      <c r="I37" s="293" t="s">
        <v>49</v>
      </c>
    </row>
    <row r="38" spans="1:9" customFormat="1" ht="20.149999999999999" customHeight="1">
      <c r="A38" s="294">
        <v>2</v>
      </c>
      <c r="B38" s="295" t="s">
        <v>1004</v>
      </c>
      <c r="C38" s="297"/>
      <c r="D38" s="297" t="s">
        <v>126</v>
      </c>
      <c r="E38" s="297" t="s">
        <v>127</v>
      </c>
      <c r="F38" s="297" t="s">
        <v>1022</v>
      </c>
      <c r="G38" s="297" t="s">
        <v>129</v>
      </c>
      <c r="H38" s="297" t="s">
        <v>1023</v>
      </c>
      <c r="I38" s="297" t="s">
        <v>131</v>
      </c>
    </row>
    <row r="39" spans="1:9" customFormat="1" ht="20.149999999999999" customHeight="1">
      <c r="A39" s="294"/>
      <c r="B39" s="295"/>
      <c r="C39" s="297" t="s">
        <v>125</v>
      </c>
      <c r="D39" s="297" t="s">
        <v>184</v>
      </c>
      <c r="E39" s="296" t="s">
        <v>194</v>
      </c>
      <c r="F39" s="297" t="s">
        <v>195</v>
      </c>
      <c r="G39" s="297" t="s">
        <v>196</v>
      </c>
      <c r="H39" s="297" t="s">
        <v>197</v>
      </c>
      <c r="I39" s="297" t="s">
        <v>196</v>
      </c>
    </row>
    <row r="40" spans="1:9" customFormat="1" ht="20.149999999999999" customHeight="1">
      <c r="A40" s="290">
        <v>3</v>
      </c>
      <c r="B40" s="291" t="s">
        <v>1008</v>
      </c>
      <c r="C40" s="293" t="s">
        <v>243</v>
      </c>
      <c r="D40" s="293" t="s">
        <v>242</v>
      </c>
      <c r="E40" s="293" t="s">
        <v>242</v>
      </c>
      <c r="F40" s="293" t="s">
        <v>242</v>
      </c>
      <c r="G40" s="293" t="s">
        <v>242</v>
      </c>
      <c r="H40" s="293" t="s">
        <v>244</v>
      </c>
      <c r="I40" s="292" t="s">
        <v>245</v>
      </c>
    </row>
    <row r="41" spans="1:9" customFormat="1" ht="20.149999999999999" customHeight="1">
      <c r="A41" s="290">
        <v>4</v>
      </c>
      <c r="B41" s="291" t="s">
        <v>261</v>
      </c>
      <c r="C41" s="291">
        <f>data!J59</f>
        <v>0</v>
      </c>
      <c r="D41" s="291">
        <f>data!K59</f>
        <v>0</v>
      </c>
      <c r="E41" s="291">
        <f>data!L59</f>
        <v>4601</v>
      </c>
      <c r="F41" s="291">
        <f>data!M59</f>
        <v>0</v>
      </c>
      <c r="G41" s="291">
        <f>data!N59</f>
        <v>3843</v>
      </c>
      <c r="H41" s="291">
        <f>data!O59</f>
        <v>0</v>
      </c>
      <c r="I41" s="291">
        <f>data!P59</f>
        <v>0</v>
      </c>
    </row>
    <row r="42" spans="1:9" customFormat="1" ht="20.149999999999999" customHeight="1">
      <c r="A42" s="290">
        <v>5</v>
      </c>
      <c r="B42" s="291" t="s">
        <v>262</v>
      </c>
      <c r="C42" s="298">
        <f>data!J60</f>
        <v>0</v>
      </c>
      <c r="D42" s="298">
        <f>data!K60</f>
        <v>0</v>
      </c>
      <c r="E42" s="298">
        <f>data!L60</f>
        <v>15.05</v>
      </c>
      <c r="F42" s="298">
        <f>data!M60</f>
        <v>0</v>
      </c>
      <c r="G42" s="298">
        <f>data!N60</f>
        <v>6.03</v>
      </c>
      <c r="H42" s="298">
        <f>data!O60</f>
        <v>0</v>
      </c>
      <c r="I42" s="298">
        <f>data!P60</f>
        <v>0.01</v>
      </c>
    </row>
    <row r="43" spans="1:9" customFormat="1" ht="20.149999999999999" customHeight="1">
      <c r="A43" s="290">
        <v>6</v>
      </c>
      <c r="B43" s="291" t="s">
        <v>263</v>
      </c>
      <c r="C43" s="291">
        <f>data!J61</f>
        <v>0</v>
      </c>
      <c r="D43" s="291">
        <f>data!K61</f>
        <v>0</v>
      </c>
      <c r="E43" s="291">
        <f>data!L61</f>
        <v>1252832</v>
      </c>
      <c r="F43" s="291">
        <f>data!M61</f>
        <v>0</v>
      </c>
      <c r="G43" s="291">
        <f>data!N61</f>
        <v>330758</v>
      </c>
      <c r="H43" s="291">
        <f>data!O61</f>
        <v>0</v>
      </c>
      <c r="I43" s="291">
        <f>data!P61</f>
        <v>252</v>
      </c>
    </row>
    <row r="44" spans="1:9" customFormat="1" ht="20.149999999999999" customHeight="1">
      <c r="A44" s="290">
        <v>7</v>
      </c>
      <c r="B44" s="291" t="s">
        <v>11</v>
      </c>
      <c r="C44" s="291">
        <f>data!J62</f>
        <v>0</v>
      </c>
      <c r="D44" s="291">
        <f>data!K62</f>
        <v>0</v>
      </c>
      <c r="E44" s="291">
        <f>data!L62</f>
        <v>322149</v>
      </c>
      <c r="F44" s="291">
        <f>data!M62</f>
        <v>0</v>
      </c>
      <c r="G44" s="291">
        <f>data!N62</f>
        <v>85050</v>
      </c>
      <c r="H44" s="291">
        <f>data!O62</f>
        <v>0</v>
      </c>
      <c r="I44" s="291">
        <f>data!P62</f>
        <v>65</v>
      </c>
    </row>
    <row r="45" spans="1:9" customFormat="1" ht="20.149999999999999" customHeight="1">
      <c r="A45" s="290">
        <v>8</v>
      </c>
      <c r="B45" s="291" t="s">
        <v>264</v>
      </c>
      <c r="C45" s="291">
        <f>data!J63</f>
        <v>0</v>
      </c>
      <c r="D45" s="291">
        <f>data!K63</f>
        <v>0</v>
      </c>
      <c r="E45" s="291">
        <f>data!L63</f>
        <v>971297</v>
      </c>
      <c r="F45" s="291">
        <f>data!M63</f>
        <v>0</v>
      </c>
      <c r="G45" s="291">
        <f>data!N63</f>
        <v>202508</v>
      </c>
      <c r="H45" s="291">
        <f>data!O63</f>
        <v>0</v>
      </c>
      <c r="I45" s="291">
        <f>data!P63</f>
        <v>7051</v>
      </c>
    </row>
    <row r="46" spans="1:9" customFormat="1" ht="20.149999999999999" customHeight="1">
      <c r="A46" s="290">
        <v>9</v>
      </c>
      <c r="B46" s="291" t="s">
        <v>265</v>
      </c>
      <c r="C46" s="291">
        <f>data!J64</f>
        <v>0</v>
      </c>
      <c r="D46" s="291">
        <f>data!K64</f>
        <v>0</v>
      </c>
      <c r="E46" s="291">
        <f>data!L64</f>
        <v>62351</v>
      </c>
      <c r="F46" s="291">
        <f>data!M64</f>
        <v>0</v>
      </c>
      <c r="G46" s="291">
        <f>data!N64</f>
        <v>79356</v>
      </c>
      <c r="H46" s="291">
        <f>data!O64</f>
        <v>0</v>
      </c>
      <c r="I46" s="291">
        <f>data!P64</f>
        <v>6311</v>
      </c>
    </row>
    <row r="47" spans="1:9" customFormat="1" ht="20.149999999999999" customHeight="1">
      <c r="A47" s="290">
        <v>10</v>
      </c>
      <c r="B47" s="291" t="s">
        <v>525</v>
      </c>
      <c r="C47" s="291">
        <f>data!J65</f>
        <v>0</v>
      </c>
      <c r="D47" s="291">
        <f>data!K65</f>
        <v>0</v>
      </c>
      <c r="E47" s="291">
        <f>data!L65</f>
        <v>382</v>
      </c>
      <c r="F47" s="291">
        <f>data!M65</f>
        <v>0</v>
      </c>
      <c r="G47" s="291">
        <f>data!N65</f>
        <v>30865</v>
      </c>
      <c r="H47" s="291">
        <f>data!O65</f>
        <v>0</v>
      </c>
      <c r="I47" s="291">
        <f>data!P65</f>
        <v>0</v>
      </c>
    </row>
    <row r="48" spans="1:9" customFormat="1" ht="20.149999999999999" customHeight="1">
      <c r="A48" s="290">
        <v>11</v>
      </c>
      <c r="B48" s="291" t="s">
        <v>526</v>
      </c>
      <c r="C48" s="291">
        <f>data!J66</f>
        <v>0</v>
      </c>
      <c r="D48" s="291">
        <f>data!K66</f>
        <v>0</v>
      </c>
      <c r="E48" s="291">
        <f>data!L66</f>
        <v>23158</v>
      </c>
      <c r="F48" s="291">
        <f>data!M66</f>
        <v>0</v>
      </c>
      <c r="G48" s="291">
        <f>data!N66</f>
        <v>9199</v>
      </c>
      <c r="H48" s="291">
        <f>data!O66</f>
        <v>0</v>
      </c>
      <c r="I48" s="291">
        <f>data!P66</f>
        <v>0</v>
      </c>
    </row>
    <row r="49" spans="1:11" customFormat="1" ht="20.149999999999999" customHeight="1">
      <c r="A49" s="290">
        <v>12</v>
      </c>
      <c r="B49" s="291" t="s">
        <v>16</v>
      </c>
      <c r="C49" s="291">
        <f>data!J67</f>
        <v>0</v>
      </c>
      <c r="D49" s="291">
        <f>data!K67</f>
        <v>0</v>
      </c>
      <c r="E49" s="291">
        <f>data!L67</f>
        <v>229636</v>
      </c>
      <c r="F49" s="291">
        <f>data!M67</f>
        <v>0</v>
      </c>
      <c r="G49" s="291">
        <f>data!N67</f>
        <v>191979</v>
      </c>
      <c r="H49" s="291">
        <f>data!O67</f>
        <v>0</v>
      </c>
      <c r="I49" s="291">
        <f>data!P67</f>
        <v>9718</v>
      </c>
    </row>
    <row r="50" spans="1:11" customFormat="1" ht="20.149999999999999" customHeight="1">
      <c r="A50" s="290">
        <v>13</v>
      </c>
      <c r="B50" s="291" t="s">
        <v>1009</v>
      </c>
      <c r="C50" s="291">
        <f>data!J68</f>
        <v>0</v>
      </c>
      <c r="D50" s="291">
        <f>data!K68</f>
        <v>0</v>
      </c>
      <c r="E50" s="291">
        <f>data!L68</f>
        <v>0</v>
      </c>
      <c r="F50" s="291">
        <f>data!M68</f>
        <v>0</v>
      </c>
      <c r="G50" s="291">
        <f>data!N68</f>
        <v>0</v>
      </c>
      <c r="H50" s="291">
        <f>data!O68</f>
        <v>0</v>
      </c>
      <c r="I50" s="291">
        <f>data!P68</f>
        <v>0</v>
      </c>
    </row>
    <row r="51" spans="1:11" customFormat="1" ht="20.149999999999999" customHeight="1">
      <c r="A51" s="290">
        <v>14</v>
      </c>
      <c r="B51" s="291" t="s">
        <v>1010</v>
      </c>
      <c r="C51" s="291">
        <f>data!J69</f>
        <v>0</v>
      </c>
      <c r="D51" s="291">
        <f>data!K69</f>
        <v>0</v>
      </c>
      <c r="E51" s="291">
        <f>data!L69</f>
        <v>-1995</v>
      </c>
      <c r="F51" s="291">
        <f>data!M69</f>
        <v>0</v>
      </c>
      <c r="G51" s="291">
        <f>data!N69</f>
        <v>11981</v>
      </c>
      <c r="H51" s="291">
        <f>data!O69</f>
        <v>0</v>
      </c>
      <c r="I51" s="291">
        <f>data!P69</f>
        <v>0</v>
      </c>
    </row>
    <row r="52" spans="1:11" customFormat="1" ht="20.149999999999999" customHeight="1">
      <c r="A52" s="290">
        <v>15</v>
      </c>
      <c r="B52" s="291" t="s">
        <v>284</v>
      </c>
      <c r="C52" s="291">
        <f>-data!J84</f>
        <v>0</v>
      </c>
      <c r="D52" s="291">
        <f>-data!K84</f>
        <v>0</v>
      </c>
      <c r="E52" s="291">
        <f>-data!L84</f>
        <v>0</v>
      </c>
      <c r="F52" s="291">
        <f>-data!M84</f>
        <v>0</v>
      </c>
      <c r="G52" s="291">
        <f>-data!N84</f>
        <v>-74</v>
      </c>
      <c r="H52" s="291">
        <f>-data!O84</f>
        <v>0</v>
      </c>
      <c r="I52" s="291">
        <f>-data!P84</f>
        <v>0</v>
      </c>
    </row>
    <row r="53" spans="1:11" customFormat="1" ht="20.149999999999999" customHeight="1">
      <c r="A53" s="290">
        <v>16</v>
      </c>
      <c r="B53" s="299" t="s">
        <v>1011</v>
      </c>
      <c r="C53" s="291">
        <f>data!J85</f>
        <v>0</v>
      </c>
      <c r="D53" s="291">
        <f>data!K85</f>
        <v>0</v>
      </c>
      <c r="E53" s="291">
        <f>data!L85</f>
        <v>2859810</v>
      </c>
      <c r="F53" s="291">
        <f>data!M85</f>
        <v>0</v>
      </c>
      <c r="G53" s="291">
        <f>data!N85</f>
        <v>941622</v>
      </c>
      <c r="H53" s="291">
        <f>data!O85</f>
        <v>0</v>
      </c>
      <c r="I53" s="291">
        <f>data!P85</f>
        <v>23397</v>
      </c>
    </row>
    <row r="54" spans="1:11" customFormat="1" ht="20.149999999999999" customHeight="1">
      <c r="A54" s="290">
        <v>17</v>
      </c>
      <c r="B54" s="291" t="s">
        <v>286</v>
      </c>
      <c r="C54" s="301"/>
      <c r="D54" s="301"/>
      <c r="E54" s="301"/>
      <c r="F54" s="301"/>
      <c r="G54" s="301"/>
      <c r="H54" s="301"/>
      <c r="I54" s="301"/>
    </row>
    <row r="55" spans="1:11" customFormat="1" ht="20.149999999999999" customHeight="1">
      <c r="A55" s="290">
        <v>18</v>
      </c>
      <c r="B55" s="291" t="s">
        <v>1012</v>
      </c>
      <c r="C55" s="299">
        <f>+data!M675</f>
        <v>0</v>
      </c>
      <c r="D55" s="299">
        <f>+data!M676</f>
        <v>0</v>
      </c>
      <c r="E55" s="299">
        <f>+data!M691</f>
        <v>0</v>
      </c>
      <c r="F55" s="299">
        <f>+data!M692</f>
        <v>0</v>
      </c>
      <c r="G55" s="299">
        <f>+data!M693</f>
        <v>141189</v>
      </c>
      <c r="H55" s="299">
        <f>+data!M680</f>
        <v>0</v>
      </c>
      <c r="I55" s="299">
        <f>+data!M681</f>
        <v>21159</v>
      </c>
    </row>
    <row r="56" spans="1:11" customFormat="1" ht="20.149999999999999" customHeight="1">
      <c r="A56" s="290">
        <v>19</v>
      </c>
      <c r="B56" s="299" t="s">
        <v>1013</v>
      </c>
      <c r="C56" s="291">
        <f>data!J87</f>
        <v>0</v>
      </c>
      <c r="D56" s="291">
        <f>data!K87</f>
        <v>0</v>
      </c>
      <c r="E56" s="291">
        <f>data!L87</f>
        <v>1395965</v>
      </c>
      <c r="F56" s="291">
        <f>data!M87</f>
        <v>0</v>
      </c>
      <c r="G56" s="291">
        <f>data!N87</f>
        <v>520287</v>
      </c>
      <c r="H56" s="291">
        <f>data!O87</f>
        <v>0</v>
      </c>
      <c r="I56" s="291">
        <f>data!P87</f>
        <v>0</v>
      </c>
    </row>
    <row r="57" spans="1:11" customFormat="1" ht="20.149999999999999" customHeight="1">
      <c r="A57" s="290">
        <v>20</v>
      </c>
      <c r="B57" s="299" t="s">
        <v>1014</v>
      </c>
      <c r="C57" s="291">
        <f>data!J88</f>
        <v>0</v>
      </c>
      <c r="D57" s="291">
        <f>data!K88</f>
        <v>0</v>
      </c>
      <c r="E57" s="291">
        <f>data!L88</f>
        <v>0</v>
      </c>
      <c r="F57" s="291">
        <f>data!M88</f>
        <v>0</v>
      </c>
      <c r="G57" s="291">
        <f>data!N88</f>
        <v>0</v>
      </c>
      <c r="H57" s="291">
        <f>data!O88</f>
        <v>0</v>
      </c>
      <c r="I57" s="291">
        <f>data!P88</f>
        <v>396</v>
      </c>
    </row>
    <row r="58" spans="1:11" customFormat="1" ht="20.149999999999999" customHeight="1">
      <c r="A58" s="290">
        <v>21</v>
      </c>
      <c r="B58" s="299" t="s">
        <v>1015</v>
      </c>
      <c r="C58" s="291">
        <f>data!J89</f>
        <v>0</v>
      </c>
      <c r="D58" s="291">
        <f>data!K89</f>
        <v>0</v>
      </c>
      <c r="E58" s="291">
        <f>data!L89</f>
        <v>1395965</v>
      </c>
      <c r="F58" s="291">
        <f>data!M89</f>
        <v>0</v>
      </c>
      <c r="G58" s="291">
        <f>data!N89</f>
        <v>520287</v>
      </c>
      <c r="H58" s="291">
        <f>data!O89</f>
        <v>0</v>
      </c>
      <c r="I58" s="291">
        <f>data!P89</f>
        <v>396</v>
      </c>
    </row>
    <row r="59" spans="1:11" customFormat="1" ht="20.149999999999999" customHeight="1">
      <c r="A59" s="290" t="s">
        <v>1016</v>
      </c>
      <c r="B59" s="291"/>
      <c r="C59" s="301"/>
      <c r="D59" s="301"/>
      <c r="E59" s="301"/>
      <c r="F59" s="301"/>
      <c r="G59" s="301"/>
      <c r="H59" s="301"/>
      <c r="I59" s="301"/>
    </row>
    <row r="60" spans="1:11" customFormat="1" ht="20.149999999999999" customHeight="1">
      <c r="A60" s="290">
        <v>22</v>
      </c>
      <c r="B60" s="291" t="s">
        <v>1017</v>
      </c>
      <c r="C60" s="291">
        <f>data!J90</f>
        <v>0</v>
      </c>
      <c r="D60" s="291">
        <f>data!K90</f>
        <v>0</v>
      </c>
      <c r="E60" s="291">
        <f>data!L90</f>
        <v>7136</v>
      </c>
      <c r="F60" s="291">
        <f>data!M90</f>
        <v>0</v>
      </c>
      <c r="G60" s="291">
        <f>data!N90</f>
        <v>5834</v>
      </c>
      <c r="H60" s="291">
        <f>data!O90</f>
        <v>0</v>
      </c>
      <c r="I60" s="291">
        <f>data!P90</f>
        <v>302</v>
      </c>
      <c r="K60" s="302"/>
    </row>
    <row r="61" spans="1:11" customFormat="1" ht="20.149999999999999" customHeight="1">
      <c r="A61" s="290">
        <v>23</v>
      </c>
      <c r="B61" s="291" t="s">
        <v>1018</v>
      </c>
      <c r="C61" s="291">
        <f>data!J91</f>
        <v>0</v>
      </c>
      <c r="D61" s="291">
        <f>data!K91</f>
        <v>0</v>
      </c>
      <c r="E61" s="291">
        <f>data!L91</f>
        <v>13470</v>
      </c>
      <c r="F61" s="291">
        <f>data!M91</f>
        <v>0</v>
      </c>
      <c r="G61" s="291">
        <f>data!N91</f>
        <v>0</v>
      </c>
      <c r="H61" s="291">
        <f>data!O91</f>
        <v>0</v>
      </c>
      <c r="I61" s="291">
        <f>data!P91</f>
        <v>0</v>
      </c>
    </row>
    <row r="62" spans="1:11" customFormat="1" ht="20.149999999999999" customHeight="1">
      <c r="A62" s="290">
        <v>24</v>
      </c>
      <c r="B62" s="291" t="s">
        <v>1019</v>
      </c>
      <c r="C62" s="291">
        <f>data!J92</f>
        <v>0</v>
      </c>
      <c r="D62" s="291">
        <f>data!K92</f>
        <v>0</v>
      </c>
      <c r="E62" s="291">
        <f>data!L92</f>
        <v>7136</v>
      </c>
      <c r="F62" s="291">
        <f>data!M92</f>
        <v>0</v>
      </c>
      <c r="G62" s="291">
        <f>data!N92</f>
        <v>5834</v>
      </c>
      <c r="H62" s="291">
        <f>data!O92</f>
        <v>0</v>
      </c>
      <c r="I62" s="291">
        <f>data!P92</f>
        <v>302</v>
      </c>
    </row>
    <row r="63" spans="1:11" customFormat="1" ht="20.149999999999999" customHeight="1">
      <c r="A63" s="290">
        <v>25</v>
      </c>
      <c r="B63" s="291" t="s">
        <v>1020</v>
      </c>
      <c r="C63" s="291">
        <f>data!J93</f>
        <v>0</v>
      </c>
      <c r="D63" s="291">
        <f>data!K93</f>
        <v>0</v>
      </c>
      <c r="E63" s="291">
        <f>data!L93</f>
        <v>40312</v>
      </c>
      <c r="F63" s="291">
        <f>data!M93</f>
        <v>0</v>
      </c>
      <c r="G63" s="291">
        <f>data!N93</f>
        <v>2540</v>
      </c>
      <c r="H63" s="291">
        <f>data!O93</f>
        <v>0</v>
      </c>
      <c r="I63" s="291">
        <f>data!P93</f>
        <v>0</v>
      </c>
    </row>
    <row r="64" spans="1:11" customFormat="1" ht="20.149999999999999" customHeight="1">
      <c r="A64" s="290">
        <v>26</v>
      </c>
      <c r="B64" s="291" t="s">
        <v>294</v>
      </c>
      <c r="C64" s="298">
        <f>data!J94</f>
        <v>0</v>
      </c>
      <c r="D64" s="298">
        <f>data!K94</f>
        <v>0</v>
      </c>
      <c r="E64" s="298">
        <f>data!L94</f>
        <v>11.28</v>
      </c>
      <c r="F64" s="298">
        <f>data!M94</f>
        <v>0</v>
      </c>
      <c r="G64" s="298">
        <f>data!N94</f>
        <v>4.34</v>
      </c>
      <c r="H64" s="298">
        <f>data!O94</f>
        <v>0</v>
      </c>
      <c r="I64" s="298">
        <f>data!P94</f>
        <v>0.01</v>
      </c>
    </row>
    <row r="65" spans="1:9" customFormat="1" ht="20.149999999999999" customHeight="1">
      <c r="A65" s="284" t="s">
        <v>1002</v>
      </c>
      <c r="B65" s="285"/>
      <c r="C65" s="285"/>
      <c r="D65" s="285"/>
      <c r="E65" s="285"/>
      <c r="F65" s="285"/>
      <c r="G65" s="285"/>
      <c r="H65" s="285"/>
      <c r="I65" s="284"/>
    </row>
    <row r="66" spans="1:9" customFormat="1" ht="20.149999999999999" customHeight="1">
      <c r="D66" s="286"/>
      <c r="I66" s="287" t="s">
        <v>1024</v>
      </c>
    </row>
    <row r="67" spans="1:9" customFormat="1" ht="20.149999999999999" customHeight="1">
      <c r="A67" s="286"/>
    </row>
    <row r="68" spans="1:9" customFormat="1" ht="20.149999999999999" customHeight="1">
      <c r="A68" s="288" t="str">
        <f>"Hospital: "&amp;data!C98</f>
        <v>Hospital: Odessa Memorial Healthcare Center</v>
      </c>
      <c r="G68" s="289"/>
      <c r="H68" s="288" t="str">
        <f>"FYE: "&amp;data!C96</f>
        <v>FYE: 12/31/2023</v>
      </c>
    </row>
    <row r="69" spans="1:9" customFormat="1" ht="20.149999999999999" customHeight="1">
      <c r="A69" s="290">
        <v>1</v>
      </c>
      <c r="B69" s="291" t="s">
        <v>236</v>
      </c>
      <c r="C69" s="293" t="s">
        <v>50</v>
      </c>
      <c r="D69" s="293" t="s">
        <v>51</v>
      </c>
      <c r="E69" s="293" t="s">
        <v>52</v>
      </c>
      <c r="F69" s="293" t="s">
        <v>53</v>
      </c>
      <c r="G69" s="293" t="s">
        <v>54</v>
      </c>
      <c r="H69" s="293" t="s">
        <v>55</v>
      </c>
      <c r="I69" s="293" t="s">
        <v>56</v>
      </c>
    </row>
    <row r="70" spans="1:9" customFormat="1" ht="20.149999999999999" customHeight="1">
      <c r="A70" s="294">
        <v>2</v>
      </c>
      <c r="B70" s="295" t="s">
        <v>1004</v>
      </c>
      <c r="C70" s="297" t="s">
        <v>132</v>
      </c>
      <c r="D70" s="297"/>
      <c r="E70" s="297" t="s">
        <v>134</v>
      </c>
      <c r="F70" s="297" t="s">
        <v>135</v>
      </c>
      <c r="G70" s="297"/>
      <c r="H70" s="297" t="s">
        <v>137</v>
      </c>
      <c r="I70" s="297" t="s">
        <v>138</v>
      </c>
    </row>
    <row r="71" spans="1:9" customFormat="1" ht="20.149999999999999" customHeight="1">
      <c r="A71" s="294"/>
      <c r="B71" s="295"/>
      <c r="C71" s="297" t="s">
        <v>198</v>
      </c>
      <c r="D71" s="297" t="s">
        <v>1025</v>
      </c>
      <c r="E71" s="297" t="s">
        <v>196</v>
      </c>
      <c r="F71" s="297" t="s">
        <v>199</v>
      </c>
      <c r="G71" s="297" t="s">
        <v>136</v>
      </c>
      <c r="H71" s="297" t="s">
        <v>200</v>
      </c>
      <c r="I71" s="297" t="s">
        <v>201</v>
      </c>
    </row>
    <row r="72" spans="1:9" customFormat="1" ht="20.149999999999999" customHeight="1">
      <c r="A72" s="290">
        <v>3</v>
      </c>
      <c r="B72" s="291" t="s">
        <v>1008</v>
      </c>
      <c r="C72" s="293" t="s">
        <v>1026</v>
      </c>
      <c r="D72" s="292" t="s">
        <v>1027</v>
      </c>
      <c r="E72" s="303"/>
      <c r="F72" s="303"/>
      <c r="G72" s="292" t="s">
        <v>1028</v>
      </c>
      <c r="H72" s="292" t="s">
        <v>1028</v>
      </c>
      <c r="I72" s="293" t="s">
        <v>250</v>
      </c>
    </row>
    <row r="73" spans="1:9" customFormat="1" ht="20.149999999999999" customHeight="1">
      <c r="A73" s="290">
        <v>4</v>
      </c>
      <c r="B73" s="291" t="s">
        <v>261</v>
      </c>
      <c r="C73" s="291">
        <f>data!Q59</f>
        <v>0</v>
      </c>
      <c r="D73" s="299">
        <f>data!R59</f>
        <v>0</v>
      </c>
      <c r="E73" s="303"/>
      <c r="F73" s="303"/>
      <c r="G73" s="291">
        <f>data!U59</f>
        <v>7146</v>
      </c>
      <c r="H73" s="291">
        <f>data!V59</f>
        <v>243</v>
      </c>
      <c r="I73" s="291">
        <f>data!W59</f>
        <v>0</v>
      </c>
    </row>
    <row r="74" spans="1:9" customFormat="1" ht="20.149999999999999" customHeight="1">
      <c r="A74" s="290">
        <v>5</v>
      </c>
      <c r="B74" s="291" t="s">
        <v>262</v>
      </c>
      <c r="C74" s="298">
        <f>data!Q60</f>
        <v>0</v>
      </c>
      <c r="D74" s="298">
        <f>data!R60</f>
        <v>0</v>
      </c>
      <c r="E74" s="298">
        <f>data!S60</f>
        <v>0.11</v>
      </c>
      <c r="F74" s="298">
        <f>data!T60</f>
        <v>0</v>
      </c>
      <c r="G74" s="298">
        <f>data!U60</f>
        <v>1.07</v>
      </c>
      <c r="H74" s="298">
        <f>data!V60</f>
        <v>0.2</v>
      </c>
      <c r="I74" s="298">
        <f>data!W60</f>
        <v>0</v>
      </c>
    </row>
    <row r="75" spans="1:9" customFormat="1" ht="20.149999999999999" customHeight="1">
      <c r="A75" s="290">
        <v>6</v>
      </c>
      <c r="B75" s="291" t="s">
        <v>263</v>
      </c>
      <c r="C75" s="291">
        <f>data!Q61</f>
        <v>0</v>
      </c>
      <c r="D75" s="291">
        <f>data!R61</f>
        <v>0</v>
      </c>
      <c r="E75" s="291">
        <f>data!S61</f>
        <v>6919</v>
      </c>
      <c r="F75" s="291">
        <f>data!T61</f>
        <v>0</v>
      </c>
      <c r="G75" s="291">
        <f>data!U61</f>
        <v>82786</v>
      </c>
      <c r="H75" s="291">
        <f>data!V61</f>
        <v>20766</v>
      </c>
      <c r="I75" s="291">
        <f>data!W61</f>
        <v>0</v>
      </c>
    </row>
    <row r="76" spans="1:9" customFormat="1" ht="20.149999999999999" customHeight="1">
      <c r="A76" s="290">
        <v>7</v>
      </c>
      <c r="B76" s="291" t="s">
        <v>11</v>
      </c>
      <c r="C76" s="291">
        <f>data!Q62</f>
        <v>0</v>
      </c>
      <c r="D76" s="291">
        <f>data!R62</f>
        <v>0</v>
      </c>
      <c r="E76" s="291">
        <f>data!S62</f>
        <v>1779</v>
      </c>
      <c r="F76" s="291">
        <f>data!T62</f>
        <v>0</v>
      </c>
      <c r="G76" s="291">
        <f>data!U62</f>
        <v>21287</v>
      </c>
      <c r="H76" s="291">
        <f>data!V62</f>
        <v>5340</v>
      </c>
      <c r="I76" s="291">
        <f>data!W62</f>
        <v>0</v>
      </c>
    </row>
    <row r="77" spans="1:9" customFormat="1" ht="20.149999999999999" customHeight="1">
      <c r="A77" s="290">
        <v>8</v>
      </c>
      <c r="B77" s="291" t="s">
        <v>264</v>
      </c>
      <c r="C77" s="291">
        <f>data!Q63</f>
        <v>0</v>
      </c>
      <c r="D77" s="291">
        <f>data!R63</f>
        <v>0</v>
      </c>
      <c r="E77" s="291">
        <f>data!S63</f>
        <v>0</v>
      </c>
      <c r="F77" s="291">
        <f>data!T63</f>
        <v>0</v>
      </c>
      <c r="G77" s="291">
        <f>data!U63</f>
        <v>15179</v>
      </c>
      <c r="H77" s="291">
        <f>data!V63</f>
        <v>613</v>
      </c>
      <c r="I77" s="291">
        <f>data!W63</f>
        <v>0</v>
      </c>
    </row>
    <row r="78" spans="1:9" customFormat="1" ht="20.149999999999999" customHeight="1">
      <c r="A78" s="290">
        <v>9</v>
      </c>
      <c r="B78" s="291" t="s">
        <v>265</v>
      </c>
      <c r="C78" s="291">
        <f>data!Q64</f>
        <v>0</v>
      </c>
      <c r="D78" s="291">
        <f>data!R64</f>
        <v>0</v>
      </c>
      <c r="E78" s="291">
        <f>data!S64</f>
        <v>23890</v>
      </c>
      <c r="F78" s="291">
        <f>data!T64</f>
        <v>0</v>
      </c>
      <c r="G78" s="291">
        <f>data!U64</f>
        <v>87721</v>
      </c>
      <c r="H78" s="291">
        <f>data!V64</f>
        <v>970</v>
      </c>
      <c r="I78" s="291">
        <f>data!W64</f>
        <v>0</v>
      </c>
    </row>
    <row r="79" spans="1:9" customFormat="1" ht="20.149999999999999" customHeight="1">
      <c r="A79" s="290">
        <v>10</v>
      </c>
      <c r="B79" s="291" t="s">
        <v>525</v>
      </c>
      <c r="C79" s="291">
        <f>data!Q65</f>
        <v>0</v>
      </c>
      <c r="D79" s="291">
        <f>data!R65</f>
        <v>0</v>
      </c>
      <c r="E79" s="291">
        <f>data!S65</f>
        <v>0</v>
      </c>
      <c r="F79" s="291">
        <f>data!T65</f>
        <v>0</v>
      </c>
      <c r="G79" s="291">
        <f>data!U65</f>
        <v>0</v>
      </c>
      <c r="H79" s="291">
        <f>data!V65</f>
        <v>0</v>
      </c>
      <c r="I79" s="291">
        <f>data!W65</f>
        <v>0</v>
      </c>
    </row>
    <row r="80" spans="1:9" customFormat="1" ht="20.149999999999999" customHeight="1">
      <c r="A80" s="290">
        <v>11</v>
      </c>
      <c r="B80" s="291" t="s">
        <v>526</v>
      </c>
      <c r="C80" s="291">
        <f>data!Q66</f>
        <v>0</v>
      </c>
      <c r="D80" s="291">
        <f>data!R66</f>
        <v>0</v>
      </c>
      <c r="E80" s="291">
        <f>data!S66</f>
        <v>0</v>
      </c>
      <c r="F80" s="291">
        <f>data!T66</f>
        <v>0</v>
      </c>
      <c r="G80" s="291">
        <f>data!U66</f>
        <v>72019</v>
      </c>
      <c r="H80" s="291">
        <f>data!V66</f>
        <v>3664</v>
      </c>
      <c r="I80" s="291">
        <f>data!W66</f>
        <v>0</v>
      </c>
    </row>
    <row r="81" spans="1:9" customFormat="1" ht="20.149999999999999" customHeight="1">
      <c r="A81" s="290">
        <v>12</v>
      </c>
      <c r="B81" s="291" t="s">
        <v>16</v>
      </c>
      <c r="C81" s="291">
        <f>data!Q67</f>
        <v>0</v>
      </c>
      <c r="D81" s="291">
        <f>data!R67</f>
        <v>0</v>
      </c>
      <c r="E81" s="291">
        <f>data!S67</f>
        <v>32566</v>
      </c>
      <c r="F81" s="291">
        <f>data!T67</f>
        <v>0</v>
      </c>
      <c r="G81" s="291">
        <f>data!U67</f>
        <v>6854</v>
      </c>
      <c r="H81" s="291">
        <f>data!V67</f>
        <v>3121</v>
      </c>
      <c r="I81" s="291">
        <f>data!W67</f>
        <v>0</v>
      </c>
    </row>
    <row r="82" spans="1:9" customFormat="1" ht="20.149999999999999" customHeight="1">
      <c r="A82" s="290">
        <v>13</v>
      </c>
      <c r="B82" s="291" t="s">
        <v>1009</v>
      </c>
      <c r="C82" s="291">
        <f>data!Q68</f>
        <v>0</v>
      </c>
      <c r="D82" s="291">
        <f>data!R68</f>
        <v>0</v>
      </c>
      <c r="E82" s="291">
        <f>data!S68</f>
        <v>0</v>
      </c>
      <c r="F82" s="291">
        <f>data!T68</f>
        <v>0</v>
      </c>
      <c r="G82" s="291">
        <f>data!U68</f>
        <v>0</v>
      </c>
      <c r="H82" s="291">
        <f>data!V68</f>
        <v>0</v>
      </c>
      <c r="I82" s="291">
        <f>data!W68</f>
        <v>0</v>
      </c>
    </row>
    <row r="83" spans="1:9" customFormat="1" ht="20.149999999999999" customHeight="1">
      <c r="A83" s="290">
        <v>14</v>
      </c>
      <c r="B83" s="291" t="s">
        <v>1010</v>
      </c>
      <c r="C83" s="291">
        <f>data!Q69</f>
        <v>0</v>
      </c>
      <c r="D83" s="291">
        <f>data!R69</f>
        <v>0</v>
      </c>
      <c r="E83" s="291">
        <f>data!S69</f>
        <v>0</v>
      </c>
      <c r="F83" s="291">
        <f>data!T69</f>
        <v>0</v>
      </c>
      <c r="G83" s="291">
        <f>data!U69</f>
        <v>14874</v>
      </c>
      <c r="H83" s="291">
        <f>data!V69</f>
        <v>348</v>
      </c>
      <c r="I83" s="291">
        <f>data!W69</f>
        <v>0</v>
      </c>
    </row>
    <row r="84" spans="1:9" customFormat="1" ht="20.149999999999999" customHeight="1">
      <c r="A84" s="290">
        <v>15</v>
      </c>
      <c r="B84" s="291" t="s">
        <v>284</v>
      </c>
      <c r="C84" s="291">
        <f>-data!Q84</f>
        <v>0</v>
      </c>
      <c r="D84" s="291">
        <f>-data!R84</f>
        <v>0</v>
      </c>
      <c r="E84" s="291">
        <f>-data!S84</f>
        <v>0</v>
      </c>
      <c r="F84" s="291">
        <f>-data!T84</f>
        <v>0</v>
      </c>
      <c r="G84" s="291">
        <f>-data!U84</f>
        <v>0</v>
      </c>
      <c r="H84" s="291">
        <f>-data!V84</f>
        <v>0</v>
      </c>
      <c r="I84" s="291">
        <f>-data!W84</f>
        <v>0</v>
      </c>
    </row>
    <row r="85" spans="1:9" customFormat="1" ht="20.149999999999999" customHeight="1">
      <c r="A85" s="290">
        <v>16</v>
      </c>
      <c r="B85" s="299" t="s">
        <v>1011</v>
      </c>
      <c r="C85" s="291">
        <f>data!Q85</f>
        <v>0</v>
      </c>
      <c r="D85" s="291">
        <f>data!R85</f>
        <v>0</v>
      </c>
      <c r="E85" s="291">
        <f>data!S85</f>
        <v>65154</v>
      </c>
      <c r="F85" s="291">
        <f>data!T85</f>
        <v>0</v>
      </c>
      <c r="G85" s="291">
        <f>data!U85</f>
        <v>300720</v>
      </c>
      <c r="H85" s="291">
        <f>data!V85</f>
        <v>34822</v>
      </c>
      <c r="I85" s="291">
        <f>data!W85</f>
        <v>0</v>
      </c>
    </row>
    <row r="86" spans="1:9" customFormat="1" ht="20.149999999999999" customHeight="1">
      <c r="A86" s="290">
        <v>17</v>
      </c>
      <c r="B86" s="291" t="s">
        <v>286</v>
      </c>
      <c r="C86" s="301"/>
      <c r="D86" s="301"/>
      <c r="E86" s="301"/>
      <c r="F86" s="301"/>
      <c r="G86" s="301"/>
      <c r="H86" s="301"/>
      <c r="I86" s="301"/>
    </row>
    <row r="87" spans="1:9" customFormat="1" ht="20.149999999999999" customHeight="1">
      <c r="A87" s="290">
        <v>18</v>
      </c>
      <c r="B87" s="291" t="s">
        <v>1012</v>
      </c>
      <c r="C87" s="299">
        <f>+data!M682</f>
        <v>0</v>
      </c>
      <c r="D87" s="299">
        <f>+data!M683</f>
        <v>0</v>
      </c>
      <c r="E87" s="299">
        <f>+data!M684</f>
        <v>73826</v>
      </c>
      <c r="F87" s="299">
        <f>+data!M685</f>
        <v>0</v>
      </c>
      <c r="G87" s="299">
        <f>+data!M686</f>
        <v>187930</v>
      </c>
      <c r="H87" s="299">
        <f>+data!M687</f>
        <v>19090</v>
      </c>
      <c r="I87" s="299">
        <f>+data!M688</f>
        <v>0</v>
      </c>
    </row>
    <row r="88" spans="1:9" customFormat="1" ht="20.149999999999999" customHeight="1">
      <c r="A88" s="290">
        <v>19</v>
      </c>
      <c r="B88" s="299" t="s">
        <v>1013</v>
      </c>
      <c r="C88" s="291">
        <f>data!Q87</f>
        <v>0</v>
      </c>
      <c r="D88" s="291">
        <f>data!R87</f>
        <v>0</v>
      </c>
      <c r="E88" s="291">
        <f>data!S87</f>
        <v>6330</v>
      </c>
      <c r="F88" s="291">
        <f>data!T87</f>
        <v>0</v>
      </c>
      <c r="G88" s="291">
        <f>data!U87</f>
        <v>60350</v>
      </c>
      <c r="H88" s="291">
        <f>data!V87</f>
        <v>7210</v>
      </c>
      <c r="I88" s="291">
        <f>data!W87</f>
        <v>0</v>
      </c>
    </row>
    <row r="89" spans="1:9" customFormat="1" ht="20.149999999999999" customHeight="1">
      <c r="A89" s="290">
        <v>20</v>
      </c>
      <c r="B89" s="299" t="s">
        <v>1014</v>
      </c>
      <c r="C89" s="291">
        <f>data!Q88</f>
        <v>0</v>
      </c>
      <c r="D89" s="291">
        <f>data!R88</f>
        <v>0</v>
      </c>
      <c r="E89" s="291">
        <f>data!S88</f>
        <v>6367</v>
      </c>
      <c r="F89" s="291">
        <f>data!T88</f>
        <v>0</v>
      </c>
      <c r="G89" s="291">
        <f>data!U88</f>
        <v>613297</v>
      </c>
      <c r="H89" s="291">
        <f>data!V88</f>
        <v>41190</v>
      </c>
      <c r="I89" s="291">
        <f>data!W88</f>
        <v>0</v>
      </c>
    </row>
    <row r="90" spans="1:9" customFormat="1" ht="20.149999999999999" customHeight="1">
      <c r="A90" s="290">
        <v>21</v>
      </c>
      <c r="B90" s="299" t="s">
        <v>1015</v>
      </c>
      <c r="C90" s="291">
        <f>data!Q89</f>
        <v>0</v>
      </c>
      <c r="D90" s="291">
        <f>data!R89</f>
        <v>0</v>
      </c>
      <c r="E90" s="291">
        <f>data!S89</f>
        <v>12697</v>
      </c>
      <c r="F90" s="291">
        <f>data!T89</f>
        <v>0</v>
      </c>
      <c r="G90" s="291">
        <f>data!U89</f>
        <v>673647</v>
      </c>
      <c r="H90" s="291">
        <f>data!V89</f>
        <v>48400</v>
      </c>
      <c r="I90" s="291">
        <f>data!W89</f>
        <v>0</v>
      </c>
    </row>
    <row r="91" spans="1:9" customFormat="1" ht="20.149999999999999" customHeight="1">
      <c r="A91" s="290" t="s">
        <v>1016</v>
      </c>
      <c r="B91" s="291"/>
      <c r="C91" s="301"/>
      <c r="D91" s="301"/>
      <c r="E91" s="301"/>
      <c r="F91" s="301"/>
      <c r="G91" s="301"/>
      <c r="H91" s="301"/>
      <c r="I91" s="301"/>
    </row>
    <row r="92" spans="1:9" customFormat="1" ht="20.149999999999999" customHeight="1">
      <c r="A92" s="290">
        <v>22</v>
      </c>
      <c r="B92" s="291" t="s">
        <v>1017</v>
      </c>
      <c r="C92" s="291">
        <f>data!Q90</f>
        <v>0</v>
      </c>
      <c r="D92" s="291">
        <f>data!R90</f>
        <v>0</v>
      </c>
      <c r="E92" s="291">
        <f>data!S90</f>
        <v>1012</v>
      </c>
      <c r="F92" s="291">
        <f>data!T90</f>
        <v>0</v>
      </c>
      <c r="G92" s="291">
        <f>data!U90</f>
        <v>213</v>
      </c>
      <c r="H92" s="291">
        <f>data!V90</f>
        <v>97</v>
      </c>
      <c r="I92" s="291">
        <f>data!W90</f>
        <v>0</v>
      </c>
    </row>
    <row r="93" spans="1:9" customFormat="1" ht="20.149999999999999" customHeight="1">
      <c r="A93" s="290">
        <v>23</v>
      </c>
      <c r="B93" s="291" t="s">
        <v>1018</v>
      </c>
      <c r="C93" s="291">
        <f>data!Q91</f>
        <v>0</v>
      </c>
      <c r="D93" s="291">
        <f>data!R91</f>
        <v>0</v>
      </c>
      <c r="E93" s="291">
        <f>data!S91</f>
        <v>0</v>
      </c>
      <c r="F93" s="291">
        <f>data!T91</f>
        <v>0</v>
      </c>
      <c r="G93" s="291">
        <f>data!U91</f>
        <v>0</v>
      </c>
      <c r="H93" s="291">
        <f>data!V91</f>
        <v>0</v>
      </c>
      <c r="I93" s="291">
        <f>data!W91</f>
        <v>0</v>
      </c>
    </row>
    <row r="94" spans="1:9" customFormat="1" ht="20.149999999999999" customHeight="1">
      <c r="A94" s="290">
        <v>24</v>
      </c>
      <c r="B94" s="291" t="s">
        <v>1019</v>
      </c>
      <c r="C94" s="291">
        <f>data!Q92</f>
        <v>0</v>
      </c>
      <c r="D94" s="291">
        <f>data!R92</f>
        <v>0</v>
      </c>
      <c r="E94" s="291">
        <f>data!S92</f>
        <v>1012</v>
      </c>
      <c r="F94" s="291">
        <f>data!T92</f>
        <v>0</v>
      </c>
      <c r="G94" s="291">
        <f>data!U92</f>
        <v>213</v>
      </c>
      <c r="H94" s="291">
        <f>data!V92</f>
        <v>97</v>
      </c>
      <c r="I94" s="291">
        <f>data!W92</f>
        <v>0</v>
      </c>
    </row>
    <row r="95" spans="1:9" customFormat="1" ht="20.149999999999999" customHeight="1">
      <c r="A95" s="290">
        <v>25</v>
      </c>
      <c r="B95" s="291" t="s">
        <v>1020</v>
      </c>
      <c r="C95" s="291">
        <f>data!Q93</f>
        <v>0</v>
      </c>
      <c r="D95" s="291">
        <f>data!R93</f>
        <v>0</v>
      </c>
      <c r="E95" s="291">
        <f>data!S93</f>
        <v>77</v>
      </c>
      <c r="F95" s="291">
        <f>data!T93</f>
        <v>0</v>
      </c>
      <c r="G95" s="291">
        <f>data!U93</f>
        <v>4</v>
      </c>
      <c r="H95" s="291">
        <f>data!V93</f>
        <v>24</v>
      </c>
      <c r="I95" s="291">
        <f>data!W93</f>
        <v>0</v>
      </c>
    </row>
    <row r="96" spans="1:9" customFormat="1" ht="20.149999999999999" customHeight="1">
      <c r="A96" s="290">
        <v>26</v>
      </c>
      <c r="B96" s="291" t="s">
        <v>294</v>
      </c>
      <c r="C96" s="298">
        <f>data!Q94</f>
        <v>0</v>
      </c>
      <c r="D96" s="298">
        <f>data!R94</f>
        <v>0</v>
      </c>
      <c r="E96" s="298">
        <f>data!S94</f>
        <v>0.11</v>
      </c>
      <c r="F96" s="298">
        <f>data!T94</f>
        <v>0</v>
      </c>
      <c r="G96" s="298">
        <f>data!U94</f>
        <v>0.02</v>
      </c>
      <c r="H96" s="298">
        <f>data!V94</f>
        <v>0</v>
      </c>
      <c r="I96" s="298">
        <f>data!W94</f>
        <v>0</v>
      </c>
    </row>
    <row r="97" spans="1:9" customFormat="1" ht="20.149999999999999" customHeight="1">
      <c r="A97" s="284" t="s">
        <v>1002</v>
      </c>
      <c r="B97" s="285"/>
      <c r="C97" s="285"/>
      <c r="D97" s="285"/>
      <c r="E97" s="285"/>
      <c r="F97" s="285"/>
      <c r="G97" s="285"/>
      <c r="H97" s="285"/>
      <c r="I97" s="284"/>
    </row>
    <row r="98" spans="1:9" customFormat="1" ht="20.149999999999999" customHeight="1">
      <c r="D98" s="286"/>
      <c r="I98" s="287" t="s">
        <v>1029</v>
      </c>
    </row>
    <row r="99" spans="1:9" customFormat="1" ht="20.149999999999999" customHeight="1">
      <c r="A99" s="286"/>
    </row>
    <row r="100" spans="1:9" customFormat="1" ht="20.149999999999999" customHeight="1">
      <c r="A100" s="288" t="str">
        <f>"Hospital: "&amp;data!C98</f>
        <v>Hospital: Odessa Memorial Healthcare Center</v>
      </c>
      <c r="G100" s="289"/>
      <c r="H100" s="288" t="str">
        <f>"FYE: "&amp;data!C96</f>
        <v>FYE: 12/31/2023</v>
      </c>
    </row>
    <row r="101" spans="1:9" customFormat="1" ht="20.149999999999999" customHeight="1">
      <c r="A101" s="290">
        <v>1</v>
      </c>
      <c r="B101" s="291" t="s">
        <v>236</v>
      </c>
      <c r="C101" s="293" t="s">
        <v>57</v>
      </c>
      <c r="D101" s="293" t="s">
        <v>58</v>
      </c>
      <c r="E101" s="293" t="s">
        <v>59</v>
      </c>
      <c r="F101" s="293" t="s">
        <v>60</v>
      </c>
      <c r="G101" s="293" t="s">
        <v>61</v>
      </c>
      <c r="H101" s="293" t="s">
        <v>62</v>
      </c>
      <c r="I101" s="293" t="s">
        <v>63</v>
      </c>
    </row>
    <row r="102" spans="1:9" customFormat="1" ht="20.149999999999999" customHeight="1">
      <c r="A102" s="294">
        <v>2</v>
      </c>
      <c r="B102" s="295" t="s">
        <v>1004</v>
      </c>
      <c r="C102" s="297" t="s">
        <v>1030</v>
      </c>
      <c r="D102" s="297" t="s">
        <v>1031</v>
      </c>
      <c r="E102" s="297" t="s">
        <v>1031</v>
      </c>
      <c r="F102" s="297" t="s">
        <v>141</v>
      </c>
      <c r="G102" s="297"/>
      <c r="H102" s="297" t="s">
        <v>143</v>
      </c>
      <c r="I102" s="297"/>
    </row>
    <row r="103" spans="1:9" customFormat="1" ht="20.149999999999999" customHeight="1">
      <c r="A103" s="294"/>
      <c r="B103" s="295"/>
      <c r="C103" s="297" t="s">
        <v>202</v>
      </c>
      <c r="D103" s="297" t="s">
        <v>203</v>
      </c>
      <c r="E103" s="297" t="s">
        <v>204</v>
      </c>
      <c r="F103" s="297" t="s">
        <v>205</v>
      </c>
      <c r="G103" s="297" t="s">
        <v>142</v>
      </c>
      <c r="H103" s="297" t="s">
        <v>199</v>
      </c>
      <c r="I103" s="297" t="s">
        <v>144</v>
      </c>
    </row>
    <row r="104" spans="1:9" customFormat="1" ht="20.149999999999999" customHeight="1">
      <c r="A104" s="290">
        <v>3</v>
      </c>
      <c r="B104" s="291" t="s">
        <v>1008</v>
      </c>
      <c r="C104" s="292" t="s">
        <v>251</v>
      </c>
      <c r="D104" s="293" t="s">
        <v>1032</v>
      </c>
      <c r="E104" s="293" t="s">
        <v>1032</v>
      </c>
      <c r="F104" s="293" t="s">
        <v>1032</v>
      </c>
      <c r="G104" s="303"/>
      <c r="H104" s="293" t="s">
        <v>253</v>
      </c>
      <c r="I104" s="293" t="s">
        <v>254</v>
      </c>
    </row>
    <row r="105" spans="1:9" customFormat="1" ht="20.149999999999999" customHeight="1">
      <c r="A105" s="290">
        <v>4</v>
      </c>
      <c r="B105" s="291" t="s">
        <v>261</v>
      </c>
      <c r="C105" s="291">
        <f>data!X59</f>
        <v>0</v>
      </c>
      <c r="D105" s="291">
        <f>data!Y59</f>
        <v>662</v>
      </c>
      <c r="E105" s="291">
        <f>data!Z59</f>
        <v>0</v>
      </c>
      <c r="F105" s="291">
        <f>data!AA59</f>
        <v>0</v>
      </c>
      <c r="G105" s="303"/>
      <c r="H105" s="291">
        <f>data!AC59</f>
        <v>0</v>
      </c>
      <c r="I105" s="291">
        <f>data!AD59</f>
        <v>0</v>
      </c>
    </row>
    <row r="106" spans="1:9" customFormat="1" ht="20.149999999999999" customHeight="1">
      <c r="A106" s="290">
        <v>5</v>
      </c>
      <c r="B106" s="291" t="s">
        <v>262</v>
      </c>
      <c r="C106" s="298">
        <f>data!X60</f>
        <v>0</v>
      </c>
      <c r="D106" s="298">
        <f>data!Y60</f>
        <v>1.41</v>
      </c>
      <c r="E106" s="298">
        <f>data!Z60</f>
        <v>0</v>
      </c>
      <c r="F106" s="298">
        <f>data!AA60</f>
        <v>0</v>
      </c>
      <c r="G106" s="298">
        <f>data!AB60</f>
        <v>0</v>
      </c>
      <c r="H106" s="298">
        <f>data!AC60</f>
        <v>0</v>
      </c>
      <c r="I106" s="298">
        <f>data!AD60</f>
        <v>0</v>
      </c>
    </row>
    <row r="107" spans="1:9" customFormat="1" ht="20.149999999999999" customHeight="1">
      <c r="A107" s="290">
        <v>6</v>
      </c>
      <c r="B107" s="291" t="s">
        <v>263</v>
      </c>
      <c r="C107" s="291">
        <f>data!X61</f>
        <v>0</v>
      </c>
      <c r="D107" s="291">
        <f>data!Y61</f>
        <v>146493</v>
      </c>
      <c r="E107" s="291">
        <f>data!Z61</f>
        <v>0</v>
      </c>
      <c r="F107" s="291">
        <f>data!AA61</f>
        <v>0</v>
      </c>
      <c r="G107" s="291">
        <f>data!AB61</f>
        <v>0</v>
      </c>
      <c r="H107" s="291">
        <f>data!AC61</f>
        <v>0</v>
      </c>
      <c r="I107" s="291">
        <f>data!AD61</f>
        <v>0</v>
      </c>
    </row>
    <row r="108" spans="1:9" customFormat="1" ht="20.149999999999999" customHeight="1">
      <c r="A108" s="290">
        <v>7</v>
      </c>
      <c r="B108" s="291" t="s">
        <v>11</v>
      </c>
      <c r="C108" s="291">
        <f>data!X62</f>
        <v>0</v>
      </c>
      <c r="D108" s="291">
        <f>data!Y62</f>
        <v>37669</v>
      </c>
      <c r="E108" s="291">
        <f>data!Z62</f>
        <v>0</v>
      </c>
      <c r="F108" s="291">
        <f>data!AA62</f>
        <v>0</v>
      </c>
      <c r="G108" s="291">
        <f>data!AB62</f>
        <v>0</v>
      </c>
      <c r="H108" s="291">
        <f>data!AC62</f>
        <v>0</v>
      </c>
      <c r="I108" s="291">
        <f>data!AD62</f>
        <v>0</v>
      </c>
    </row>
    <row r="109" spans="1:9" customFormat="1" ht="20.149999999999999" customHeight="1">
      <c r="A109" s="290">
        <v>8</v>
      </c>
      <c r="B109" s="291" t="s">
        <v>264</v>
      </c>
      <c r="C109" s="291">
        <f>data!X63</f>
        <v>0</v>
      </c>
      <c r="D109" s="291">
        <f>data!Y63</f>
        <v>4322</v>
      </c>
      <c r="E109" s="291">
        <f>data!Z63</f>
        <v>0</v>
      </c>
      <c r="F109" s="291">
        <f>data!AA63</f>
        <v>0</v>
      </c>
      <c r="G109" s="291">
        <f>data!AB63</f>
        <v>16365</v>
      </c>
      <c r="H109" s="291">
        <f>data!AC63</f>
        <v>0</v>
      </c>
      <c r="I109" s="291">
        <f>data!AD63</f>
        <v>0</v>
      </c>
    </row>
    <row r="110" spans="1:9" customFormat="1" ht="20.149999999999999" customHeight="1">
      <c r="A110" s="290">
        <v>9</v>
      </c>
      <c r="B110" s="291" t="s">
        <v>265</v>
      </c>
      <c r="C110" s="291">
        <f>data!X64</f>
        <v>0</v>
      </c>
      <c r="D110" s="291">
        <f>data!Y64</f>
        <v>6842</v>
      </c>
      <c r="E110" s="291">
        <f>data!Z64</f>
        <v>0</v>
      </c>
      <c r="F110" s="291">
        <f>data!AA64</f>
        <v>0</v>
      </c>
      <c r="G110" s="291">
        <f>data!AB64</f>
        <v>96236</v>
      </c>
      <c r="H110" s="291">
        <f>data!AC64</f>
        <v>0</v>
      </c>
      <c r="I110" s="291">
        <f>data!AD64</f>
        <v>0</v>
      </c>
    </row>
    <row r="111" spans="1:9" customFormat="1" ht="20.149999999999999" customHeight="1">
      <c r="A111" s="290">
        <v>10</v>
      </c>
      <c r="B111" s="291" t="s">
        <v>525</v>
      </c>
      <c r="C111" s="291">
        <f>data!X65</f>
        <v>0</v>
      </c>
      <c r="D111" s="291">
        <f>data!Y65</f>
        <v>0</v>
      </c>
      <c r="E111" s="291">
        <f>data!Z65</f>
        <v>0</v>
      </c>
      <c r="F111" s="291">
        <f>data!AA65</f>
        <v>0</v>
      </c>
      <c r="G111" s="291">
        <f>data!AB65</f>
        <v>0</v>
      </c>
      <c r="H111" s="291">
        <f>data!AC65</f>
        <v>0</v>
      </c>
      <c r="I111" s="291">
        <f>data!AD65</f>
        <v>0</v>
      </c>
    </row>
    <row r="112" spans="1:9" customFormat="1" ht="20.149999999999999" customHeight="1">
      <c r="A112" s="290">
        <v>11</v>
      </c>
      <c r="B112" s="291" t="s">
        <v>526</v>
      </c>
      <c r="C112" s="291">
        <f>data!X66</f>
        <v>0</v>
      </c>
      <c r="D112" s="291">
        <f>data!Y66</f>
        <v>25844</v>
      </c>
      <c r="E112" s="291">
        <f>data!Z66</f>
        <v>0</v>
      </c>
      <c r="F112" s="291">
        <f>data!AA66</f>
        <v>0</v>
      </c>
      <c r="G112" s="291">
        <f>data!AB66</f>
        <v>89510</v>
      </c>
      <c r="H112" s="291">
        <f>data!AC66</f>
        <v>0</v>
      </c>
      <c r="I112" s="291">
        <f>data!AD66</f>
        <v>0</v>
      </c>
    </row>
    <row r="113" spans="1:9" customFormat="1" ht="20.149999999999999" customHeight="1">
      <c r="A113" s="290">
        <v>12</v>
      </c>
      <c r="B113" s="291" t="s">
        <v>16</v>
      </c>
      <c r="C113" s="291">
        <f>data!X67</f>
        <v>0</v>
      </c>
      <c r="D113" s="291">
        <f>data!Y67</f>
        <v>22043</v>
      </c>
      <c r="E113" s="291">
        <f>data!Z67</f>
        <v>0</v>
      </c>
      <c r="F113" s="291">
        <f>data!AA67</f>
        <v>0</v>
      </c>
      <c r="G113" s="291">
        <f>data!AB67</f>
        <v>5792</v>
      </c>
      <c r="H113" s="291">
        <f>data!AC67</f>
        <v>0</v>
      </c>
      <c r="I113" s="291">
        <f>data!AD67</f>
        <v>0</v>
      </c>
    </row>
    <row r="114" spans="1:9" customFormat="1" ht="20.149999999999999" customHeight="1">
      <c r="A114" s="290">
        <v>13</v>
      </c>
      <c r="B114" s="291" t="s">
        <v>1009</v>
      </c>
      <c r="C114" s="291">
        <f>data!X68</f>
        <v>0</v>
      </c>
      <c r="D114" s="291">
        <f>data!Y68</f>
        <v>0</v>
      </c>
      <c r="E114" s="291">
        <f>data!Z68</f>
        <v>0</v>
      </c>
      <c r="F114" s="291">
        <f>data!AA68</f>
        <v>0</v>
      </c>
      <c r="G114" s="291">
        <f>data!AB68</f>
        <v>18766</v>
      </c>
      <c r="H114" s="291">
        <f>data!AC68</f>
        <v>0</v>
      </c>
      <c r="I114" s="291">
        <f>data!AD68</f>
        <v>0</v>
      </c>
    </row>
    <row r="115" spans="1:9" customFormat="1" ht="20.149999999999999" customHeight="1">
      <c r="A115" s="290">
        <v>14</v>
      </c>
      <c r="B115" s="291" t="s">
        <v>1010</v>
      </c>
      <c r="C115" s="291">
        <f>data!X69</f>
        <v>0</v>
      </c>
      <c r="D115" s="291">
        <f>data!Y69</f>
        <v>2453</v>
      </c>
      <c r="E115" s="291">
        <f>data!Z69</f>
        <v>0</v>
      </c>
      <c r="F115" s="291">
        <f>data!AA69</f>
        <v>0</v>
      </c>
      <c r="G115" s="291">
        <f>data!AB69</f>
        <v>0</v>
      </c>
      <c r="H115" s="291">
        <f>data!AC69</f>
        <v>0</v>
      </c>
      <c r="I115" s="291">
        <f>data!AD69</f>
        <v>0</v>
      </c>
    </row>
    <row r="116" spans="1:9" customFormat="1" ht="20.149999999999999" customHeight="1">
      <c r="A116" s="290">
        <v>15</v>
      </c>
      <c r="B116" s="291" t="s">
        <v>284</v>
      </c>
      <c r="C116" s="291">
        <f>-data!X84</f>
        <v>0</v>
      </c>
      <c r="D116" s="291">
        <f>-data!Y84</f>
        <v>0</v>
      </c>
      <c r="E116" s="291">
        <f>-data!Z84</f>
        <v>0</v>
      </c>
      <c r="F116" s="291">
        <f>-data!AA84</f>
        <v>0</v>
      </c>
      <c r="G116" s="291">
        <f>-data!AB84</f>
        <v>0</v>
      </c>
      <c r="H116" s="291">
        <f>-data!AC84</f>
        <v>0</v>
      </c>
      <c r="I116" s="291">
        <f>-data!AD84</f>
        <v>0</v>
      </c>
    </row>
    <row r="117" spans="1:9" customFormat="1" ht="20.149999999999999" customHeight="1">
      <c r="A117" s="290">
        <v>16</v>
      </c>
      <c r="B117" s="299" t="s">
        <v>1011</v>
      </c>
      <c r="C117" s="291">
        <f>data!X85</f>
        <v>0</v>
      </c>
      <c r="D117" s="291">
        <f>data!Y85</f>
        <v>245666</v>
      </c>
      <c r="E117" s="291">
        <f>data!Z85</f>
        <v>0</v>
      </c>
      <c r="F117" s="291">
        <f>data!AA85</f>
        <v>0</v>
      </c>
      <c r="G117" s="291">
        <f>data!AB85</f>
        <v>226669</v>
      </c>
      <c r="H117" s="291">
        <f>data!AC85</f>
        <v>0</v>
      </c>
      <c r="I117" s="291">
        <f>data!AD85</f>
        <v>0</v>
      </c>
    </row>
    <row r="118" spans="1:9" customFormat="1" ht="20.149999999999999" customHeight="1">
      <c r="A118" s="290">
        <v>17</v>
      </c>
      <c r="B118" s="291" t="s">
        <v>286</v>
      </c>
      <c r="C118" s="301"/>
      <c r="D118" s="301"/>
      <c r="E118" s="301"/>
      <c r="F118" s="301"/>
      <c r="G118" s="301"/>
      <c r="H118" s="301"/>
      <c r="I118" s="301"/>
    </row>
    <row r="119" spans="1:9" customFormat="1" ht="20.149999999999999" customHeight="1">
      <c r="A119" s="290">
        <v>18</v>
      </c>
      <c r="B119" s="291" t="s">
        <v>1012</v>
      </c>
      <c r="C119" s="299">
        <f>+data!M689</f>
        <v>0</v>
      </c>
      <c r="D119" s="299">
        <f>+data!M690</f>
        <v>134706</v>
      </c>
      <c r="E119" s="299">
        <f>+data!M691</f>
        <v>0</v>
      </c>
      <c r="F119" s="299">
        <f>+data!M692</f>
        <v>0</v>
      </c>
      <c r="G119" s="299">
        <f>+data!M693</f>
        <v>141189</v>
      </c>
      <c r="H119" s="299">
        <f>+data!M694</f>
        <v>0</v>
      </c>
      <c r="I119" s="299">
        <f>+data!M695</f>
        <v>0</v>
      </c>
    </row>
    <row r="120" spans="1:9" customFormat="1" ht="20.149999999999999" customHeight="1">
      <c r="A120" s="290">
        <v>19</v>
      </c>
      <c r="B120" s="299" t="s">
        <v>1013</v>
      </c>
      <c r="C120" s="291">
        <f>data!X87</f>
        <v>0</v>
      </c>
      <c r="D120" s="291">
        <f>data!Y87</f>
        <v>60263</v>
      </c>
      <c r="E120" s="291">
        <f>data!Z87</f>
        <v>0</v>
      </c>
      <c r="F120" s="291">
        <f>data!AA87</f>
        <v>0</v>
      </c>
      <c r="G120" s="291">
        <f>data!AB87</f>
        <v>99264</v>
      </c>
      <c r="H120" s="291">
        <f>data!AC87</f>
        <v>0</v>
      </c>
      <c r="I120" s="291">
        <f>data!AD87</f>
        <v>0</v>
      </c>
    </row>
    <row r="121" spans="1:9" customFormat="1" ht="20.149999999999999" customHeight="1">
      <c r="A121" s="290">
        <v>20</v>
      </c>
      <c r="B121" s="299" t="s">
        <v>1014</v>
      </c>
      <c r="C121" s="291">
        <f>data!X88</f>
        <v>0</v>
      </c>
      <c r="D121" s="291">
        <f>data!Y88</f>
        <v>281177</v>
      </c>
      <c r="E121" s="291">
        <f>data!Z88</f>
        <v>0</v>
      </c>
      <c r="F121" s="291">
        <f>data!AA88</f>
        <v>0</v>
      </c>
      <c r="G121" s="291">
        <f>data!AB88</f>
        <v>374130</v>
      </c>
      <c r="H121" s="291">
        <f>data!AC88</f>
        <v>0</v>
      </c>
      <c r="I121" s="291">
        <f>data!AD88</f>
        <v>0</v>
      </c>
    </row>
    <row r="122" spans="1:9" customFormat="1" ht="20.149999999999999" customHeight="1">
      <c r="A122" s="290">
        <v>21</v>
      </c>
      <c r="B122" s="299" t="s">
        <v>1015</v>
      </c>
      <c r="C122" s="291">
        <f>data!X89</f>
        <v>0</v>
      </c>
      <c r="D122" s="291">
        <f>data!Y89</f>
        <v>341440</v>
      </c>
      <c r="E122" s="291">
        <f>data!Z89</f>
        <v>0</v>
      </c>
      <c r="F122" s="291">
        <f>data!AA89</f>
        <v>0</v>
      </c>
      <c r="G122" s="291">
        <f>data!AB89</f>
        <v>473394</v>
      </c>
      <c r="H122" s="291">
        <f>data!AC89</f>
        <v>0</v>
      </c>
      <c r="I122" s="291">
        <f>data!AD89</f>
        <v>0</v>
      </c>
    </row>
    <row r="123" spans="1:9" customFormat="1" ht="20.149999999999999" customHeight="1">
      <c r="A123" s="290" t="s">
        <v>1016</v>
      </c>
      <c r="B123" s="291"/>
      <c r="C123" s="301"/>
      <c r="D123" s="301"/>
      <c r="E123" s="301"/>
      <c r="F123" s="301"/>
      <c r="G123" s="301"/>
      <c r="H123" s="301"/>
      <c r="I123" s="301"/>
    </row>
    <row r="124" spans="1:9" customFormat="1" ht="20.149999999999999" customHeight="1">
      <c r="A124" s="290">
        <v>22</v>
      </c>
      <c r="B124" s="291" t="s">
        <v>1017</v>
      </c>
      <c r="C124" s="291">
        <f>data!X90</f>
        <v>0</v>
      </c>
      <c r="D124" s="291">
        <f>data!Y90</f>
        <v>685</v>
      </c>
      <c r="E124" s="291">
        <f>data!Z90</f>
        <v>0</v>
      </c>
      <c r="F124" s="291">
        <f>data!AA90</f>
        <v>0</v>
      </c>
      <c r="G124" s="291">
        <f>data!AB90</f>
        <v>180</v>
      </c>
      <c r="H124" s="291">
        <f>data!AC90</f>
        <v>0</v>
      </c>
      <c r="I124" s="291">
        <f>data!AD90</f>
        <v>0</v>
      </c>
    </row>
    <row r="125" spans="1:9" customFormat="1" ht="20.149999999999999" customHeight="1">
      <c r="A125" s="290">
        <v>23</v>
      </c>
      <c r="B125" s="291" t="s">
        <v>1018</v>
      </c>
      <c r="C125" s="291">
        <f>data!X91</f>
        <v>0</v>
      </c>
      <c r="D125" s="291">
        <f>data!Y91</f>
        <v>0</v>
      </c>
      <c r="E125" s="291">
        <f>data!Z91</f>
        <v>0</v>
      </c>
      <c r="F125" s="291">
        <f>data!AA91</f>
        <v>0</v>
      </c>
      <c r="G125" s="291">
        <f>data!AB91</f>
        <v>0</v>
      </c>
      <c r="H125" s="291">
        <f>data!AC91</f>
        <v>0</v>
      </c>
      <c r="I125" s="291">
        <f>data!AD91</f>
        <v>0</v>
      </c>
    </row>
    <row r="126" spans="1:9" customFormat="1" ht="20.149999999999999" customHeight="1">
      <c r="A126" s="290">
        <v>24</v>
      </c>
      <c r="B126" s="291" t="s">
        <v>1019</v>
      </c>
      <c r="C126" s="291">
        <f>data!X92</f>
        <v>0</v>
      </c>
      <c r="D126" s="291">
        <f>data!Y92</f>
        <v>685</v>
      </c>
      <c r="E126" s="291">
        <f>data!Z92</f>
        <v>0</v>
      </c>
      <c r="F126" s="291">
        <f>data!AA92</f>
        <v>0</v>
      </c>
      <c r="G126" s="291">
        <f>data!AB92</f>
        <v>180</v>
      </c>
      <c r="H126" s="291">
        <f>data!AC92</f>
        <v>0</v>
      </c>
      <c r="I126" s="291">
        <f>data!AD92</f>
        <v>0</v>
      </c>
    </row>
    <row r="127" spans="1:9" customFormat="1" ht="20.149999999999999" customHeight="1">
      <c r="A127" s="290">
        <v>25</v>
      </c>
      <c r="B127" s="291" t="s">
        <v>1020</v>
      </c>
      <c r="C127" s="291">
        <f>data!X93</f>
        <v>0</v>
      </c>
      <c r="D127" s="291">
        <f>data!Y93</f>
        <v>169</v>
      </c>
      <c r="E127" s="291">
        <f>data!Z93</f>
        <v>0</v>
      </c>
      <c r="F127" s="291">
        <f>data!AA93</f>
        <v>0</v>
      </c>
      <c r="G127" s="291">
        <f>data!AB93</f>
        <v>0</v>
      </c>
      <c r="H127" s="291">
        <f>data!AC93</f>
        <v>0</v>
      </c>
      <c r="I127" s="291">
        <f>data!AD93</f>
        <v>0</v>
      </c>
    </row>
    <row r="128" spans="1:9" customFormat="1" ht="20.149999999999999" customHeight="1">
      <c r="A128" s="290">
        <v>26</v>
      </c>
      <c r="B128" s="291" t="s">
        <v>294</v>
      </c>
      <c r="C128" s="298">
        <f>data!X94</f>
        <v>0</v>
      </c>
      <c r="D128" s="298">
        <f>data!Y94</f>
        <v>0</v>
      </c>
      <c r="E128" s="298">
        <f>data!Z94</f>
        <v>0</v>
      </c>
      <c r="F128" s="298">
        <f>data!AA94</f>
        <v>0</v>
      </c>
      <c r="G128" s="298">
        <f>data!AB94</f>
        <v>0</v>
      </c>
      <c r="H128" s="298">
        <f>data!AC94</f>
        <v>0</v>
      </c>
      <c r="I128" s="298">
        <f>data!AD94</f>
        <v>0</v>
      </c>
    </row>
    <row r="129" spans="1:14" customFormat="1" ht="20.149999999999999" customHeight="1">
      <c r="A129" s="284" t="s">
        <v>1002</v>
      </c>
      <c r="B129" s="285"/>
      <c r="C129" s="285"/>
      <c r="D129" s="285"/>
      <c r="E129" s="285"/>
      <c r="F129" s="285"/>
      <c r="G129" s="285"/>
      <c r="H129" s="285"/>
      <c r="I129" s="284"/>
    </row>
    <row r="130" spans="1:14" customFormat="1" ht="20.149999999999999" customHeight="1">
      <c r="D130" s="286"/>
      <c r="I130" s="287" t="s">
        <v>1033</v>
      </c>
    </row>
    <row r="131" spans="1:14" customFormat="1" ht="20.149999999999999" customHeight="1">
      <c r="A131" s="286"/>
    </row>
    <row r="132" spans="1:14" customFormat="1" ht="20.149999999999999" customHeight="1">
      <c r="A132" s="288" t="str">
        <f>"Hospital: "&amp;data!C98</f>
        <v>Hospital: Odessa Memorial Healthcare Center</v>
      </c>
      <c r="G132" s="289"/>
      <c r="H132" s="288" t="str">
        <f>"FYE: "&amp;data!C96</f>
        <v>FYE: 12/31/2023</v>
      </c>
    </row>
    <row r="133" spans="1:14" customFormat="1" ht="20.149999999999999" customHeight="1">
      <c r="A133" s="290">
        <v>1</v>
      </c>
      <c r="B133" s="291" t="s">
        <v>236</v>
      </c>
      <c r="C133" s="293" t="s">
        <v>64</v>
      </c>
      <c r="D133" s="293" t="s">
        <v>65</v>
      </c>
      <c r="E133" s="293" t="s">
        <v>66</v>
      </c>
      <c r="F133" s="293" t="s">
        <v>67</v>
      </c>
      <c r="G133" s="293" t="s">
        <v>68</v>
      </c>
      <c r="H133" s="293" t="s">
        <v>69</v>
      </c>
      <c r="I133" s="293" t="s">
        <v>70</v>
      </c>
    </row>
    <row r="134" spans="1:14" customFormat="1" ht="20.149999999999999" customHeight="1">
      <c r="A134" s="294">
        <v>2</v>
      </c>
      <c r="B134" s="295" t="s">
        <v>1004</v>
      </c>
      <c r="C134" s="297" t="s">
        <v>122</v>
      </c>
      <c r="D134" s="297" t="s">
        <v>123</v>
      </c>
      <c r="E134" s="297" t="s">
        <v>145</v>
      </c>
      <c r="F134" s="297"/>
      <c r="G134" s="297" t="s">
        <v>1034</v>
      </c>
      <c r="H134" s="297"/>
      <c r="I134" s="297" t="s">
        <v>149</v>
      </c>
    </row>
    <row r="135" spans="1:14" customFormat="1" ht="20.149999999999999" customHeight="1">
      <c r="A135" s="294"/>
      <c r="B135" s="295"/>
      <c r="C135" s="297" t="s">
        <v>199</v>
      </c>
      <c r="D135" s="297" t="s">
        <v>206</v>
      </c>
      <c r="E135" s="297" t="s">
        <v>198</v>
      </c>
      <c r="F135" s="297" t="s">
        <v>146</v>
      </c>
      <c r="G135" s="297" t="s">
        <v>207</v>
      </c>
      <c r="H135" s="297" t="s">
        <v>148</v>
      </c>
      <c r="I135" s="297" t="s">
        <v>199</v>
      </c>
    </row>
    <row r="136" spans="1:14" customFormat="1" ht="20.149999999999999" customHeight="1">
      <c r="A136" s="290">
        <v>3</v>
      </c>
      <c r="B136" s="291" t="s">
        <v>1008</v>
      </c>
      <c r="C136" s="293" t="s">
        <v>253</v>
      </c>
      <c r="D136" s="293" t="s">
        <v>255</v>
      </c>
      <c r="E136" s="293" t="s">
        <v>255</v>
      </c>
      <c r="F136" s="293" t="s">
        <v>256</v>
      </c>
      <c r="G136" s="292" t="s">
        <v>1035</v>
      </c>
      <c r="H136" s="293" t="s">
        <v>255</v>
      </c>
      <c r="I136" s="293" t="s">
        <v>253</v>
      </c>
    </row>
    <row r="137" spans="1:14" customFormat="1" ht="20.149999999999999" customHeight="1">
      <c r="A137" s="290">
        <v>4</v>
      </c>
      <c r="B137" s="291" t="s">
        <v>261</v>
      </c>
      <c r="C137" s="291">
        <f>data!AE59</f>
        <v>3662</v>
      </c>
      <c r="D137" s="291">
        <f>data!AF59</f>
        <v>0</v>
      </c>
      <c r="E137" s="291">
        <f>data!AG59</f>
        <v>564</v>
      </c>
      <c r="F137" s="291">
        <f>data!AH59</f>
        <v>81</v>
      </c>
      <c r="G137" s="291">
        <f>data!AI59</f>
        <v>0</v>
      </c>
      <c r="H137" s="291">
        <f>data!AJ59</f>
        <v>3644</v>
      </c>
      <c r="I137" s="291">
        <f>data!AK59</f>
        <v>0</v>
      </c>
      <c r="K137" s="302"/>
      <c r="L137" s="304"/>
      <c r="M137" s="304"/>
      <c r="N137" s="304"/>
    </row>
    <row r="138" spans="1:14" customFormat="1" ht="20.149999999999999" customHeight="1">
      <c r="A138" s="290">
        <v>5</v>
      </c>
      <c r="B138" s="291" t="s">
        <v>262</v>
      </c>
      <c r="C138" s="298">
        <f>data!AE60</f>
        <v>4.8600000000000003</v>
      </c>
      <c r="D138" s="298">
        <f>data!AF60</f>
        <v>0</v>
      </c>
      <c r="E138" s="298">
        <f>data!AG60</f>
        <v>0.71</v>
      </c>
      <c r="F138" s="298">
        <f>data!AH60</f>
        <v>1.34</v>
      </c>
      <c r="G138" s="298">
        <f>data!AI60</f>
        <v>0</v>
      </c>
      <c r="H138" s="298">
        <f>data!AJ60</f>
        <v>8.98</v>
      </c>
      <c r="I138" s="298">
        <f>data!AK60</f>
        <v>0</v>
      </c>
    </row>
    <row r="139" spans="1:14" customFormat="1" ht="20.149999999999999" customHeight="1">
      <c r="A139" s="290">
        <v>6</v>
      </c>
      <c r="B139" s="291" t="s">
        <v>263</v>
      </c>
      <c r="C139" s="291">
        <f>data!AE61</f>
        <v>548605</v>
      </c>
      <c r="D139" s="291">
        <f>data!AF61</f>
        <v>0</v>
      </c>
      <c r="E139" s="291">
        <f>data!AG61</f>
        <v>159114</v>
      </c>
      <c r="F139" s="291">
        <f>data!AH61</f>
        <v>143401</v>
      </c>
      <c r="G139" s="291">
        <f>data!AI61</f>
        <v>0</v>
      </c>
      <c r="H139" s="291">
        <f>data!AJ61</f>
        <v>756548</v>
      </c>
      <c r="I139" s="291">
        <f>data!AK61</f>
        <v>0</v>
      </c>
    </row>
    <row r="140" spans="1:14" customFormat="1" ht="20.149999999999999" customHeight="1">
      <c r="A140" s="290">
        <v>7</v>
      </c>
      <c r="B140" s="291" t="s">
        <v>11</v>
      </c>
      <c r="C140" s="291">
        <f>data!AE62</f>
        <v>141067</v>
      </c>
      <c r="D140" s="291">
        <f>data!AF62</f>
        <v>0</v>
      </c>
      <c r="E140" s="291">
        <f>data!AG62</f>
        <v>40914</v>
      </c>
      <c r="F140" s="291">
        <f>data!AH62</f>
        <v>36874</v>
      </c>
      <c r="G140" s="291">
        <f>data!AI62</f>
        <v>0</v>
      </c>
      <c r="H140" s="291">
        <f>data!AJ62</f>
        <v>194536</v>
      </c>
      <c r="I140" s="291">
        <f>data!AK62</f>
        <v>0</v>
      </c>
    </row>
    <row r="141" spans="1:14" customFormat="1" ht="20.149999999999999" customHeight="1">
      <c r="A141" s="290">
        <v>8</v>
      </c>
      <c r="B141" s="291" t="s">
        <v>264</v>
      </c>
      <c r="C141" s="291">
        <f>data!AE63</f>
        <v>0</v>
      </c>
      <c r="D141" s="291">
        <f>data!AF63</f>
        <v>0</v>
      </c>
      <c r="E141" s="291">
        <f>data!AG63</f>
        <v>877658</v>
      </c>
      <c r="F141" s="291">
        <f>data!AH63</f>
        <v>0</v>
      </c>
      <c r="G141" s="291">
        <f>data!AI63</f>
        <v>0</v>
      </c>
      <c r="H141" s="291">
        <f>data!AJ63</f>
        <v>33969</v>
      </c>
      <c r="I141" s="291">
        <f>data!AK63</f>
        <v>0</v>
      </c>
    </row>
    <row r="142" spans="1:14" customFormat="1" ht="20.149999999999999" customHeight="1">
      <c r="A142" s="290">
        <v>9</v>
      </c>
      <c r="B142" s="291" t="s">
        <v>265</v>
      </c>
      <c r="C142" s="291">
        <f>data!AE64</f>
        <v>7068</v>
      </c>
      <c r="D142" s="291">
        <f>data!AF64</f>
        <v>0</v>
      </c>
      <c r="E142" s="291">
        <f>data!AG64</f>
        <v>20085</v>
      </c>
      <c r="F142" s="291">
        <f>data!AH64</f>
        <v>26845</v>
      </c>
      <c r="G142" s="291">
        <f>data!AI64</f>
        <v>0</v>
      </c>
      <c r="H142" s="291">
        <f>data!AJ64</f>
        <v>79470</v>
      </c>
      <c r="I142" s="291">
        <f>data!AK64</f>
        <v>0</v>
      </c>
    </row>
    <row r="143" spans="1:14" customFormat="1" ht="20.149999999999999" customHeight="1">
      <c r="A143" s="290">
        <v>10</v>
      </c>
      <c r="B143" s="291" t="s">
        <v>525</v>
      </c>
      <c r="C143" s="291">
        <f>data!AE65</f>
        <v>0</v>
      </c>
      <c r="D143" s="291">
        <f>data!AF65</f>
        <v>0</v>
      </c>
      <c r="E143" s="291">
        <f>data!AG65</f>
        <v>0</v>
      </c>
      <c r="F143" s="291">
        <f>data!AH65</f>
        <v>0</v>
      </c>
      <c r="G143" s="291">
        <f>data!AI65</f>
        <v>0</v>
      </c>
      <c r="H143" s="291">
        <f>data!AJ65</f>
        <v>18505</v>
      </c>
      <c r="I143" s="291">
        <f>data!AK65</f>
        <v>0</v>
      </c>
    </row>
    <row r="144" spans="1:14" customFormat="1" ht="20.149999999999999" customHeight="1">
      <c r="A144" s="290">
        <v>11</v>
      </c>
      <c r="B144" s="291" t="s">
        <v>526</v>
      </c>
      <c r="C144" s="291">
        <f>data!AE66</f>
        <v>11064</v>
      </c>
      <c r="D144" s="291">
        <f>data!AF66</f>
        <v>0</v>
      </c>
      <c r="E144" s="291">
        <f>data!AG66</f>
        <v>796</v>
      </c>
      <c r="F144" s="291">
        <f>data!AH66</f>
        <v>17072</v>
      </c>
      <c r="G144" s="291">
        <f>data!AI66</f>
        <v>0</v>
      </c>
      <c r="H144" s="291">
        <f>data!AJ66</f>
        <v>9696</v>
      </c>
      <c r="I144" s="291">
        <f>data!AK66</f>
        <v>0</v>
      </c>
    </row>
    <row r="145" spans="1:9" customFormat="1" ht="20.149999999999999" customHeight="1">
      <c r="A145" s="290">
        <v>12</v>
      </c>
      <c r="B145" s="291" t="s">
        <v>16</v>
      </c>
      <c r="C145" s="291">
        <f>data!AE67</f>
        <v>29863</v>
      </c>
      <c r="D145" s="291">
        <f>data!AF67</f>
        <v>0</v>
      </c>
      <c r="E145" s="291">
        <f>data!AG67</f>
        <v>18246</v>
      </c>
      <c r="F145" s="291">
        <f>data!AH67</f>
        <v>9139</v>
      </c>
      <c r="G145" s="291">
        <f>data!AI67</f>
        <v>0</v>
      </c>
      <c r="H145" s="291">
        <f>data!AJ67</f>
        <v>104102</v>
      </c>
      <c r="I145" s="291">
        <f>data!AK67</f>
        <v>0</v>
      </c>
    </row>
    <row r="146" spans="1:9" customFormat="1" ht="20.149999999999999" customHeight="1">
      <c r="A146" s="290">
        <v>13</v>
      </c>
      <c r="B146" s="291" t="s">
        <v>1009</v>
      </c>
      <c r="C146" s="291">
        <f>data!AE68</f>
        <v>0</v>
      </c>
      <c r="D146" s="291">
        <f>data!AF68</f>
        <v>0</v>
      </c>
      <c r="E146" s="291">
        <f>data!AG68</f>
        <v>0</v>
      </c>
      <c r="F146" s="291">
        <f>data!AH68</f>
        <v>0</v>
      </c>
      <c r="G146" s="291">
        <f>data!AI68</f>
        <v>0</v>
      </c>
      <c r="H146" s="291">
        <f>data!AJ68</f>
        <v>0</v>
      </c>
      <c r="I146" s="291">
        <f>data!AK68</f>
        <v>0</v>
      </c>
    </row>
    <row r="147" spans="1:9" customFormat="1" ht="20.149999999999999" customHeight="1">
      <c r="A147" s="290">
        <v>14</v>
      </c>
      <c r="B147" s="291" t="s">
        <v>1010</v>
      </c>
      <c r="C147" s="291">
        <f>data!AE69</f>
        <v>5335</v>
      </c>
      <c r="D147" s="291">
        <f>data!AF69</f>
        <v>0</v>
      </c>
      <c r="E147" s="291">
        <f>data!AG69</f>
        <v>3311</v>
      </c>
      <c r="F147" s="291">
        <f>data!AH69</f>
        <v>2770</v>
      </c>
      <c r="G147" s="291">
        <f>data!AI69</f>
        <v>0</v>
      </c>
      <c r="H147" s="291">
        <f>data!AJ69</f>
        <v>25821</v>
      </c>
      <c r="I147" s="291">
        <f>data!AK69</f>
        <v>0</v>
      </c>
    </row>
    <row r="148" spans="1:9" customFormat="1" ht="20.149999999999999" customHeight="1">
      <c r="A148" s="290">
        <v>15</v>
      </c>
      <c r="B148" s="291" t="s">
        <v>284</v>
      </c>
      <c r="C148" s="291">
        <f>-data!AE84</f>
        <v>0</v>
      </c>
      <c r="D148" s="291">
        <f>-data!AF84</f>
        <v>0</v>
      </c>
      <c r="E148" s="291">
        <f>-data!AG84</f>
        <v>0</v>
      </c>
      <c r="F148" s="291">
        <f>-data!AH84</f>
        <v>0</v>
      </c>
      <c r="G148" s="291">
        <f>-data!AI84</f>
        <v>0</v>
      </c>
      <c r="H148" s="291">
        <f>-data!AJ84</f>
        <v>-23763</v>
      </c>
      <c r="I148" s="291">
        <f>-data!AK84</f>
        <v>0</v>
      </c>
    </row>
    <row r="149" spans="1:9" customFormat="1" ht="20.149999999999999" customHeight="1">
      <c r="A149" s="290">
        <v>16</v>
      </c>
      <c r="B149" s="299" t="s">
        <v>1011</v>
      </c>
      <c r="C149" s="291">
        <f>data!AE85</f>
        <v>743002</v>
      </c>
      <c r="D149" s="291">
        <f>data!AF85</f>
        <v>0</v>
      </c>
      <c r="E149" s="291">
        <f>data!AG85</f>
        <v>1120124</v>
      </c>
      <c r="F149" s="291">
        <f>data!AH85</f>
        <v>236101</v>
      </c>
      <c r="G149" s="291">
        <f>data!AI85</f>
        <v>0</v>
      </c>
      <c r="H149" s="291">
        <f>data!AJ85</f>
        <v>1198884</v>
      </c>
      <c r="I149" s="291">
        <f>data!AK85</f>
        <v>0</v>
      </c>
    </row>
    <row r="150" spans="1:9" customFormat="1" ht="20.149999999999999" customHeight="1">
      <c r="A150" s="290">
        <v>17</v>
      </c>
      <c r="B150" s="291" t="s">
        <v>286</v>
      </c>
      <c r="C150" s="301"/>
      <c r="D150" s="301"/>
      <c r="E150" s="301"/>
      <c r="F150" s="301"/>
      <c r="G150" s="301"/>
      <c r="H150" s="301"/>
      <c r="I150" s="301"/>
    </row>
    <row r="151" spans="1:9" customFormat="1" ht="20.149999999999999" customHeight="1">
      <c r="A151" s="290">
        <v>18</v>
      </c>
      <c r="B151" s="291" t="s">
        <v>1012</v>
      </c>
      <c r="C151" s="299">
        <f>+data!M696</f>
        <v>342598</v>
      </c>
      <c r="D151" s="299">
        <f>+data!M697</f>
        <v>0</v>
      </c>
      <c r="E151" s="299">
        <f>+data!M698</f>
        <v>371669</v>
      </c>
      <c r="F151" s="299">
        <f>+data!M699</f>
        <v>93904</v>
      </c>
      <c r="G151" s="299">
        <f>+data!M700</f>
        <v>0</v>
      </c>
      <c r="H151" s="299">
        <f>+data!M701</f>
        <v>602440</v>
      </c>
      <c r="I151" s="299">
        <f>+data!M702</f>
        <v>0</v>
      </c>
    </row>
    <row r="152" spans="1:9" customFormat="1" ht="20.149999999999999" customHeight="1">
      <c r="A152" s="290">
        <v>19</v>
      </c>
      <c r="B152" s="299" t="s">
        <v>1013</v>
      </c>
      <c r="C152" s="291">
        <f>data!AE87</f>
        <v>183115</v>
      </c>
      <c r="D152" s="291">
        <f>data!AF87</f>
        <v>0</v>
      </c>
      <c r="E152" s="291">
        <f>data!AG87</f>
        <v>73252</v>
      </c>
      <c r="F152" s="291">
        <f>data!AH87</f>
        <v>3831</v>
      </c>
      <c r="G152" s="291">
        <f>data!AI87</f>
        <v>0</v>
      </c>
      <c r="H152" s="291">
        <f>data!AJ87</f>
        <v>0</v>
      </c>
      <c r="I152" s="291">
        <f>data!AK87</f>
        <v>0</v>
      </c>
    </row>
    <row r="153" spans="1:9" customFormat="1" ht="20.149999999999999" customHeight="1">
      <c r="A153" s="290">
        <v>20</v>
      </c>
      <c r="B153" s="299" t="s">
        <v>1014</v>
      </c>
      <c r="C153" s="291">
        <f>data!AE88</f>
        <v>765790</v>
      </c>
      <c r="D153" s="291">
        <f>data!AF88</f>
        <v>0</v>
      </c>
      <c r="E153" s="291">
        <f>data!AG88</f>
        <v>878981</v>
      </c>
      <c r="F153" s="291">
        <f>data!AH88</f>
        <v>204412</v>
      </c>
      <c r="G153" s="291">
        <f>data!AI88</f>
        <v>0</v>
      </c>
      <c r="H153" s="291">
        <f>data!AJ88</f>
        <v>923603</v>
      </c>
      <c r="I153" s="291">
        <f>data!AK88</f>
        <v>0</v>
      </c>
    </row>
    <row r="154" spans="1:9" customFormat="1" ht="20.149999999999999" customHeight="1">
      <c r="A154" s="290">
        <v>21</v>
      </c>
      <c r="B154" s="299" t="s">
        <v>1015</v>
      </c>
      <c r="C154" s="291">
        <f>data!AE89</f>
        <v>948905</v>
      </c>
      <c r="D154" s="291">
        <f>data!AF89</f>
        <v>0</v>
      </c>
      <c r="E154" s="291">
        <f>data!AG89</f>
        <v>952233</v>
      </c>
      <c r="F154" s="291">
        <f>data!AH89</f>
        <v>208243</v>
      </c>
      <c r="G154" s="291">
        <f>data!AI89</f>
        <v>0</v>
      </c>
      <c r="H154" s="291">
        <f>data!AJ89</f>
        <v>923603</v>
      </c>
      <c r="I154" s="291">
        <f>data!AK89</f>
        <v>0</v>
      </c>
    </row>
    <row r="155" spans="1:9" customFormat="1" ht="20.149999999999999" customHeight="1">
      <c r="A155" s="290" t="s">
        <v>1016</v>
      </c>
      <c r="B155" s="291"/>
      <c r="C155" s="301"/>
      <c r="D155" s="301"/>
      <c r="E155" s="301"/>
      <c r="F155" s="301"/>
      <c r="G155" s="301"/>
      <c r="H155" s="301"/>
      <c r="I155" s="301"/>
    </row>
    <row r="156" spans="1:9" customFormat="1" ht="20.149999999999999" customHeight="1">
      <c r="A156" s="290">
        <v>22</v>
      </c>
      <c r="B156" s="291" t="s">
        <v>1017</v>
      </c>
      <c r="C156" s="291">
        <f>data!AE90</f>
        <v>928</v>
      </c>
      <c r="D156" s="291">
        <f>data!AF90</f>
        <v>0</v>
      </c>
      <c r="E156" s="291">
        <f>data!AG90</f>
        <v>567</v>
      </c>
      <c r="F156" s="291">
        <f>data!AH90</f>
        <v>284</v>
      </c>
      <c r="G156" s="291">
        <f>data!AI90</f>
        <v>0</v>
      </c>
      <c r="H156" s="291">
        <f>data!AJ90</f>
        <v>3235</v>
      </c>
      <c r="I156" s="291">
        <f>data!AK90</f>
        <v>0</v>
      </c>
    </row>
    <row r="157" spans="1:9" customFormat="1" ht="20.149999999999999" customHeight="1">
      <c r="A157" s="290">
        <v>23</v>
      </c>
      <c r="B157" s="291" t="s">
        <v>1018</v>
      </c>
      <c r="C157" s="291">
        <f>data!AE91</f>
        <v>0</v>
      </c>
      <c r="D157" s="291">
        <f>data!AF91</f>
        <v>0</v>
      </c>
      <c r="E157" s="291">
        <f>data!AG91</f>
        <v>0</v>
      </c>
      <c r="F157" s="291">
        <f>data!AH91</f>
        <v>0</v>
      </c>
      <c r="G157" s="291">
        <f>data!AI91</f>
        <v>0</v>
      </c>
      <c r="H157" s="291">
        <f>data!AJ91</f>
        <v>0</v>
      </c>
      <c r="I157" s="291">
        <f>data!AK91</f>
        <v>0</v>
      </c>
    </row>
    <row r="158" spans="1:9" customFormat="1" ht="20.149999999999999" customHeight="1">
      <c r="A158" s="290">
        <v>24</v>
      </c>
      <c r="B158" s="291" t="s">
        <v>1019</v>
      </c>
      <c r="C158" s="291">
        <f>data!AE92</f>
        <v>928</v>
      </c>
      <c r="D158" s="291">
        <f>data!AF92</f>
        <v>0</v>
      </c>
      <c r="E158" s="291">
        <f>data!AG92</f>
        <v>567</v>
      </c>
      <c r="F158" s="291">
        <f>data!AH92</f>
        <v>284</v>
      </c>
      <c r="G158" s="291">
        <f>data!AI92</f>
        <v>0</v>
      </c>
      <c r="H158" s="291">
        <f>data!AJ92</f>
        <v>3235</v>
      </c>
      <c r="I158" s="291">
        <f>data!AK92</f>
        <v>0</v>
      </c>
    </row>
    <row r="159" spans="1:9" customFormat="1" ht="20.149999999999999" customHeight="1">
      <c r="A159" s="290">
        <v>25</v>
      </c>
      <c r="B159" s="291" t="s">
        <v>1020</v>
      </c>
      <c r="C159" s="291">
        <f>data!AE93</f>
        <v>2534</v>
      </c>
      <c r="D159" s="291">
        <f>data!AF93</f>
        <v>0</v>
      </c>
      <c r="E159" s="291">
        <f>data!AG93</f>
        <v>1115</v>
      </c>
      <c r="F159" s="291">
        <f>data!AH93</f>
        <v>310</v>
      </c>
      <c r="G159" s="291">
        <f>data!AI93</f>
        <v>0</v>
      </c>
      <c r="H159" s="291">
        <f>data!AJ93</f>
        <v>118</v>
      </c>
      <c r="I159" s="291">
        <f>data!AK93</f>
        <v>0</v>
      </c>
    </row>
    <row r="160" spans="1:9" customFormat="1" ht="20.149999999999999" customHeight="1">
      <c r="A160" s="290">
        <v>26</v>
      </c>
      <c r="B160" s="291" t="s">
        <v>294</v>
      </c>
      <c r="C160" s="298">
        <f>data!AE94</f>
        <v>0</v>
      </c>
      <c r="D160" s="298">
        <f>data!AF94</f>
        <v>0</v>
      </c>
      <c r="E160" s="298">
        <f>data!AG94</f>
        <v>0.15</v>
      </c>
      <c r="F160" s="298">
        <f>data!AH94</f>
        <v>0</v>
      </c>
      <c r="G160" s="298">
        <f>data!AI94</f>
        <v>0</v>
      </c>
      <c r="H160" s="298">
        <f>data!AJ94</f>
        <v>2.82</v>
      </c>
      <c r="I160" s="298">
        <f>data!AK94</f>
        <v>0</v>
      </c>
    </row>
    <row r="161" spans="1:9" customFormat="1" ht="20.149999999999999" customHeight="1">
      <c r="A161" s="284" t="s">
        <v>1002</v>
      </c>
      <c r="B161" s="285"/>
      <c r="C161" s="285"/>
      <c r="D161" s="285"/>
      <c r="E161" s="285"/>
      <c r="F161" s="285"/>
      <c r="G161" s="285"/>
      <c r="H161" s="285"/>
      <c r="I161" s="284"/>
    </row>
    <row r="162" spans="1:9" customFormat="1" ht="20.149999999999999" customHeight="1">
      <c r="D162" s="286"/>
      <c r="I162" s="287" t="s">
        <v>1036</v>
      </c>
    </row>
    <row r="163" spans="1:9" customFormat="1" ht="20.149999999999999" customHeight="1">
      <c r="A163" s="286"/>
    </row>
    <row r="164" spans="1:9" customFormat="1" ht="20.149999999999999" customHeight="1">
      <c r="A164" s="288" t="str">
        <f>"Hospital: "&amp;data!C98</f>
        <v>Hospital: Odessa Memorial Healthcare Center</v>
      </c>
      <c r="G164" s="289"/>
      <c r="H164" s="288" t="str">
        <f>"FYE: "&amp;data!C96</f>
        <v>FYE: 12/31/2023</v>
      </c>
    </row>
    <row r="165" spans="1:9" customFormat="1" ht="20.149999999999999" customHeight="1">
      <c r="A165" s="290">
        <v>1</v>
      </c>
      <c r="B165" s="291" t="s">
        <v>236</v>
      </c>
      <c r="C165" s="293" t="s">
        <v>71</v>
      </c>
      <c r="D165" s="293" t="s">
        <v>72</v>
      </c>
      <c r="E165" s="293" t="s">
        <v>73</v>
      </c>
      <c r="F165" s="293" t="s">
        <v>74</v>
      </c>
      <c r="G165" s="293" t="s">
        <v>75</v>
      </c>
      <c r="H165" s="293" t="s">
        <v>76</v>
      </c>
      <c r="I165" s="293" t="s">
        <v>77</v>
      </c>
    </row>
    <row r="166" spans="1:9" customFormat="1" ht="20.149999999999999" customHeight="1">
      <c r="A166" s="294">
        <v>2</v>
      </c>
      <c r="B166" s="295" t="s">
        <v>1004</v>
      </c>
      <c r="C166" s="297" t="s">
        <v>150</v>
      </c>
      <c r="D166" s="297" t="s">
        <v>151</v>
      </c>
      <c r="E166" s="297" t="s">
        <v>137</v>
      </c>
      <c r="F166" s="297" t="s">
        <v>152</v>
      </c>
      <c r="G166" s="297" t="s">
        <v>1037</v>
      </c>
      <c r="H166" s="297" t="s">
        <v>154</v>
      </c>
      <c r="I166" s="297" t="s">
        <v>155</v>
      </c>
    </row>
    <row r="167" spans="1:9" customFormat="1" ht="20.149999999999999" customHeight="1">
      <c r="A167" s="294"/>
      <c r="B167" s="295"/>
      <c r="C167" s="297" t="s">
        <v>199</v>
      </c>
      <c r="D167" s="297" t="s">
        <v>199</v>
      </c>
      <c r="E167" s="297" t="s">
        <v>1038</v>
      </c>
      <c r="F167" s="297" t="s">
        <v>209</v>
      </c>
      <c r="G167" s="297" t="s">
        <v>148</v>
      </c>
      <c r="H167" s="296" t="s">
        <v>1039</v>
      </c>
      <c r="I167" s="297" t="s">
        <v>196</v>
      </c>
    </row>
    <row r="168" spans="1:9" customFormat="1" ht="20.149999999999999" customHeight="1">
      <c r="A168" s="290">
        <v>3</v>
      </c>
      <c r="B168" s="291" t="s">
        <v>1008</v>
      </c>
      <c r="C168" s="293" t="s">
        <v>253</v>
      </c>
      <c r="D168" s="293" t="s">
        <v>253</v>
      </c>
      <c r="E168" s="293" t="s">
        <v>244</v>
      </c>
      <c r="F168" s="293" t="s">
        <v>254</v>
      </c>
      <c r="G168" s="293" t="s">
        <v>255</v>
      </c>
      <c r="H168" s="293" t="s">
        <v>256</v>
      </c>
      <c r="I168" s="293" t="s">
        <v>255</v>
      </c>
    </row>
    <row r="169" spans="1:9" customFormat="1" ht="20.149999999999999" customHeight="1">
      <c r="A169" s="290">
        <v>4</v>
      </c>
      <c r="B169" s="291" t="s">
        <v>261</v>
      </c>
      <c r="C169" s="291">
        <f>data!AL59</f>
        <v>0</v>
      </c>
      <c r="D169" s="291">
        <f>data!AM59</f>
        <v>0</v>
      </c>
      <c r="E169" s="291">
        <f>data!AN59</f>
        <v>0</v>
      </c>
      <c r="F169" s="291">
        <f>data!AO59</f>
        <v>1320</v>
      </c>
      <c r="G169" s="291">
        <f>data!AP59</f>
        <v>0</v>
      </c>
      <c r="H169" s="291">
        <f>data!AQ59</f>
        <v>0</v>
      </c>
      <c r="I169" s="291">
        <f>data!AR59</f>
        <v>0</v>
      </c>
    </row>
    <row r="170" spans="1:9" customFormat="1" ht="20.149999999999999" customHeight="1">
      <c r="A170" s="290">
        <v>5</v>
      </c>
      <c r="B170" s="291" t="s">
        <v>262</v>
      </c>
      <c r="C170" s="298">
        <f>data!AL60</f>
        <v>0</v>
      </c>
      <c r="D170" s="298">
        <f>data!AM60</f>
        <v>0</v>
      </c>
      <c r="E170" s="298">
        <f>data!AN60</f>
        <v>0</v>
      </c>
      <c r="F170" s="298">
        <f>data!AO60</f>
        <v>0.18</v>
      </c>
      <c r="G170" s="298">
        <f>data!AP60</f>
        <v>0</v>
      </c>
      <c r="H170" s="298">
        <f>data!AQ60</f>
        <v>0</v>
      </c>
      <c r="I170" s="298">
        <f>data!AR60</f>
        <v>0</v>
      </c>
    </row>
    <row r="171" spans="1:9" customFormat="1" ht="20.149999999999999" customHeight="1">
      <c r="A171" s="290">
        <v>6</v>
      </c>
      <c r="B171" s="291" t="s">
        <v>263</v>
      </c>
      <c r="C171" s="291">
        <f>data!AL61</f>
        <v>0</v>
      </c>
      <c r="D171" s="291">
        <f>data!AM61</f>
        <v>0</v>
      </c>
      <c r="E171" s="291">
        <f>data!AN61</f>
        <v>0</v>
      </c>
      <c r="F171" s="291">
        <f>data!AO61</f>
        <v>14976</v>
      </c>
      <c r="G171" s="291">
        <f>data!AP61</f>
        <v>0</v>
      </c>
      <c r="H171" s="291">
        <f>data!AQ61</f>
        <v>0</v>
      </c>
      <c r="I171" s="291">
        <f>data!AR61</f>
        <v>0</v>
      </c>
    </row>
    <row r="172" spans="1:9" customFormat="1" ht="20.149999999999999" customHeight="1">
      <c r="A172" s="290">
        <v>7</v>
      </c>
      <c r="B172" s="291" t="s">
        <v>11</v>
      </c>
      <c r="C172" s="291">
        <f>data!AL62</f>
        <v>0</v>
      </c>
      <c r="D172" s="291">
        <f>data!AM62</f>
        <v>0</v>
      </c>
      <c r="E172" s="291">
        <f>data!AN62</f>
        <v>0</v>
      </c>
      <c r="F172" s="291">
        <f>data!AO62</f>
        <v>3851</v>
      </c>
      <c r="G172" s="291">
        <f>data!AP62</f>
        <v>0</v>
      </c>
      <c r="H172" s="291">
        <f>data!AQ62</f>
        <v>0</v>
      </c>
      <c r="I172" s="291">
        <f>data!AR62</f>
        <v>0</v>
      </c>
    </row>
    <row r="173" spans="1:9" customFormat="1" ht="20.149999999999999" customHeight="1">
      <c r="A173" s="290">
        <v>8</v>
      </c>
      <c r="B173" s="291" t="s">
        <v>264</v>
      </c>
      <c r="C173" s="291">
        <f>data!AL63</f>
        <v>0</v>
      </c>
      <c r="D173" s="291">
        <f>data!AM63</f>
        <v>0</v>
      </c>
      <c r="E173" s="291">
        <f>data!AN63</f>
        <v>0</v>
      </c>
      <c r="F173" s="291">
        <f>data!AO63</f>
        <v>11611</v>
      </c>
      <c r="G173" s="291">
        <f>data!AP63</f>
        <v>0</v>
      </c>
      <c r="H173" s="291">
        <f>data!AQ63</f>
        <v>0</v>
      </c>
      <c r="I173" s="291">
        <f>data!AR63</f>
        <v>0</v>
      </c>
    </row>
    <row r="174" spans="1:9" customFormat="1" ht="20.149999999999999" customHeight="1">
      <c r="A174" s="290">
        <v>9</v>
      </c>
      <c r="B174" s="291" t="s">
        <v>265</v>
      </c>
      <c r="C174" s="291">
        <f>data!AL64</f>
        <v>0</v>
      </c>
      <c r="D174" s="291">
        <f>data!AM64</f>
        <v>0</v>
      </c>
      <c r="E174" s="291">
        <f>data!AN64</f>
        <v>0</v>
      </c>
      <c r="F174" s="291">
        <f>data!AO64</f>
        <v>745</v>
      </c>
      <c r="G174" s="291">
        <f>data!AP64</f>
        <v>0</v>
      </c>
      <c r="H174" s="291">
        <f>data!AQ64</f>
        <v>0</v>
      </c>
      <c r="I174" s="291">
        <f>data!AR64</f>
        <v>0</v>
      </c>
    </row>
    <row r="175" spans="1:9" customFormat="1" ht="20.149999999999999" customHeight="1">
      <c r="A175" s="290">
        <v>10</v>
      </c>
      <c r="B175" s="291" t="s">
        <v>525</v>
      </c>
      <c r="C175" s="291">
        <f>data!AL65</f>
        <v>0</v>
      </c>
      <c r="D175" s="291">
        <f>data!AM65</f>
        <v>0</v>
      </c>
      <c r="E175" s="291">
        <f>data!AN65</f>
        <v>0</v>
      </c>
      <c r="F175" s="291">
        <f>data!AO65</f>
        <v>5</v>
      </c>
      <c r="G175" s="291">
        <f>data!AP65</f>
        <v>0</v>
      </c>
      <c r="H175" s="291">
        <f>data!AQ65</f>
        <v>0</v>
      </c>
      <c r="I175" s="291">
        <f>data!AR65</f>
        <v>0</v>
      </c>
    </row>
    <row r="176" spans="1:9" customFormat="1" ht="20.149999999999999" customHeight="1">
      <c r="A176" s="290">
        <v>11</v>
      </c>
      <c r="B176" s="291" t="s">
        <v>526</v>
      </c>
      <c r="C176" s="291">
        <f>data!AL66</f>
        <v>0</v>
      </c>
      <c r="D176" s="291">
        <f>data!AM66</f>
        <v>0</v>
      </c>
      <c r="E176" s="291">
        <f>data!AN66</f>
        <v>0</v>
      </c>
      <c r="F176" s="291">
        <f>data!AO66</f>
        <v>277</v>
      </c>
      <c r="G176" s="291">
        <f>data!AP66</f>
        <v>0</v>
      </c>
      <c r="H176" s="291">
        <f>data!AQ66</f>
        <v>0</v>
      </c>
      <c r="I176" s="291">
        <f>data!AR66</f>
        <v>0</v>
      </c>
    </row>
    <row r="177" spans="1:9" customFormat="1" ht="20.149999999999999" customHeight="1">
      <c r="A177" s="290">
        <v>12</v>
      </c>
      <c r="B177" s="291" t="s">
        <v>16</v>
      </c>
      <c r="C177" s="291">
        <f>data!AL67</f>
        <v>0</v>
      </c>
      <c r="D177" s="291">
        <f>data!AM67</f>
        <v>0</v>
      </c>
      <c r="E177" s="291">
        <f>data!AN67</f>
        <v>0</v>
      </c>
      <c r="F177" s="291">
        <f>data!AO67</f>
        <v>0</v>
      </c>
      <c r="G177" s="291">
        <f>data!AP67</f>
        <v>0</v>
      </c>
      <c r="H177" s="291">
        <f>data!AQ67</f>
        <v>0</v>
      </c>
      <c r="I177" s="291">
        <f>data!AR67</f>
        <v>0</v>
      </c>
    </row>
    <row r="178" spans="1:9" customFormat="1" ht="20.149999999999999" customHeight="1">
      <c r="A178" s="290">
        <v>13</v>
      </c>
      <c r="B178" s="291" t="s">
        <v>1009</v>
      </c>
      <c r="C178" s="291">
        <f>data!AL68</f>
        <v>0</v>
      </c>
      <c r="D178" s="291">
        <f>data!AM68</f>
        <v>0</v>
      </c>
      <c r="E178" s="291">
        <f>data!AN68</f>
        <v>0</v>
      </c>
      <c r="F178" s="291">
        <f>data!AO68</f>
        <v>0</v>
      </c>
      <c r="G178" s="291">
        <f>data!AP68</f>
        <v>0</v>
      </c>
      <c r="H178" s="291">
        <f>data!AQ68</f>
        <v>0</v>
      </c>
      <c r="I178" s="291">
        <f>data!AR68</f>
        <v>0</v>
      </c>
    </row>
    <row r="179" spans="1:9" customFormat="1" ht="20.149999999999999" customHeight="1">
      <c r="A179" s="290">
        <v>14</v>
      </c>
      <c r="B179" s="291" t="s">
        <v>1010</v>
      </c>
      <c r="C179" s="291">
        <f>data!AL69</f>
        <v>0</v>
      </c>
      <c r="D179" s="291">
        <f>data!AM69</f>
        <v>0</v>
      </c>
      <c r="E179" s="291">
        <f>data!AN69</f>
        <v>0</v>
      </c>
      <c r="F179" s="291">
        <f>data!AO69</f>
        <v>-24</v>
      </c>
      <c r="G179" s="291">
        <f>data!AP69</f>
        <v>0</v>
      </c>
      <c r="H179" s="291">
        <f>data!AQ69</f>
        <v>0</v>
      </c>
      <c r="I179" s="291">
        <f>data!AR69</f>
        <v>0</v>
      </c>
    </row>
    <row r="180" spans="1:9" customFormat="1" ht="20.149999999999999" customHeight="1">
      <c r="A180" s="290">
        <v>15</v>
      </c>
      <c r="B180" s="291" t="s">
        <v>284</v>
      </c>
      <c r="C180" s="291">
        <f>-data!AL84</f>
        <v>0</v>
      </c>
      <c r="D180" s="291">
        <f>-data!AM84</f>
        <v>0</v>
      </c>
      <c r="E180" s="291">
        <f>-data!AN84</f>
        <v>0</v>
      </c>
      <c r="F180" s="291">
        <f>-data!AO84</f>
        <v>0</v>
      </c>
      <c r="G180" s="291">
        <f>-data!AP84</f>
        <v>0</v>
      </c>
      <c r="H180" s="291">
        <f>-data!AQ84</f>
        <v>0</v>
      </c>
      <c r="I180" s="291">
        <f>-data!AR84</f>
        <v>0</v>
      </c>
    </row>
    <row r="181" spans="1:9" customFormat="1" ht="20.149999999999999" customHeight="1">
      <c r="A181" s="290">
        <v>16</v>
      </c>
      <c r="B181" s="299" t="s">
        <v>1011</v>
      </c>
      <c r="C181" s="291">
        <f>data!AL85</f>
        <v>0</v>
      </c>
      <c r="D181" s="291">
        <f>data!AM85</f>
        <v>0</v>
      </c>
      <c r="E181" s="291">
        <f>data!AN85</f>
        <v>0</v>
      </c>
      <c r="F181" s="291">
        <f>data!AO85</f>
        <v>31441</v>
      </c>
      <c r="G181" s="291">
        <f>data!AP85</f>
        <v>0</v>
      </c>
      <c r="H181" s="291">
        <f>data!AQ85</f>
        <v>0</v>
      </c>
      <c r="I181" s="291">
        <f>data!AR85</f>
        <v>0</v>
      </c>
    </row>
    <row r="182" spans="1:9" customFormat="1" ht="20.149999999999999" customHeight="1">
      <c r="A182" s="290">
        <v>17</v>
      </c>
      <c r="B182" s="291" t="s">
        <v>286</v>
      </c>
      <c r="C182" s="301"/>
      <c r="D182" s="301"/>
      <c r="E182" s="301"/>
      <c r="F182" s="301"/>
      <c r="G182" s="301"/>
      <c r="H182" s="301"/>
      <c r="I182" s="301"/>
    </row>
    <row r="183" spans="1:9" customFormat="1" ht="20.149999999999999" customHeight="1">
      <c r="A183" s="290">
        <v>18</v>
      </c>
      <c r="B183" s="291" t="s">
        <v>1012</v>
      </c>
      <c r="C183" s="299">
        <f>+data!M703</f>
        <v>0</v>
      </c>
      <c r="D183" s="299">
        <f>+data!M704</f>
        <v>0</v>
      </c>
      <c r="E183" s="299">
        <f>+data!M705</f>
        <v>0</v>
      </c>
      <c r="F183" s="299">
        <f>+data!M706</f>
        <v>44671</v>
      </c>
      <c r="G183" s="299">
        <f>+data!M707</f>
        <v>0</v>
      </c>
      <c r="H183" s="299">
        <f>+data!M708</f>
        <v>0</v>
      </c>
      <c r="I183" s="299">
        <f>+data!M709</f>
        <v>0</v>
      </c>
    </row>
    <row r="184" spans="1:9" customFormat="1" ht="20.149999999999999" customHeight="1">
      <c r="A184" s="290">
        <v>19</v>
      </c>
      <c r="B184" s="299" t="s">
        <v>1013</v>
      </c>
      <c r="C184" s="291">
        <f>data!AL87</f>
        <v>0</v>
      </c>
      <c r="D184" s="291">
        <f>data!AM87</f>
        <v>0</v>
      </c>
      <c r="E184" s="291">
        <f>data!AN87</f>
        <v>0</v>
      </c>
      <c r="F184" s="291">
        <f>data!AO87</f>
        <v>115868</v>
      </c>
      <c r="G184" s="291">
        <f>data!AP87</f>
        <v>0</v>
      </c>
      <c r="H184" s="291">
        <f>data!AQ87</f>
        <v>0</v>
      </c>
      <c r="I184" s="291">
        <f>data!AR87</f>
        <v>0</v>
      </c>
    </row>
    <row r="185" spans="1:9" customFormat="1" ht="20.149999999999999" customHeight="1">
      <c r="A185" s="290">
        <v>20</v>
      </c>
      <c r="B185" s="299" t="s">
        <v>1014</v>
      </c>
      <c r="C185" s="291">
        <f>data!AL88</f>
        <v>0</v>
      </c>
      <c r="D185" s="291">
        <f>data!AM88</f>
        <v>0</v>
      </c>
      <c r="E185" s="291">
        <f>data!AN88</f>
        <v>0</v>
      </c>
      <c r="F185" s="291">
        <f>data!AO88</f>
        <v>28198</v>
      </c>
      <c r="G185" s="291">
        <f>data!AP88</f>
        <v>0</v>
      </c>
      <c r="H185" s="291">
        <f>data!AQ88</f>
        <v>0</v>
      </c>
      <c r="I185" s="291">
        <f>data!AR88</f>
        <v>0</v>
      </c>
    </row>
    <row r="186" spans="1:9" customFormat="1" ht="20.149999999999999" customHeight="1">
      <c r="A186" s="290">
        <v>21</v>
      </c>
      <c r="B186" s="299" t="s">
        <v>1015</v>
      </c>
      <c r="C186" s="291">
        <f>data!AL89</f>
        <v>0</v>
      </c>
      <c r="D186" s="291">
        <f>data!AM89</f>
        <v>0</v>
      </c>
      <c r="E186" s="291">
        <f>data!AN89</f>
        <v>0</v>
      </c>
      <c r="F186" s="291">
        <f>data!AO89</f>
        <v>144066</v>
      </c>
      <c r="G186" s="291">
        <f>data!AP89</f>
        <v>0</v>
      </c>
      <c r="H186" s="291">
        <f>data!AQ89</f>
        <v>0</v>
      </c>
      <c r="I186" s="291">
        <f>data!AR89</f>
        <v>0</v>
      </c>
    </row>
    <row r="187" spans="1:9" customFormat="1" ht="20.149999999999999" customHeight="1">
      <c r="A187" s="290" t="s">
        <v>1016</v>
      </c>
      <c r="B187" s="291"/>
      <c r="C187" s="301"/>
      <c r="D187" s="301"/>
      <c r="E187" s="301"/>
      <c r="F187" s="301"/>
      <c r="G187" s="301"/>
      <c r="H187" s="301"/>
      <c r="I187" s="301"/>
    </row>
    <row r="188" spans="1:9" customFormat="1" ht="20.149999999999999" customHeight="1">
      <c r="A188" s="290">
        <v>22</v>
      </c>
      <c r="B188" s="291" t="s">
        <v>1017</v>
      </c>
      <c r="C188" s="291">
        <f>data!AL90</f>
        <v>0</v>
      </c>
      <c r="D188" s="291">
        <f>data!AM90</f>
        <v>0</v>
      </c>
      <c r="E188" s="291">
        <f>data!AN90</f>
        <v>0</v>
      </c>
      <c r="F188" s="291">
        <f>data!AO90</f>
        <v>0</v>
      </c>
      <c r="G188" s="291">
        <f>data!AP90</f>
        <v>0</v>
      </c>
      <c r="H188" s="291">
        <f>data!AQ90</f>
        <v>0</v>
      </c>
      <c r="I188" s="291">
        <f>data!AR90</f>
        <v>0</v>
      </c>
    </row>
    <row r="189" spans="1:9" customFormat="1" ht="20.149999999999999" customHeight="1">
      <c r="A189" s="290">
        <v>23</v>
      </c>
      <c r="B189" s="291" t="s">
        <v>1018</v>
      </c>
      <c r="C189" s="291">
        <f>data!AL91</f>
        <v>0</v>
      </c>
      <c r="D189" s="291">
        <f>data!AM91</f>
        <v>0</v>
      </c>
      <c r="E189" s="291">
        <f>data!AN91</f>
        <v>0</v>
      </c>
      <c r="F189" s="291">
        <f>data!AO91</f>
        <v>161</v>
      </c>
      <c r="G189" s="291">
        <f>data!AP91</f>
        <v>0</v>
      </c>
      <c r="H189" s="291">
        <f>data!AQ91</f>
        <v>0</v>
      </c>
      <c r="I189" s="291">
        <f>data!AR91</f>
        <v>0</v>
      </c>
    </row>
    <row r="190" spans="1:9" customFormat="1" ht="20.149999999999999" customHeight="1">
      <c r="A190" s="290">
        <v>24</v>
      </c>
      <c r="B190" s="291" t="s">
        <v>1019</v>
      </c>
      <c r="C190" s="291">
        <f>data!AL92</f>
        <v>0</v>
      </c>
      <c r="D190" s="291">
        <f>data!AM92</f>
        <v>0</v>
      </c>
      <c r="E190" s="291">
        <f>data!AN92</f>
        <v>0</v>
      </c>
      <c r="F190" s="291">
        <f>data!AO92</f>
        <v>0</v>
      </c>
      <c r="G190" s="291">
        <f>data!AP92</f>
        <v>0</v>
      </c>
      <c r="H190" s="291">
        <f>data!AQ92</f>
        <v>0</v>
      </c>
      <c r="I190" s="291">
        <f>data!AR92</f>
        <v>0</v>
      </c>
    </row>
    <row r="191" spans="1:9" customFormat="1" ht="20.149999999999999" customHeight="1">
      <c r="A191" s="290">
        <v>25</v>
      </c>
      <c r="B191" s="291" t="s">
        <v>1020</v>
      </c>
      <c r="C191" s="291">
        <f>data!AL93</f>
        <v>0</v>
      </c>
      <c r="D191" s="291">
        <f>data!AM93</f>
        <v>0</v>
      </c>
      <c r="E191" s="291">
        <f>data!AN93</f>
        <v>0</v>
      </c>
      <c r="F191" s="291">
        <f>data!AO93</f>
        <v>482</v>
      </c>
      <c r="G191" s="291">
        <f>data!AP93</f>
        <v>0</v>
      </c>
      <c r="H191" s="291">
        <f>data!AQ93</f>
        <v>0</v>
      </c>
      <c r="I191" s="291">
        <f>data!AR93</f>
        <v>0</v>
      </c>
    </row>
    <row r="192" spans="1:9" customFormat="1" ht="20.149999999999999" customHeight="1">
      <c r="A192" s="290">
        <v>26</v>
      </c>
      <c r="B192" s="291" t="s">
        <v>294</v>
      </c>
      <c r="C192" s="298">
        <f>data!AL94</f>
        <v>0</v>
      </c>
      <c r="D192" s="298">
        <f>data!AM94</f>
        <v>0</v>
      </c>
      <c r="E192" s="298">
        <f>data!AN94</f>
        <v>0</v>
      </c>
      <c r="F192" s="298">
        <f>data!AO94</f>
        <v>0.13</v>
      </c>
      <c r="G192" s="298">
        <f>data!AP94</f>
        <v>0</v>
      </c>
      <c r="H192" s="298">
        <f>data!AQ94</f>
        <v>0</v>
      </c>
      <c r="I192" s="298">
        <f>data!AR94</f>
        <v>0</v>
      </c>
    </row>
    <row r="193" spans="1:9" customFormat="1" ht="20.149999999999999" customHeight="1">
      <c r="A193" s="284" t="s">
        <v>1002</v>
      </c>
      <c r="B193" s="285"/>
      <c r="C193" s="285"/>
      <c r="D193" s="285"/>
      <c r="E193" s="285"/>
      <c r="F193" s="285"/>
      <c r="G193" s="285"/>
      <c r="H193" s="285"/>
      <c r="I193" s="284"/>
    </row>
    <row r="194" spans="1:9" customFormat="1" ht="20.149999999999999" customHeight="1">
      <c r="D194" s="286"/>
      <c r="I194" s="287" t="s">
        <v>1040</v>
      </c>
    </row>
    <row r="195" spans="1:9" customFormat="1" ht="20.149999999999999" customHeight="1">
      <c r="A195" s="286"/>
    </row>
    <row r="196" spans="1:9" customFormat="1" ht="20.149999999999999" customHeight="1">
      <c r="A196" s="288" t="str">
        <f>"Hospital: "&amp;data!C98</f>
        <v>Hospital: Odessa Memorial Healthcare Center</v>
      </c>
      <c r="G196" s="289"/>
      <c r="H196" s="288" t="str">
        <f>"FYE: "&amp;data!C96</f>
        <v>FYE: 12/31/2023</v>
      </c>
    </row>
    <row r="197" spans="1:9" customFormat="1" ht="20.149999999999999" customHeight="1">
      <c r="A197" s="290">
        <v>1</v>
      </c>
      <c r="B197" s="291" t="s">
        <v>236</v>
      </c>
      <c r="C197" s="293" t="s">
        <v>78</v>
      </c>
      <c r="D197" s="293" t="s">
        <v>79</v>
      </c>
      <c r="E197" s="293" t="s">
        <v>80</v>
      </c>
      <c r="F197" s="293" t="s">
        <v>81</v>
      </c>
      <c r="G197" s="293" t="s">
        <v>82</v>
      </c>
      <c r="H197" s="293" t="s">
        <v>83</v>
      </c>
      <c r="I197" s="293" t="s">
        <v>84</v>
      </c>
    </row>
    <row r="198" spans="1:9" customFormat="1" ht="20.149999999999999" customHeight="1">
      <c r="A198" s="294">
        <v>2</v>
      </c>
      <c r="B198" s="295" t="s">
        <v>1004</v>
      </c>
      <c r="C198" s="297"/>
      <c r="D198" s="297" t="s">
        <v>157</v>
      </c>
      <c r="E198" s="297" t="s">
        <v>158</v>
      </c>
      <c r="F198" s="297" t="s">
        <v>159</v>
      </c>
      <c r="G198" s="297" t="s">
        <v>1041</v>
      </c>
      <c r="H198" s="297" t="s">
        <v>161</v>
      </c>
      <c r="I198" s="297"/>
    </row>
    <row r="199" spans="1:9" customFormat="1" ht="20.149999999999999" customHeight="1">
      <c r="A199" s="294"/>
      <c r="B199" s="295"/>
      <c r="C199" s="297" t="s">
        <v>156</v>
      </c>
      <c r="D199" s="297" t="s">
        <v>258</v>
      </c>
      <c r="E199" s="297" t="s">
        <v>1042</v>
      </c>
      <c r="F199" s="297" t="s">
        <v>213</v>
      </c>
      <c r="G199" s="297" t="s">
        <v>228</v>
      </c>
      <c r="H199" s="297" t="s">
        <v>215</v>
      </c>
      <c r="I199" s="297" t="s">
        <v>162</v>
      </c>
    </row>
    <row r="200" spans="1:9" customFormat="1" ht="20.149999999999999" customHeight="1">
      <c r="A200" s="290">
        <v>3</v>
      </c>
      <c r="B200" s="291" t="s">
        <v>1008</v>
      </c>
      <c r="C200" s="293" t="s">
        <v>253</v>
      </c>
      <c r="D200" s="293" t="s">
        <v>258</v>
      </c>
      <c r="E200" s="293" t="s">
        <v>255</v>
      </c>
      <c r="F200" s="303"/>
      <c r="G200" s="303"/>
      <c r="H200" s="303"/>
      <c r="I200" s="293" t="s">
        <v>259</v>
      </c>
    </row>
    <row r="201" spans="1:9" customFormat="1" ht="20.149999999999999" customHeight="1">
      <c r="A201" s="290">
        <v>4</v>
      </c>
      <c r="B201" s="291" t="s">
        <v>261</v>
      </c>
      <c r="C201" s="291">
        <f>data!AS59</f>
        <v>0</v>
      </c>
      <c r="D201" s="291">
        <f>data!AT59</f>
        <v>0</v>
      </c>
      <c r="E201" s="291">
        <f>data!AU59</f>
        <v>0</v>
      </c>
      <c r="F201" s="303"/>
      <c r="G201" s="303"/>
      <c r="H201" s="303"/>
      <c r="I201" s="291">
        <f>data!AY59</f>
        <v>13845</v>
      </c>
    </row>
    <row r="202" spans="1:9" customFormat="1" ht="20.149999999999999" customHeight="1">
      <c r="A202" s="290">
        <v>5</v>
      </c>
      <c r="B202" s="291" t="s">
        <v>262</v>
      </c>
      <c r="C202" s="298">
        <f>data!AS60</f>
        <v>0</v>
      </c>
      <c r="D202" s="298">
        <f>data!AT60</f>
        <v>0</v>
      </c>
      <c r="E202" s="298">
        <f>data!AU60</f>
        <v>0</v>
      </c>
      <c r="F202" s="298">
        <f>data!AV60</f>
        <v>0</v>
      </c>
      <c r="G202" s="298">
        <f>data!AW60</f>
        <v>0</v>
      </c>
      <c r="H202" s="298">
        <f>data!AX60</f>
        <v>0</v>
      </c>
      <c r="I202" s="298">
        <f>data!AY60</f>
        <v>5.58</v>
      </c>
    </row>
    <row r="203" spans="1:9" customFormat="1" ht="20.149999999999999" customHeight="1">
      <c r="A203" s="290">
        <v>6</v>
      </c>
      <c r="B203" s="291" t="s">
        <v>263</v>
      </c>
      <c r="C203" s="291">
        <f>data!AS61</f>
        <v>0</v>
      </c>
      <c r="D203" s="291">
        <f>data!AT61</f>
        <v>0</v>
      </c>
      <c r="E203" s="291">
        <f>data!AU61</f>
        <v>0</v>
      </c>
      <c r="F203" s="291">
        <f>data!AV61</f>
        <v>0</v>
      </c>
      <c r="G203" s="291">
        <f>data!AW61</f>
        <v>0</v>
      </c>
      <c r="H203" s="291">
        <f>data!AX61</f>
        <v>0</v>
      </c>
      <c r="I203" s="291">
        <f>data!AY61</f>
        <v>243053</v>
      </c>
    </row>
    <row r="204" spans="1:9" customFormat="1" ht="20.149999999999999" customHeight="1">
      <c r="A204" s="290">
        <v>7</v>
      </c>
      <c r="B204" s="291" t="s">
        <v>11</v>
      </c>
      <c r="C204" s="291">
        <f>data!AS62</f>
        <v>0</v>
      </c>
      <c r="D204" s="291">
        <f>data!AT62</f>
        <v>0</v>
      </c>
      <c r="E204" s="291">
        <f>data!AU62</f>
        <v>0</v>
      </c>
      <c r="F204" s="291">
        <f>data!AV62</f>
        <v>0</v>
      </c>
      <c r="G204" s="291">
        <f>data!AW62</f>
        <v>0</v>
      </c>
      <c r="H204" s="291">
        <f>data!AX62</f>
        <v>0</v>
      </c>
      <c r="I204" s="291">
        <f>data!AY62</f>
        <v>62498</v>
      </c>
    </row>
    <row r="205" spans="1:9" customFormat="1" ht="20.149999999999999" customHeight="1">
      <c r="A205" s="290">
        <v>8</v>
      </c>
      <c r="B205" s="291" t="s">
        <v>264</v>
      </c>
      <c r="C205" s="291">
        <f>data!AS63</f>
        <v>0</v>
      </c>
      <c r="D205" s="291">
        <f>data!AT63</f>
        <v>0</v>
      </c>
      <c r="E205" s="291">
        <f>data!AU63</f>
        <v>0</v>
      </c>
      <c r="F205" s="291">
        <f>data!AV63</f>
        <v>0</v>
      </c>
      <c r="G205" s="291">
        <f>data!AW63</f>
        <v>0</v>
      </c>
      <c r="H205" s="291">
        <f>data!AX63</f>
        <v>0</v>
      </c>
      <c r="I205" s="291">
        <f>data!AY63</f>
        <v>0</v>
      </c>
    </row>
    <row r="206" spans="1:9" customFormat="1" ht="20.149999999999999" customHeight="1">
      <c r="A206" s="290">
        <v>9</v>
      </c>
      <c r="B206" s="291" t="s">
        <v>265</v>
      </c>
      <c r="C206" s="291">
        <f>data!AS64</f>
        <v>0</v>
      </c>
      <c r="D206" s="291">
        <f>data!AT64</f>
        <v>0</v>
      </c>
      <c r="E206" s="291">
        <f>data!AU64</f>
        <v>0</v>
      </c>
      <c r="F206" s="291">
        <f>data!AV64</f>
        <v>0</v>
      </c>
      <c r="G206" s="291">
        <f>data!AW64</f>
        <v>0</v>
      </c>
      <c r="H206" s="291">
        <f>data!AX64</f>
        <v>0</v>
      </c>
      <c r="I206" s="291">
        <f>data!AY64</f>
        <v>109328</v>
      </c>
    </row>
    <row r="207" spans="1:9" customFormat="1" ht="20.149999999999999" customHeight="1">
      <c r="A207" s="290">
        <v>10</v>
      </c>
      <c r="B207" s="291" t="s">
        <v>525</v>
      </c>
      <c r="C207" s="291">
        <f>data!AS65</f>
        <v>0</v>
      </c>
      <c r="D207" s="291">
        <f>data!AT65</f>
        <v>0</v>
      </c>
      <c r="E207" s="291">
        <f>data!AU65</f>
        <v>0</v>
      </c>
      <c r="F207" s="291">
        <f>data!AV65</f>
        <v>0</v>
      </c>
      <c r="G207" s="291">
        <f>data!AW65</f>
        <v>0</v>
      </c>
      <c r="H207" s="291">
        <f>data!AX65</f>
        <v>0</v>
      </c>
      <c r="I207" s="291">
        <f>data!AY65</f>
        <v>0</v>
      </c>
    </row>
    <row r="208" spans="1:9" customFormat="1" ht="20.149999999999999" customHeight="1">
      <c r="A208" s="290">
        <v>11</v>
      </c>
      <c r="B208" s="291" t="s">
        <v>526</v>
      </c>
      <c r="C208" s="291">
        <f>data!AS66</f>
        <v>0</v>
      </c>
      <c r="D208" s="291">
        <f>data!AT66</f>
        <v>0</v>
      </c>
      <c r="E208" s="291">
        <f>data!AU66</f>
        <v>0</v>
      </c>
      <c r="F208" s="291">
        <f>data!AV66</f>
        <v>0</v>
      </c>
      <c r="G208" s="291">
        <f>data!AW66</f>
        <v>0</v>
      </c>
      <c r="H208" s="291">
        <f>data!AX66</f>
        <v>0</v>
      </c>
      <c r="I208" s="291">
        <f>data!AY66</f>
        <v>99696</v>
      </c>
    </row>
    <row r="209" spans="1:9" customFormat="1" ht="20.149999999999999" customHeight="1">
      <c r="A209" s="290">
        <v>12</v>
      </c>
      <c r="B209" s="291" t="s">
        <v>16</v>
      </c>
      <c r="C209" s="291">
        <f>data!AS67</f>
        <v>0</v>
      </c>
      <c r="D209" s="291">
        <f>data!AT67</f>
        <v>0</v>
      </c>
      <c r="E209" s="291">
        <f>data!AU67</f>
        <v>0</v>
      </c>
      <c r="F209" s="291">
        <f>data!AV67</f>
        <v>0</v>
      </c>
      <c r="G209" s="291">
        <f>data!AW67</f>
        <v>0</v>
      </c>
      <c r="H209" s="291">
        <f>data!AX67</f>
        <v>0</v>
      </c>
      <c r="I209" s="291">
        <f>data!AY67</f>
        <v>75687</v>
      </c>
    </row>
    <row r="210" spans="1:9" customFormat="1" ht="20.149999999999999" customHeight="1">
      <c r="A210" s="290">
        <v>13</v>
      </c>
      <c r="B210" s="291" t="s">
        <v>1009</v>
      </c>
      <c r="C210" s="291">
        <f>data!AS68</f>
        <v>0</v>
      </c>
      <c r="D210" s="291">
        <f>data!AT68</f>
        <v>0</v>
      </c>
      <c r="E210" s="291">
        <f>data!AU68</f>
        <v>0</v>
      </c>
      <c r="F210" s="291">
        <f>data!AV68</f>
        <v>0</v>
      </c>
      <c r="G210" s="291">
        <f>data!AW68</f>
        <v>0</v>
      </c>
      <c r="H210" s="291">
        <f>data!AX68</f>
        <v>0</v>
      </c>
      <c r="I210" s="291">
        <f>data!AY68</f>
        <v>0</v>
      </c>
    </row>
    <row r="211" spans="1:9" customFormat="1" ht="20.149999999999999" customHeight="1">
      <c r="A211" s="290">
        <v>14</v>
      </c>
      <c r="B211" s="291" t="s">
        <v>1010</v>
      </c>
      <c r="C211" s="291">
        <f>data!AS69</f>
        <v>0</v>
      </c>
      <c r="D211" s="291">
        <f>data!AT69</f>
        <v>0</v>
      </c>
      <c r="E211" s="291">
        <f>data!AU69</f>
        <v>0</v>
      </c>
      <c r="F211" s="291">
        <f>data!AV69</f>
        <v>0</v>
      </c>
      <c r="G211" s="291">
        <f>data!AW69</f>
        <v>0</v>
      </c>
      <c r="H211" s="291">
        <f>data!AX69</f>
        <v>0</v>
      </c>
      <c r="I211" s="291">
        <f>data!AY69</f>
        <v>0</v>
      </c>
    </row>
    <row r="212" spans="1:9" customFormat="1" ht="20.149999999999999" customHeight="1">
      <c r="A212" s="290">
        <v>15</v>
      </c>
      <c r="B212" s="291" t="s">
        <v>284</v>
      </c>
      <c r="C212" s="291">
        <f>-data!AS84</f>
        <v>0</v>
      </c>
      <c r="D212" s="291">
        <f>-data!AT84</f>
        <v>0</v>
      </c>
      <c r="E212" s="291">
        <f>-data!AU84</f>
        <v>0</v>
      </c>
      <c r="F212" s="291">
        <f>-data!AV84</f>
        <v>0</v>
      </c>
      <c r="G212" s="291">
        <f>-data!AW84</f>
        <v>0</v>
      </c>
      <c r="H212" s="291">
        <f>-data!AX84</f>
        <v>0</v>
      </c>
      <c r="I212" s="291">
        <f>-data!AY84</f>
        <v>-5433</v>
      </c>
    </row>
    <row r="213" spans="1:9" customFormat="1" ht="20.149999999999999" customHeight="1">
      <c r="A213" s="290">
        <v>16</v>
      </c>
      <c r="B213" s="299" t="s">
        <v>1011</v>
      </c>
      <c r="C213" s="291">
        <f>data!AS85</f>
        <v>0</v>
      </c>
      <c r="D213" s="291">
        <f>data!AT85</f>
        <v>0</v>
      </c>
      <c r="E213" s="291">
        <f>data!AU85</f>
        <v>0</v>
      </c>
      <c r="F213" s="291">
        <f>data!AV85</f>
        <v>0</v>
      </c>
      <c r="G213" s="291">
        <f>data!AW85</f>
        <v>0</v>
      </c>
      <c r="H213" s="291">
        <f>data!AX85</f>
        <v>0</v>
      </c>
      <c r="I213" s="291">
        <f>data!AY85</f>
        <v>584829</v>
      </c>
    </row>
    <row r="214" spans="1:9" customFormat="1" ht="20.149999999999999" customHeight="1">
      <c r="A214" s="290">
        <v>17</v>
      </c>
      <c r="B214" s="291" t="s">
        <v>286</v>
      </c>
      <c r="C214" s="301"/>
      <c r="D214" s="301"/>
      <c r="E214" s="301"/>
      <c r="F214" s="301"/>
      <c r="G214" s="301"/>
      <c r="H214" s="301"/>
      <c r="I214" s="301"/>
    </row>
    <row r="215" spans="1:9" customFormat="1" ht="20.149999999999999" customHeight="1">
      <c r="A215" s="290">
        <v>18</v>
      </c>
      <c r="B215" s="291" t="s">
        <v>1012</v>
      </c>
      <c r="C215" s="299">
        <f>+data!M710</f>
        <v>0</v>
      </c>
      <c r="D215" s="299">
        <f>+data!M711</f>
        <v>0</v>
      </c>
      <c r="E215" s="299">
        <f>+data!M712</f>
        <v>0</v>
      </c>
      <c r="F215" s="299">
        <f>+data!M713</f>
        <v>0</v>
      </c>
      <c r="G215" s="305"/>
      <c r="H215" s="291"/>
      <c r="I215" s="291"/>
    </row>
    <row r="216" spans="1:9" customFormat="1" ht="20.149999999999999" customHeight="1">
      <c r="A216" s="290">
        <v>19</v>
      </c>
      <c r="B216" s="299" t="s">
        <v>1013</v>
      </c>
      <c r="C216" s="291">
        <f>data!AS87</f>
        <v>0</v>
      </c>
      <c r="D216" s="291">
        <f>data!AT87</f>
        <v>0</v>
      </c>
      <c r="E216" s="291">
        <f>data!AU87</f>
        <v>0</v>
      </c>
      <c r="F216" s="291">
        <f>data!AV87</f>
        <v>0</v>
      </c>
      <c r="G216" s="306" t="str">
        <f>IF(data!AW87&gt;0,data!AW87,"")</f>
        <v>x</v>
      </c>
      <c r="H216" s="306" t="str">
        <f>IF(data!AX87&gt;0,data!AX87,"")</f>
        <v>x</v>
      </c>
      <c r="I216" s="306" t="str">
        <f>IF(data!AY87&gt;0,data!AY87,"")</f>
        <v>x</v>
      </c>
    </row>
    <row r="217" spans="1:9" customFormat="1" ht="20.149999999999999" customHeight="1">
      <c r="A217" s="290">
        <v>20</v>
      </c>
      <c r="B217" s="299" t="s">
        <v>1014</v>
      </c>
      <c r="C217" s="291">
        <f>data!AS88</f>
        <v>0</v>
      </c>
      <c r="D217" s="291">
        <f>data!AT88</f>
        <v>0</v>
      </c>
      <c r="E217" s="291">
        <f>data!AU88</f>
        <v>0</v>
      </c>
      <c r="F217" s="291">
        <f>data!AV88</f>
        <v>0</v>
      </c>
      <c r="G217" s="306" t="str">
        <f>IF(data!AW88&gt;0,data!AW88,"")</f>
        <v>x</v>
      </c>
      <c r="H217" s="306" t="str">
        <f>IF(data!AX88&gt;0,data!AX88,"")</f>
        <v>x</v>
      </c>
      <c r="I217" s="306" t="str">
        <f>IF(data!AY88&gt;0,data!AY88,"")</f>
        <v>x</v>
      </c>
    </row>
    <row r="218" spans="1:9" customFormat="1" ht="20.149999999999999" customHeight="1">
      <c r="A218" s="290">
        <v>21</v>
      </c>
      <c r="B218" s="299" t="s">
        <v>1015</v>
      </c>
      <c r="C218" s="291">
        <f>data!AS89</f>
        <v>0</v>
      </c>
      <c r="D218" s="291">
        <f>data!AT89</f>
        <v>0</v>
      </c>
      <c r="E218" s="291">
        <f>data!AU89</f>
        <v>0</v>
      </c>
      <c r="F218" s="291">
        <f>data!AV89</f>
        <v>0</v>
      </c>
      <c r="G218" s="306" t="str">
        <f>IF(data!AW89&gt;0,data!AW89,"")</f>
        <v>x</v>
      </c>
      <c r="H218" s="306" t="str">
        <f>IF(data!AX89&gt;0,data!AX89,"")</f>
        <v>x</v>
      </c>
      <c r="I218" s="306" t="str">
        <f>IF(data!AY89&gt;0,data!AY89,"")</f>
        <v>x</v>
      </c>
    </row>
    <row r="219" spans="1:9" customFormat="1" ht="20.149999999999999" customHeight="1">
      <c r="A219" s="290" t="s">
        <v>1016</v>
      </c>
      <c r="B219" s="291"/>
      <c r="C219" s="301"/>
      <c r="D219" s="301"/>
      <c r="E219" s="301"/>
      <c r="F219" s="301"/>
      <c r="G219" s="301"/>
      <c r="H219" s="301"/>
      <c r="I219" s="301"/>
    </row>
    <row r="220" spans="1:9" customFormat="1" ht="20.149999999999999" customHeight="1">
      <c r="A220" s="290">
        <v>22</v>
      </c>
      <c r="B220" s="291" t="s">
        <v>1017</v>
      </c>
      <c r="C220" s="291">
        <f>data!AS90</f>
        <v>0</v>
      </c>
      <c r="D220" s="291">
        <f>data!AT90</f>
        <v>0</v>
      </c>
      <c r="E220" s="291">
        <f>data!AU90</f>
        <v>0</v>
      </c>
      <c r="F220" s="291">
        <f>data!AV90</f>
        <v>0</v>
      </c>
      <c r="G220" s="291">
        <f>data!AW90</f>
        <v>0</v>
      </c>
      <c r="H220" s="291">
        <f>data!AX90</f>
        <v>0</v>
      </c>
      <c r="I220" s="291">
        <f>data!AY90</f>
        <v>2352</v>
      </c>
    </row>
    <row r="221" spans="1:9" customFormat="1" ht="20.149999999999999" customHeight="1">
      <c r="A221" s="290">
        <v>23</v>
      </c>
      <c r="B221" s="291" t="s">
        <v>1018</v>
      </c>
      <c r="C221" s="291">
        <f>data!AS91</f>
        <v>0</v>
      </c>
      <c r="D221" s="291">
        <f>data!AT91</f>
        <v>0</v>
      </c>
      <c r="E221" s="291">
        <f>data!AU91</f>
        <v>0</v>
      </c>
      <c r="F221" s="291">
        <f>data!AV91</f>
        <v>0</v>
      </c>
      <c r="G221" s="291">
        <f>data!AW91</f>
        <v>0</v>
      </c>
      <c r="H221" s="306" t="str">
        <f>IF(data!AX91&gt;0,data!AX91,"")</f>
        <v>x</v>
      </c>
      <c r="I221" s="306" t="str">
        <f>IF(data!AY91&gt;0,data!AY91,"")</f>
        <v>x</v>
      </c>
    </row>
    <row r="222" spans="1:9" customFormat="1" ht="20.149999999999999" customHeight="1">
      <c r="A222" s="290">
        <v>24</v>
      </c>
      <c r="B222" s="291" t="s">
        <v>1019</v>
      </c>
      <c r="C222" s="291">
        <f>data!AS92</f>
        <v>0</v>
      </c>
      <c r="D222" s="291">
        <f>data!AT92</f>
        <v>0</v>
      </c>
      <c r="E222" s="291">
        <f>data!AU92</f>
        <v>0</v>
      </c>
      <c r="F222" s="291">
        <f>data!AV92</f>
        <v>0</v>
      </c>
      <c r="G222" s="291">
        <f>data!AW92</f>
        <v>0</v>
      </c>
      <c r="H222" s="306" t="str">
        <f>IF(data!AX92&gt;0,data!AX92,"")</f>
        <v>x</v>
      </c>
      <c r="I222" s="306" t="str">
        <f>IF(data!AY92&gt;0,data!AY92,"")</f>
        <v>x</v>
      </c>
    </row>
    <row r="223" spans="1:9" customFormat="1" ht="20.149999999999999" customHeight="1">
      <c r="A223" s="290">
        <v>25</v>
      </c>
      <c r="B223" s="291" t="s">
        <v>1020</v>
      </c>
      <c r="C223" s="291">
        <f>data!AS93</f>
        <v>0</v>
      </c>
      <c r="D223" s="291">
        <f>data!AT93</f>
        <v>0</v>
      </c>
      <c r="E223" s="291">
        <f>data!AU93</f>
        <v>0</v>
      </c>
      <c r="F223" s="291">
        <f>data!AV93</f>
        <v>0</v>
      </c>
      <c r="G223" s="291">
        <f>data!AW93</f>
        <v>0</v>
      </c>
      <c r="H223" s="306" t="str">
        <f>IF(data!AX93&gt;0,data!AX93,"")</f>
        <v>x</v>
      </c>
      <c r="I223" s="306" t="str">
        <f>IF(data!AY93&gt;0,data!AY93,"")</f>
        <v>x</v>
      </c>
    </row>
    <row r="224" spans="1:9" customFormat="1" ht="20.149999999999999" customHeight="1">
      <c r="A224" s="290">
        <v>26</v>
      </c>
      <c r="B224" s="291" t="s">
        <v>294</v>
      </c>
      <c r="C224" s="298">
        <f>data!AS94</f>
        <v>0</v>
      </c>
      <c r="D224" s="298">
        <f>data!AT94</f>
        <v>0</v>
      </c>
      <c r="E224" s="298">
        <f>data!AU94</f>
        <v>0</v>
      </c>
      <c r="F224" s="298">
        <f>data!AV94</f>
        <v>0</v>
      </c>
      <c r="G224" s="306" t="str">
        <f>IF(data!AW94&gt;0,data!AW94,"")</f>
        <v>x</v>
      </c>
      <c r="H224" s="306" t="str">
        <f>IF(data!AX94&gt;0,data!AX94,"")</f>
        <v>x</v>
      </c>
      <c r="I224" s="306" t="str">
        <f>IF(data!AY94&gt;0,data!AY94,"")</f>
        <v>x</v>
      </c>
    </row>
    <row r="225" spans="1:9" customFormat="1" ht="20.149999999999999" customHeight="1">
      <c r="A225" s="284" t="s">
        <v>1002</v>
      </c>
      <c r="B225" s="285"/>
      <c r="C225" s="285"/>
      <c r="D225" s="285"/>
      <c r="E225" s="285"/>
      <c r="F225" s="285"/>
      <c r="G225" s="285"/>
      <c r="H225" s="285"/>
      <c r="I225" s="284"/>
    </row>
    <row r="226" spans="1:9" customFormat="1" ht="20.149999999999999" customHeight="1">
      <c r="D226" s="286"/>
      <c r="I226" s="287" t="s">
        <v>1043</v>
      </c>
    </row>
    <row r="227" spans="1:9" customFormat="1" ht="20.149999999999999" customHeight="1">
      <c r="A227" s="286"/>
    </row>
    <row r="228" spans="1:9" customFormat="1" ht="20.149999999999999" customHeight="1">
      <c r="A228" s="288" t="str">
        <f>"Hospital: "&amp;data!C98</f>
        <v>Hospital: Odessa Memorial Healthcare Center</v>
      </c>
      <c r="G228" s="289"/>
      <c r="H228" s="288" t="str">
        <f>"FYE: "&amp;data!C96</f>
        <v>FYE: 12/31/2023</v>
      </c>
    </row>
    <row r="229" spans="1:9" customFormat="1" ht="20.149999999999999" customHeight="1">
      <c r="A229" s="290">
        <v>1</v>
      </c>
      <c r="B229" s="291" t="s">
        <v>236</v>
      </c>
      <c r="C229" s="293" t="s">
        <v>85</v>
      </c>
      <c r="D229" s="293" t="s">
        <v>86</v>
      </c>
      <c r="E229" s="293" t="s">
        <v>87</v>
      </c>
      <c r="F229" s="293" t="s">
        <v>88</v>
      </c>
      <c r="G229" s="293" t="s">
        <v>89</v>
      </c>
      <c r="H229" s="293" t="s">
        <v>90</v>
      </c>
      <c r="I229" s="293" t="s">
        <v>91</v>
      </c>
    </row>
    <row r="230" spans="1:9" customFormat="1" ht="20.149999999999999" customHeight="1">
      <c r="A230" s="294">
        <v>2</v>
      </c>
      <c r="B230" s="295" t="s">
        <v>1004</v>
      </c>
      <c r="C230" s="297"/>
      <c r="D230" s="297" t="s">
        <v>164</v>
      </c>
      <c r="E230" s="297" t="s">
        <v>165</v>
      </c>
      <c r="F230" s="297" t="s">
        <v>134</v>
      </c>
      <c r="G230" s="297"/>
      <c r="H230" s="297"/>
      <c r="I230" s="297"/>
    </row>
    <row r="231" spans="1:9" customFormat="1" ht="20.149999999999999" customHeight="1">
      <c r="A231" s="294"/>
      <c r="B231" s="295"/>
      <c r="C231" s="297" t="s">
        <v>163</v>
      </c>
      <c r="D231" s="297" t="s">
        <v>216</v>
      </c>
      <c r="E231" s="297" t="s">
        <v>1044</v>
      </c>
      <c r="F231" s="297" t="s">
        <v>1045</v>
      </c>
      <c r="G231" s="297" t="s">
        <v>166</v>
      </c>
      <c r="H231" s="297" t="s">
        <v>167</v>
      </c>
      <c r="I231" s="297" t="s">
        <v>168</v>
      </c>
    </row>
    <row r="232" spans="1:9" customFormat="1" ht="20.149999999999999" customHeight="1">
      <c r="A232" s="290">
        <v>3</v>
      </c>
      <c r="B232" s="291" t="s">
        <v>1008</v>
      </c>
      <c r="C232" s="293" t="s">
        <v>1046</v>
      </c>
      <c r="D232" s="293" t="s">
        <v>1047</v>
      </c>
      <c r="E232" s="303"/>
      <c r="F232" s="303"/>
      <c r="G232" s="303"/>
      <c r="H232" s="293" t="s">
        <v>260</v>
      </c>
      <c r="I232" s="303"/>
    </row>
    <row r="233" spans="1:9" customFormat="1" ht="20.149999999999999" customHeight="1">
      <c r="A233" s="290">
        <v>4</v>
      </c>
      <c r="B233" s="291" t="s">
        <v>261</v>
      </c>
      <c r="C233" s="291">
        <f>data!AZ59</f>
        <v>0</v>
      </c>
      <c r="D233" s="291">
        <f>data!BA59</f>
        <v>0</v>
      </c>
      <c r="E233" s="303"/>
      <c r="F233" s="303"/>
      <c r="G233" s="303"/>
      <c r="H233" s="291">
        <f>data!BE59</f>
        <v>36577</v>
      </c>
      <c r="I233" s="303"/>
    </row>
    <row r="234" spans="1:9" customFormat="1" ht="20.149999999999999" customHeight="1">
      <c r="A234" s="290">
        <v>5</v>
      </c>
      <c r="B234" s="291" t="s">
        <v>262</v>
      </c>
      <c r="C234" s="298">
        <f>data!AZ60</f>
        <v>0</v>
      </c>
      <c r="D234" s="298">
        <f>data!BA60</f>
        <v>2.65</v>
      </c>
      <c r="E234" s="298">
        <f>data!BB60</f>
        <v>0.91</v>
      </c>
      <c r="F234" s="298">
        <f>data!BC60</f>
        <v>0</v>
      </c>
      <c r="G234" s="298">
        <f>data!BD60</f>
        <v>1.1299999999999999</v>
      </c>
      <c r="H234" s="298">
        <f>data!BE60</f>
        <v>3.38</v>
      </c>
      <c r="I234" s="298">
        <f>data!BF60</f>
        <v>3.59</v>
      </c>
    </row>
    <row r="235" spans="1:9" customFormat="1" ht="20.149999999999999" customHeight="1">
      <c r="A235" s="290">
        <v>6</v>
      </c>
      <c r="B235" s="291" t="s">
        <v>263</v>
      </c>
      <c r="C235" s="291">
        <f>data!AZ61</f>
        <v>0</v>
      </c>
      <c r="D235" s="291">
        <f>data!BA61</f>
        <v>115470</v>
      </c>
      <c r="E235" s="291">
        <f>data!BB61</f>
        <v>55366</v>
      </c>
      <c r="F235" s="291">
        <f>data!BC61</f>
        <v>0</v>
      </c>
      <c r="G235" s="291">
        <f>data!BD61</f>
        <v>88218</v>
      </c>
      <c r="H235" s="291">
        <f>data!BE61</f>
        <v>174010</v>
      </c>
      <c r="I235" s="291">
        <f>data!BF61</f>
        <v>140775</v>
      </c>
    </row>
    <row r="236" spans="1:9" customFormat="1" ht="20.149999999999999" customHeight="1">
      <c r="A236" s="290">
        <v>7</v>
      </c>
      <c r="B236" s="291" t="s">
        <v>11</v>
      </c>
      <c r="C236" s="291">
        <f>data!AZ62</f>
        <v>0</v>
      </c>
      <c r="D236" s="291">
        <f>data!BA62</f>
        <v>29692</v>
      </c>
      <c r="E236" s="291">
        <f>data!BB62</f>
        <v>14237</v>
      </c>
      <c r="F236" s="291">
        <f>data!BC62</f>
        <v>0</v>
      </c>
      <c r="G236" s="291">
        <f>data!BD62</f>
        <v>22684</v>
      </c>
      <c r="H236" s="291">
        <f>data!BE62</f>
        <v>44744</v>
      </c>
      <c r="I236" s="291">
        <f>data!BF62</f>
        <v>36198</v>
      </c>
    </row>
    <row r="237" spans="1:9" customFormat="1" ht="20.149999999999999" customHeight="1">
      <c r="A237" s="290">
        <v>8</v>
      </c>
      <c r="B237" s="291" t="s">
        <v>264</v>
      </c>
      <c r="C237" s="291">
        <f>data!AZ63</f>
        <v>0</v>
      </c>
      <c r="D237" s="291">
        <f>data!BA63</f>
        <v>0</v>
      </c>
      <c r="E237" s="291">
        <f>data!BB63</f>
        <v>0</v>
      </c>
      <c r="F237" s="291">
        <f>data!BC63</f>
        <v>0</v>
      </c>
      <c r="G237" s="291">
        <f>data!BD63</f>
        <v>0</v>
      </c>
      <c r="H237" s="291">
        <f>data!BE63</f>
        <v>0</v>
      </c>
      <c r="I237" s="291">
        <f>data!BF63</f>
        <v>0</v>
      </c>
    </row>
    <row r="238" spans="1:9" customFormat="1" ht="20.149999999999999" customHeight="1">
      <c r="A238" s="290">
        <v>9</v>
      </c>
      <c r="B238" s="291" t="s">
        <v>265</v>
      </c>
      <c r="C238" s="291">
        <f>data!AZ64</f>
        <v>0</v>
      </c>
      <c r="D238" s="291">
        <f>data!BA64</f>
        <v>7326</v>
      </c>
      <c r="E238" s="291">
        <f>data!BB64</f>
        <v>583</v>
      </c>
      <c r="F238" s="291">
        <f>data!BC64</f>
        <v>0</v>
      </c>
      <c r="G238" s="291">
        <f>data!BD64</f>
        <v>5288</v>
      </c>
      <c r="H238" s="291">
        <f>data!BE64</f>
        <v>40352</v>
      </c>
      <c r="I238" s="291">
        <f>data!BF64</f>
        <v>14571</v>
      </c>
    </row>
    <row r="239" spans="1:9" customFormat="1" ht="20.149999999999999" customHeight="1">
      <c r="A239" s="290">
        <v>10</v>
      </c>
      <c r="B239" s="291" t="s">
        <v>525</v>
      </c>
      <c r="C239" s="291">
        <f>data!AZ65</f>
        <v>0</v>
      </c>
      <c r="D239" s="291">
        <f>data!BA65</f>
        <v>0</v>
      </c>
      <c r="E239" s="291">
        <f>data!BB65</f>
        <v>0</v>
      </c>
      <c r="F239" s="291">
        <f>data!BC65</f>
        <v>0</v>
      </c>
      <c r="G239" s="291">
        <f>data!BD65</f>
        <v>0</v>
      </c>
      <c r="H239" s="291">
        <f>data!BE65</f>
        <v>161055</v>
      </c>
      <c r="I239" s="291">
        <f>data!BF65</f>
        <v>0</v>
      </c>
    </row>
    <row r="240" spans="1:9" customFormat="1" ht="20.149999999999999" customHeight="1">
      <c r="A240" s="290">
        <v>11</v>
      </c>
      <c r="B240" s="291" t="s">
        <v>526</v>
      </c>
      <c r="C240" s="291">
        <f>data!AZ66</f>
        <v>0</v>
      </c>
      <c r="D240" s="291">
        <f>data!BA66</f>
        <v>672</v>
      </c>
      <c r="E240" s="291">
        <f>data!BB66</f>
        <v>0</v>
      </c>
      <c r="F240" s="291">
        <f>data!BC66</f>
        <v>0</v>
      </c>
      <c r="G240" s="291">
        <f>data!BD66</f>
        <v>5667</v>
      </c>
      <c r="H240" s="291">
        <f>data!BE66</f>
        <v>113210</v>
      </c>
      <c r="I240" s="291">
        <f>data!BF66</f>
        <v>0</v>
      </c>
    </row>
    <row r="241" spans="1:9" customFormat="1" ht="20.149999999999999" customHeight="1">
      <c r="A241" s="290">
        <v>12</v>
      </c>
      <c r="B241" s="291" t="s">
        <v>16</v>
      </c>
      <c r="C241" s="291">
        <f>data!AZ67</f>
        <v>27353</v>
      </c>
      <c r="D241" s="291">
        <f>data!BA67</f>
        <v>41383</v>
      </c>
      <c r="E241" s="291">
        <f>data!BB67</f>
        <v>7112</v>
      </c>
      <c r="F241" s="291">
        <f>data!BC67</f>
        <v>0</v>
      </c>
      <c r="G241" s="291">
        <f>data!BD67</f>
        <v>0</v>
      </c>
      <c r="H241" s="291">
        <f>data!BE67</f>
        <v>219210</v>
      </c>
      <c r="I241" s="291">
        <f>data!BF67</f>
        <v>7916</v>
      </c>
    </row>
    <row r="242" spans="1:9" customFormat="1" ht="20.149999999999999" customHeight="1">
      <c r="A242" s="290">
        <v>13</v>
      </c>
      <c r="B242" s="291" t="s">
        <v>1009</v>
      </c>
      <c r="C242" s="291">
        <f>data!AZ68</f>
        <v>0</v>
      </c>
      <c r="D242" s="291">
        <f>data!BA68</f>
        <v>0</v>
      </c>
      <c r="E242" s="291">
        <f>data!BB68</f>
        <v>0</v>
      </c>
      <c r="F242" s="291">
        <f>data!BC68</f>
        <v>0</v>
      </c>
      <c r="G242" s="291">
        <f>data!BD68</f>
        <v>0</v>
      </c>
      <c r="H242" s="291">
        <f>data!BE68</f>
        <v>0</v>
      </c>
      <c r="I242" s="291">
        <f>data!BF68</f>
        <v>0</v>
      </c>
    </row>
    <row r="243" spans="1:9" customFormat="1" ht="20.149999999999999" customHeight="1">
      <c r="A243" s="290">
        <v>14</v>
      </c>
      <c r="B243" s="291" t="s">
        <v>1010</v>
      </c>
      <c r="C243" s="291">
        <f>data!AZ69</f>
        <v>0</v>
      </c>
      <c r="D243" s="291">
        <f>data!BA69</f>
        <v>0</v>
      </c>
      <c r="E243" s="291">
        <f>data!BB69</f>
        <v>2704</v>
      </c>
      <c r="F243" s="291">
        <f>data!BC69</f>
        <v>0</v>
      </c>
      <c r="G243" s="291">
        <f>data!BD69</f>
        <v>77</v>
      </c>
      <c r="H243" s="291">
        <f>data!BE69</f>
        <v>328</v>
      </c>
      <c r="I243" s="291">
        <f>data!BF69</f>
        <v>0</v>
      </c>
    </row>
    <row r="244" spans="1:9" customFormat="1" ht="20.149999999999999" customHeight="1">
      <c r="A244" s="290">
        <v>15</v>
      </c>
      <c r="B244" s="291" t="s">
        <v>284</v>
      </c>
      <c r="C244" s="291">
        <f>-data!AZ84</f>
        <v>0</v>
      </c>
      <c r="D244" s="291">
        <f>-data!BA84</f>
        <v>0</v>
      </c>
      <c r="E244" s="291">
        <f>-data!BB84</f>
        <v>-141</v>
      </c>
      <c r="F244" s="291">
        <f>-data!BC84</f>
        <v>0</v>
      </c>
      <c r="G244" s="291">
        <f>-data!BD84</f>
        <v>-17306</v>
      </c>
      <c r="H244" s="291">
        <f>-data!BE84</f>
        <v>0</v>
      </c>
      <c r="I244" s="291">
        <f>-data!BF84</f>
        <v>0</v>
      </c>
    </row>
    <row r="245" spans="1:9" customFormat="1" ht="20.149999999999999" customHeight="1">
      <c r="A245" s="290">
        <v>16</v>
      </c>
      <c r="B245" s="299" t="s">
        <v>1011</v>
      </c>
      <c r="C245" s="291">
        <f>data!AZ85</f>
        <v>27353</v>
      </c>
      <c r="D245" s="291">
        <f>data!BA85</f>
        <v>194543</v>
      </c>
      <c r="E245" s="291">
        <f>data!BB85</f>
        <v>79861</v>
      </c>
      <c r="F245" s="291">
        <f>data!BC85</f>
        <v>0</v>
      </c>
      <c r="G245" s="291">
        <f>data!BD85</f>
        <v>104628</v>
      </c>
      <c r="H245" s="291">
        <f>data!BE85</f>
        <v>752909</v>
      </c>
      <c r="I245" s="291">
        <f>data!BF85</f>
        <v>199460</v>
      </c>
    </row>
    <row r="246" spans="1:9" customFormat="1" ht="20.149999999999999" customHeight="1">
      <c r="A246" s="290">
        <v>17</v>
      </c>
      <c r="B246" s="291" t="s">
        <v>286</v>
      </c>
      <c r="C246" s="301"/>
      <c r="D246" s="301"/>
      <c r="E246" s="301"/>
      <c r="F246" s="301"/>
      <c r="G246" s="301"/>
      <c r="H246" s="301"/>
      <c r="I246" s="301"/>
    </row>
    <row r="247" spans="1:9" customFormat="1" ht="20.149999999999999" customHeight="1">
      <c r="A247" s="290">
        <v>18</v>
      </c>
      <c r="B247" s="291" t="s">
        <v>1012</v>
      </c>
      <c r="C247" s="291"/>
      <c r="D247" s="291"/>
      <c r="E247" s="291"/>
      <c r="F247" s="291"/>
      <c r="G247" s="291"/>
      <c r="H247" s="291"/>
      <c r="I247" s="291"/>
    </row>
    <row r="248" spans="1:9" customFormat="1" ht="20.149999999999999" customHeight="1">
      <c r="A248" s="290">
        <v>19</v>
      </c>
      <c r="B248" s="299" t="s">
        <v>1013</v>
      </c>
      <c r="C248" s="306" t="str">
        <f>IF(data!AZ87&gt;0,data!AZ87,"")</f>
        <v>x</v>
      </c>
      <c r="D248" s="306" t="str">
        <f>IF(data!BA87&gt;0,data!BA87,"")</f>
        <v>x</v>
      </c>
      <c r="E248" s="306" t="str">
        <f>IF(data!BB87&gt;0,data!BB87,"")</f>
        <v>x</v>
      </c>
      <c r="F248" s="306" t="str">
        <f>IF(data!BC87&gt;0,data!BC87,"")</f>
        <v>x</v>
      </c>
      <c r="G248" s="306" t="str">
        <f>IF(data!BD87&gt;0,data!BD87,"")</f>
        <v>x</v>
      </c>
      <c r="H248" s="306" t="str">
        <f>IF(data!BE87&gt;0,data!BE87,"")</f>
        <v>x</v>
      </c>
      <c r="I248" s="306" t="str">
        <f>IF(data!BF87&gt;0,data!BF87,"")</f>
        <v>x</v>
      </c>
    </row>
    <row r="249" spans="1:9" customFormat="1" ht="20.149999999999999" customHeight="1">
      <c r="A249" s="290">
        <v>20</v>
      </c>
      <c r="B249" s="299" t="s">
        <v>1014</v>
      </c>
      <c r="C249" s="306" t="str">
        <f>IF(data!AZ88&gt;0,data!AZ88,"")</f>
        <v>x</v>
      </c>
      <c r="D249" s="306" t="str">
        <f>IF(data!BA88&gt;0,data!BA88,"")</f>
        <v>x</v>
      </c>
      <c r="E249" s="306" t="str">
        <f>IF(data!BB88&gt;0,data!BB88,"")</f>
        <v>x</v>
      </c>
      <c r="F249" s="306" t="str">
        <f>IF(data!BC88&gt;0,data!BC88,"")</f>
        <v>x</v>
      </c>
      <c r="G249" s="306" t="str">
        <f>IF(data!BD88&gt;0,data!BD88,"")</f>
        <v>x</v>
      </c>
      <c r="H249" s="306" t="str">
        <f>IF(data!BE88&gt;0,data!BE88,"")</f>
        <v>x</v>
      </c>
      <c r="I249" s="306" t="str">
        <f>IF(data!BF88&gt;0,data!BF88,"")</f>
        <v>x</v>
      </c>
    </row>
    <row r="250" spans="1:9" customFormat="1" ht="20.149999999999999" customHeight="1">
      <c r="A250" s="290">
        <v>21</v>
      </c>
      <c r="B250" s="299" t="s">
        <v>1015</v>
      </c>
      <c r="C250" s="306" t="str">
        <f>IF(data!AZ89&gt;0,data!AZ89,"")</f>
        <v>x</v>
      </c>
      <c r="D250" s="306" t="str">
        <f>IF(data!BA89&gt;0,data!BA89,"")</f>
        <v>x</v>
      </c>
      <c r="E250" s="306" t="str">
        <f>IF(data!BB89&gt;0,data!BB89,"")</f>
        <v>x</v>
      </c>
      <c r="F250" s="306" t="str">
        <f>IF(data!BC89&gt;0,data!BC89,"")</f>
        <v>x</v>
      </c>
      <c r="G250" s="306" t="str">
        <f>IF(data!BD89&gt;0,data!BD89,"")</f>
        <v>x</v>
      </c>
      <c r="H250" s="306" t="str">
        <f>IF(data!BE89&gt;0,data!BE89,"")</f>
        <v>x</v>
      </c>
      <c r="I250" s="306" t="str">
        <f>IF(data!BF89&gt;0,data!BF89,"")</f>
        <v>x</v>
      </c>
    </row>
    <row r="251" spans="1:9" customFormat="1" ht="20.149999999999999" customHeight="1">
      <c r="A251" s="290" t="s">
        <v>1016</v>
      </c>
      <c r="B251" s="291"/>
      <c r="C251" s="301"/>
      <c r="D251" s="301"/>
      <c r="E251" s="301"/>
      <c r="F251" s="301"/>
      <c r="G251" s="301"/>
      <c r="H251" s="301"/>
      <c r="I251" s="301"/>
    </row>
    <row r="252" spans="1:9" customFormat="1" ht="20.149999999999999" customHeight="1">
      <c r="A252" s="290">
        <v>22</v>
      </c>
      <c r="B252" s="291" t="s">
        <v>1017</v>
      </c>
      <c r="C252" s="307">
        <f>data!AZ90</f>
        <v>850</v>
      </c>
      <c r="D252" s="307">
        <f>data!BA90</f>
        <v>1286</v>
      </c>
      <c r="E252" s="307">
        <f>data!BB90</f>
        <v>221</v>
      </c>
      <c r="F252" s="307">
        <f>data!BC90</f>
        <v>0</v>
      </c>
      <c r="G252" s="307">
        <f>data!BD90</f>
        <v>0</v>
      </c>
      <c r="H252" s="307">
        <f>data!BE90</f>
        <v>6812</v>
      </c>
      <c r="I252" s="307">
        <f>data!BF90</f>
        <v>246</v>
      </c>
    </row>
    <row r="253" spans="1:9" customFormat="1" ht="20.149999999999999" customHeight="1">
      <c r="A253" s="290">
        <v>23</v>
      </c>
      <c r="B253" s="291" t="s">
        <v>1018</v>
      </c>
      <c r="C253" s="307">
        <f>data!AZ91</f>
        <v>0</v>
      </c>
      <c r="D253" s="307">
        <f>data!BA91</f>
        <v>0</v>
      </c>
      <c r="E253" s="307">
        <f>data!BB91</f>
        <v>0</v>
      </c>
      <c r="F253" s="307">
        <f>data!BC91</f>
        <v>0</v>
      </c>
      <c r="G253" s="306" t="str">
        <f>IF(data!BD91&gt;0,data!BD91,"")</f>
        <v>x</v>
      </c>
      <c r="H253" s="306" t="str">
        <f>IF(data!BE91&gt;0,data!BE91,"")</f>
        <v>x</v>
      </c>
      <c r="I253" s="307">
        <f>data!BF91</f>
        <v>0</v>
      </c>
    </row>
    <row r="254" spans="1:9" customFormat="1" ht="20.149999999999999" customHeight="1">
      <c r="A254" s="290">
        <v>24</v>
      </c>
      <c r="B254" s="291" t="s">
        <v>1019</v>
      </c>
      <c r="C254" s="306" t="str">
        <f>IF(data!AZ92&gt;0,data!AZ92,"")</f>
        <v>x</v>
      </c>
      <c r="D254" s="307">
        <f>data!BA92</f>
        <v>1286</v>
      </c>
      <c r="E254" s="307">
        <f>data!BB92</f>
        <v>221</v>
      </c>
      <c r="F254" s="307">
        <f>data!BC92</f>
        <v>0</v>
      </c>
      <c r="G254" s="306" t="str">
        <f>IF(data!BD92&gt;0,data!BD92,"")</f>
        <v>x</v>
      </c>
      <c r="H254" s="306" t="str">
        <f>IF(data!BE92&gt;0,data!BE92,"")</f>
        <v>x</v>
      </c>
      <c r="I254" s="306" t="str">
        <f>IF(data!BF92&gt;0,data!BF92,"")</f>
        <v>x</v>
      </c>
    </row>
    <row r="255" spans="1:9" customFormat="1" ht="20.149999999999999" customHeight="1">
      <c r="A255" s="290">
        <v>25</v>
      </c>
      <c r="B255" s="291" t="s">
        <v>1020</v>
      </c>
      <c r="C255" s="306" t="str">
        <f>IF(data!AZ93&gt;0,data!AZ93,"")</f>
        <v>x</v>
      </c>
      <c r="D255" s="306" t="str">
        <f>IF(data!BA93&gt;0,data!BA93,"")</f>
        <v>x</v>
      </c>
      <c r="E255" s="307">
        <f>data!BB93</f>
        <v>0</v>
      </c>
      <c r="F255" s="307">
        <f>data!BC93</f>
        <v>0</v>
      </c>
      <c r="G255" s="306" t="str">
        <f>IF(data!BD93&gt;0,data!BD93,"")</f>
        <v>x</v>
      </c>
      <c r="H255" s="306" t="str">
        <f>IF(data!BE93&gt;0,data!BE93,"")</f>
        <v>x</v>
      </c>
      <c r="I255" s="306" t="str">
        <f>IF(data!BF93&gt;0,data!BF93,"")</f>
        <v>x</v>
      </c>
    </row>
    <row r="256" spans="1:9" customFormat="1" ht="20.149999999999999" customHeight="1">
      <c r="A256" s="290">
        <v>26</v>
      </c>
      <c r="B256" s="291" t="s">
        <v>294</v>
      </c>
      <c r="C256" s="306" t="str">
        <f>IF(data!AZ94&gt;0,data!AZ94,"")</f>
        <v>x</v>
      </c>
      <c r="D256" s="306" t="str">
        <f>IF(data!BA94&gt;0,data!BA94,"")</f>
        <v>x</v>
      </c>
      <c r="E256" s="306" t="str">
        <f>IF(data!BB94&gt;0,data!BB94,"")</f>
        <v>x</v>
      </c>
      <c r="F256" s="306" t="str">
        <f>IF(data!BC94&gt;0,data!BC94,"")</f>
        <v>x</v>
      </c>
      <c r="G256" s="306" t="str">
        <f>IF(data!BD94&gt;0,data!BD94,"")</f>
        <v>x</v>
      </c>
      <c r="H256" s="306" t="str">
        <f>IF(data!BE94&gt;0,data!BE94,"")</f>
        <v>x</v>
      </c>
      <c r="I256" s="306" t="str">
        <f>IF(data!BF94&gt;0,data!BF94,"")</f>
        <v>x</v>
      </c>
    </row>
    <row r="257" spans="1:9" customFormat="1" ht="20.149999999999999" customHeight="1">
      <c r="A257" s="284" t="s">
        <v>1002</v>
      </c>
      <c r="B257" s="285"/>
      <c r="C257" s="285"/>
      <c r="D257" s="285"/>
      <c r="E257" s="285"/>
      <c r="F257" s="285"/>
      <c r="G257" s="285"/>
      <c r="H257" s="285"/>
      <c r="I257" s="284"/>
    </row>
    <row r="258" spans="1:9" customFormat="1" ht="20.149999999999999" customHeight="1">
      <c r="D258" s="286"/>
      <c r="I258" s="287" t="s">
        <v>1048</v>
      </c>
    </row>
    <row r="259" spans="1:9" customFormat="1" ht="20.149999999999999" customHeight="1">
      <c r="A259" s="286"/>
    </row>
    <row r="260" spans="1:9" customFormat="1" ht="20.149999999999999" customHeight="1">
      <c r="A260" s="288" t="str">
        <f>"Hospital: "&amp;data!C98</f>
        <v>Hospital: Odessa Memorial Healthcare Center</v>
      </c>
      <c r="G260" s="289"/>
      <c r="H260" s="288" t="str">
        <f>"FYE: "&amp;data!C96</f>
        <v>FYE: 12/31/2023</v>
      </c>
    </row>
    <row r="261" spans="1:9" customFormat="1" ht="20.149999999999999" customHeight="1">
      <c r="A261" s="290">
        <v>1</v>
      </c>
      <c r="B261" s="291" t="s">
        <v>236</v>
      </c>
      <c r="C261" s="293" t="s">
        <v>92</v>
      </c>
      <c r="D261" s="293" t="s">
        <v>93</v>
      </c>
      <c r="E261" s="293" t="s">
        <v>94</v>
      </c>
      <c r="F261" s="293" t="s">
        <v>95</v>
      </c>
      <c r="G261" s="293" t="s">
        <v>96</v>
      </c>
      <c r="H261" s="293" t="s">
        <v>97</v>
      </c>
      <c r="I261" s="293" t="s">
        <v>98</v>
      </c>
    </row>
    <row r="262" spans="1:9" customFormat="1" ht="20.149999999999999" customHeight="1">
      <c r="A262" s="294">
        <v>2</v>
      </c>
      <c r="B262" s="295" t="s">
        <v>1004</v>
      </c>
      <c r="C262" s="297" t="s">
        <v>1049</v>
      </c>
      <c r="D262" s="297" t="s">
        <v>170</v>
      </c>
      <c r="E262" s="297" t="s">
        <v>171</v>
      </c>
      <c r="F262" s="297"/>
      <c r="G262" s="297" t="s">
        <v>173</v>
      </c>
      <c r="H262" s="297"/>
      <c r="I262" s="297" t="s">
        <v>159</v>
      </c>
    </row>
    <row r="263" spans="1:9" customFormat="1" ht="20.149999999999999" customHeight="1">
      <c r="A263" s="294"/>
      <c r="B263" s="295"/>
      <c r="C263" s="297" t="s">
        <v>1050</v>
      </c>
      <c r="D263" s="297" t="s">
        <v>217</v>
      </c>
      <c r="E263" s="297" t="s">
        <v>196</v>
      </c>
      <c r="F263" s="297" t="s">
        <v>172</v>
      </c>
      <c r="G263" s="297" t="s">
        <v>218</v>
      </c>
      <c r="H263" s="297" t="s">
        <v>174</v>
      </c>
      <c r="I263" s="297" t="s">
        <v>1051</v>
      </c>
    </row>
    <row r="264" spans="1:9" customFormat="1" ht="20.149999999999999" customHeight="1">
      <c r="A264" s="290">
        <v>3</v>
      </c>
      <c r="B264" s="291" t="s">
        <v>1008</v>
      </c>
      <c r="C264" s="303"/>
      <c r="D264" s="303"/>
      <c r="E264" s="303"/>
      <c r="F264" s="303"/>
      <c r="G264" s="303"/>
      <c r="H264" s="303"/>
      <c r="I264" s="303"/>
    </row>
    <row r="265" spans="1:9" customFormat="1" ht="20.149999999999999" customHeight="1">
      <c r="A265" s="290">
        <v>4</v>
      </c>
      <c r="B265" s="291" t="s">
        <v>261</v>
      </c>
      <c r="C265" s="303"/>
      <c r="D265" s="303"/>
      <c r="E265" s="303"/>
      <c r="F265" s="303"/>
      <c r="G265" s="303"/>
      <c r="H265" s="303"/>
      <c r="I265" s="303"/>
    </row>
    <row r="266" spans="1:9" customFormat="1" ht="20.149999999999999" customHeight="1">
      <c r="A266" s="290">
        <v>5</v>
      </c>
      <c r="B266" s="291" t="s">
        <v>262</v>
      </c>
      <c r="C266" s="298">
        <f>data!BG60</f>
        <v>0</v>
      </c>
      <c r="D266" s="298">
        <f>data!BH60</f>
        <v>0</v>
      </c>
      <c r="E266" s="298">
        <f>data!BI60</f>
        <v>0</v>
      </c>
      <c r="F266" s="298">
        <f>data!BJ60</f>
        <v>0</v>
      </c>
      <c r="G266" s="298">
        <f>data!BK60</f>
        <v>0</v>
      </c>
      <c r="H266" s="298">
        <f>data!BL60</f>
        <v>1.17</v>
      </c>
      <c r="I266" s="298">
        <f>data!BM60</f>
        <v>2.58</v>
      </c>
    </row>
    <row r="267" spans="1:9" customFormat="1" ht="20.149999999999999" customHeight="1">
      <c r="A267" s="290">
        <v>6</v>
      </c>
      <c r="B267" s="291" t="s">
        <v>263</v>
      </c>
      <c r="C267" s="291">
        <f>data!BG61</f>
        <v>0</v>
      </c>
      <c r="D267" s="291">
        <f>data!BH61</f>
        <v>0</v>
      </c>
      <c r="E267" s="291">
        <f>data!BI61</f>
        <v>0</v>
      </c>
      <c r="F267" s="291">
        <f>data!BJ61</f>
        <v>0</v>
      </c>
      <c r="G267" s="291">
        <f>data!BK61</f>
        <v>0</v>
      </c>
      <c r="H267" s="291">
        <f>data!BL61</f>
        <v>55714</v>
      </c>
      <c r="I267" s="291">
        <f>data!BM61</f>
        <v>163934</v>
      </c>
    </row>
    <row r="268" spans="1:9" customFormat="1" ht="20.149999999999999" customHeight="1">
      <c r="A268" s="290">
        <v>7</v>
      </c>
      <c r="B268" s="291" t="s">
        <v>11</v>
      </c>
      <c r="C268" s="291">
        <f>data!BG62</f>
        <v>0</v>
      </c>
      <c r="D268" s="291">
        <f>data!BH62</f>
        <v>0</v>
      </c>
      <c r="E268" s="291">
        <f>data!BI62</f>
        <v>0</v>
      </c>
      <c r="F268" s="291">
        <f>data!BJ62</f>
        <v>0</v>
      </c>
      <c r="G268" s="291">
        <f>data!BK62</f>
        <v>0</v>
      </c>
      <c r="H268" s="291">
        <f>data!BL62</f>
        <v>14326</v>
      </c>
      <c r="I268" s="291">
        <f>data!BM62</f>
        <v>42153</v>
      </c>
    </row>
    <row r="269" spans="1:9" customFormat="1" ht="20.149999999999999" customHeight="1">
      <c r="A269" s="290">
        <v>8</v>
      </c>
      <c r="B269" s="291" t="s">
        <v>264</v>
      </c>
      <c r="C269" s="291">
        <f>data!BG63</f>
        <v>0</v>
      </c>
      <c r="D269" s="291">
        <f>data!BH63</f>
        <v>0</v>
      </c>
      <c r="E269" s="291">
        <f>data!BI63</f>
        <v>0</v>
      </c>
      <c r="F269" s="291">
        <f>data!BJ63</f>
        <v>0</v>
      </c>
      <c r="G269" s="291">
        <f>data!BK63</f>
        <v>0</v>
      </c>
      <c r="H269" s="291">
        <f>data!BL63</f>
        <v>0</v>
      </c>
      <c r="I269" s="291">
        <f>data!BM63</f>
        <v>72643</v>
      </c>
    </row>
    <row r="270" spans="1:9" customFormat="1" ht="20.149999999999999" customHeight="1">
      <c r="A270" s="290">
        <v>9</v>
      </c>
      <c r="B270" s="291" t="s">
        <v>265</v>
      </c>
      <c r="C270" s="291">
        <f>data!BG64</f>
        <v>0</v>
      </c>
      <c r="D270" s="291">
        <f>data!BH64</f>
        <v>0</v>
      </c>
      <c r="E270" s="291">
        <f>data!BI64</f>
        <v>0</v>
      </c>
      <c r="F270" s="291">
        <f>data!BJ64</f>
        <v>0</v>
      </c>
      <c r="G270" s="291">
        <f>data!BK64</f>
        <v>0</v>
      </c>
      <c r="H270" s="291">
        <f>data!BL64</f>
        <v>439</v>
      </c>
      <c r="I270" s="291">
        <f>data!BM64</f>
        <v>815</v>
      </c>
    </row>
    <row r="271" spans="1:9" customFormat="1" ht="20.149999999999999" customHeight="1">
      <c r="A271" s="290">
        <v>10</v>
      </c>
      <c r="B271" s="291" t="s">
        <v>525</v>
      </c>
      <c r="C271" s="291">
        <f>data!BG65</f>
        <v>0</v>
      </c>
      <c r="D271" s="291">
        <f>data!BH65</f>
        <v>0</v>
      </c>
      <c r="E271" s="291">
        <f>data!BI65</f>
        <v>0</v>
      </c>
      <c r="F271" s="291">
        <f>data!BJ65</f>
        <v>0</v>
      </c>
      <c r="G271" s="291">
        <f>data!BK65</f>
        <v>0</v>
      </c>
      <c r="H271" s="291">
        <f>data!BL65</f>
        <v>0</v>
      </c>
      <c r="I271" s="291">
        <f>data!BM65</f>
        <v>0</v>
      </c>
    </row>
    <row r="272" spans="1:9" customFormat="1" ht="20.149999999999999" customHeight="1">
      <c r="A272" s="290">
        <v>11</v>
      </c>
      <c r="B272" s="291" t="s">
        <v>526</v>
      </c>
      <c r="C272" s="291">
        <f>data!BG66</f>
        <v>0</v>
      </c>
      <c r="D272" s="291">
        <f>data!BH66</f>
        <v>0</v>
      </c>
      <c r="E272" s="291">
        <f>data!BI66</f>
        <v>0</v>
      </c>
      <c r="F272" s="291">
        <f>data!BJ66</f>
        <v>0</v>
      </c>
      <c r="G272" s="291">
        <f>data!BK66</f>
        <v>0</v>
      </c>
      <c r="H272" s="291">
        <f>data!BL66</f>
        <v>0</v>
      </c>
      <c r="I272" s="291">
        <f>data!BM66</f>
        <v>386176</v>
      </c>
    </row>
    <row r="273" spans="1:9" customFormat="1" ht="20.149999999999999" customHeight="1">
      <c r="A273" s="290">
        <v>12</v>
      </c>
      <c r="B273" s="291" t="s">
        <v>16</v>
      </c>
      <c r="C273" s="291">
        <f>data!BG67</f>
        <v>0</v>
      </c>
      <c r="D273" s="291">
        <f>data!BH67</f>
        <v>0</v>
      </c>
      <c r="E273" s="291">
        <f>data!BI67</f>
        <v>0</v>
      </c>
      <c r="F273" s="291">
        <f>data!BJ67</f>
        <v>0</v>
      </c>
      <c r="G273" s="291">
        <f>data!BK67</f>
        <v>0</v>
      </c>
      <c r="H273" s="291">
        <f>data!BL67</f>
        <v>1931</v>
      </c>
      <c r="I273" s="291">
        <f>data!BM67</f>
        <v>0</v>
      </c>
    </row>
    <row r="274" spans="1:9" customFormat="1" ht="20.149999999999999" customHeight="1">
      <c r="A274" s="290">
        <v>13</v>
      </c>
      <c r="B274" s="291" t="s">
        <v>1009</v>
      </c>
      <c r="C274" s="291">
        <f>data!BG68</f>
        <v>0</v>
      </c>
      <c r="D274" s="291">
        <f>data!BH68</f>
        <v>0</v>
      </c>
      <c r="E274" s="291">
        <f>data!BI68</f>
        <v>0</v>
      </c>
      <c r="F274" s="291">
        <f>data!BJ68</f>
        <v>0</v>
      </c>
      <c r="G274" s="291">
        <f>data!BK68</f>
        <v>0</v>
      </c>
      <c r="H274" s="291">
        <f>data!BL68</f>
        <v>0</v>
      </c>
      <c r="I274" s="291">
        <f>data!BM68</f>
        <v>0</v>
      </c>
    </row>
    <row r="275" spans="1:9" customFormat="1" ht="20.149999999999999" customHeight="1">
      <c r="A275" s="290">
        <v>14</v>
      </c>
      <c r="B275" s="291" t="s">
        <v>1010</v>
      </c>
      <c r="C275" s="291">
        <f>data!BG69</f>
        <v>0</v>
      </c>
      <c r="D275" s="291">
        <f>data!BH69</f>
        <v>0</v>
      </c>
      <c r="E275" s="291">
        <f>data!BI69</f>
        <v>0</v>
      </c>
      <c r="F275" s="291">
        <f>data!BJ69</f>
        <v>0</v>
      </c>
      <c r="G275" s="291">
        <f>data!BK69</f>
        <v>0</v>
      </c>
      <c r="H275" s="291">
        <f>data!BL69</f>
        <v>0</v>
      </c>
      <c r="I275" s="291">
        <f>data!BM69</f>
        <v>44809</v>
      </c>
    </row>
    <row r="276" spans="1:9" customFormat="1" ht="20.149999999999999" customHeight="1">
      <c r="A276" s="290">
        <v>15</v>
      </c>
      <c r="B276" s="291" t="s">
        <v>284</v>
      </c>
      <c r="C276" s="291">
        <f>-data!BG84</f>
        <v>0</v>
      </c>
      <c r="D276" s="291">
        <f>-data!BH84</f>
        <v>0</v>
      </c>
      <c r="E276" s="291">
        <f>-data!BI84</f>
        <v>0</v>
      </c>
      <c r="F276" s="291">
        <f>-data!BJ84</f>
        <v>0</v>
      </c>
      <c r="G276" s="291">
        <f>-data!BK84</f>
        <v>0</v>
      </c>
      <c r="H276" s="291">
        <f>-data!BL84</f>
        <v>0</v>
      </c>
      <c r="I276" s="291">
        <f>-data!BM84</f>
        <v>0</v>
      </c>
    </row>
    <row r="277" spans="1:9" customFormat="1" ht="20.149999999999999" customHeight="1">
      <c r="A277" s="290">
        <v>16</v>
      </c>
      <c r="B277" s="299" t="s">
        <v>1011</v>
      </c>
      <c r="C277" s="291">
        <f>data!BG85</f>
        <v>0</v>
      </c>
      <c r="D277" s="291">
        <f>data!BH85</f>
        <v>0</v>
      </c>
      <c r="E277" s="291">
        <f>data!BI85</f>
        <v>0</v>
      </c>
      <c r="F277" s="291">
        <f>data!BJ85</f>
        <v>0</v>
      </c>
      <c r="G277" s="291">
        <f>data!BK85</f>
        <v>0</v>
      </c>
      <c r="H277" s="291">
        <f>data!BL85</f>
        <v>72410</v>
      </c>
      <c r="I277" s="291">
        <f>data!BM85</f>
        <v>710530</v>
      </c>
    </row>
    <row r="278" spans="1:9" customFormat="1" ht="20.149999999999999" customHeight="1">
      <c r="A278" s="290">
        <v>17</v>
      </c>
      <c r="B278" s="291" t="s">
        <v>286</v>
      </c>
      <c r="C278" s="301"/>
      <c r="D278" s="301"/>
      <c r="E278" s="301"/>
      <c r="F278" s="301"/>
      <c r="G278" s="301"/>
      <c r="H278" s="301"/>
      <c r="I278" s="301"/>
    </row>
    <row r="279" spans="1:9" customFormat="1" ht="20.149999999999999" customHeight="1">
      <c r="A279" s="290">
        <v>18</v>
      </c>
      <c r="B279" s="291" t="s">
        <v>1012</v>
      </c>
      <c r="C279" s="291"/>
      <c r="D279" s="291"/>
      <c r="E279" s="291"/>
      <c r="F279" s="291"/>
      <c r="G279" s="291"/>
      <c r="H279" s="291"/>
      <c r="I279" s="291"/>
    </row>
    <row r="280" spans="1:9" customFormat="1" ht="20.149999999999999" customHeight="1">
      <c r="A280" s="290">
        <v>19</v>
      </c>
      <c r="B280" s="299" t="s">
        <v>1013</v>
      </c>
      <c r="C280" s="306" t="str">
        <f>IF(data!BG87&gt;0,data!BG87,"")</f>
        <v>x</v>
      </c>
      <c r="D280" s="306" t="str">
        <f>IF(data!BH87&gt;0,data!BH87,"")</f>
        <v>x</v>
      </c>
      <c r="E280" s="306" t="str">
        <f>IF(data!BI87&gt;0,data!BI87,"")</f>
        <v>x</v>
      </c>
      <c r="F280" s="306" t="str">
        <f>IF(data!BJ87&gt;0,data!BJ87,"")</f>
        <v>x</v>
      </c>
      <c r="G280" s="306" t="str">
        <f>IF(data!BK87&gt;0,data!BK87,"")</f>
        <v>x</v>
      </c>
      <c r="H280" s="306" t="str">
        <f>IF(data!BL87&gt;0,data!BL87,"")</f>
        <v>x</v>
      </c>
      <c r="I280" s="306" t="str">
        <f>IF(data!BM87&gt;0,data!BM87,"")</f>
        <v>x</v>
      </c>
    </row>
    <row r="281" spans="1:9" customFormat="1" ht="20.149999999999999" customHeight="1">
      <c r="A281" s="290">
        <v>20</v>
      </c>
      <c r="B281" s="299" t="s">
        <v>1014</v>
      </c>
      <c r="C281" s="306" t="str">
        <f>IF(data!BG88&gt;0,data!BG88,"")</f>
        <v>x</v>
      </c>
      <c r="D281" s="306" t="str">
        <f>IF(data!BH88&gt;0,data!BH88,"")</f>
        <v>x</v>
      </c>
      <c r="E281" s="306" t="str">
        <f>IF(data!BI88&gt;0,data!BI88,"")</f>
        <v>x</v>
      </c>
      <c r="F281" s="306" t="str">
        <f>IF(data!BJ88&gt;0,data!BJ88,"")</f>
        <v>x</v>
      </c>
      <c r="G281" s="306" t="str">
        <f>IF(data!BK88&gt;0,data!BK88,"")</f>
        <v>x</v>
      </c>
      <c r="H281" s="306" t="str">
        <f>IF(data!BL88&gt;0,data!BL88,"")</f>
        <v>x</v>
      </c>
      <c r="I281" s="306" t="str">
        <f>IF(data!BM88&gt;0,data!BM88,"")</f>
        <v>x</v>
      </c>
    </row>
    <row r="282" spans="1:9" customFormat="1" ht="20.149999999999999" customHeight="1">
      <c r="A282" s="290">
        <v>21</v>
      </c>
      <c r="B282" s="299" t="s">
        <v>1015</v>
      </c>
      <c r="C282" s="306" t="str">
        <f>IF(data!BG89&gt;0,data!BG89,"")</f>
        <v>x</v>
      </c>
      <c r="D282" s="306" t="str">
        <f>IF(data!BH89&gt;0,data!BH89,"")</f>
        <v>x</v>
      </c>
      <c r="E282" s="306" t="str">
        <f>IF(data!BI89&gt;0,data!BI89,"")</f>
        <v>x</v>
      </c>
      <c r="F282" s="306" t="str">
        <f>IF(data!BJ89&gt;0,data!BJ89,"")</f>
        <v>x</v>
      </c>
      <c r="G282" s="306" t="str">
        <f>IF(data!BK89&gt;0,data!BK89,"")</f>
        <v>x</v>
      </c>
      <c r="H282" s="306" t="str">
        <f>IF(data!BL89&gt;0,data!BL89,"")</f>
        <v>x</v>
      </c>
      <c r="I282" s="306" t="str">
        <f>IF(data!BM89&gt;0,data!BM89,"")</f>
        <v>x</v>
      </c>
    </row>
    <row r="283" spans="1:9" customFormat="1" ht="20.149999999999999" customHeight="1">
      <c r="A283" s="290" t="s">
        <v>1016</v>
      </c>
      <c r="B283" s="291"/>
      <c r="C283" s="308"/>
      <c r="D283" s="308"/>
      <c r="E283" s="308"/>
      <c r="F283" s="308"/>
      <c r="G283" s="308"/>
      <c r="H283" s="308"/>
      <c r="I283" s="308"/>
    </row>
    <row r="284" spans="1:9" customFormat="1" ht="20.149999999999999" customHeight="1">
      <c r="A284" s="290">
        <v>22</v>
      </c>
      <c r="B284" s="291" t="s">
        <v>1017</v>
      </c>
      <c r="C284" s="307">
        <f>data!BG90</f>
        <v>0</v>
      </c>
      <c r="D284" s="307">
        <f>data!BH90</f>
        <v>0</v>
      </c>
      <c r="E284" s="307">
        <f>data!BI90</f>
        <v>0</v>
      </c>
      <c r="F284" s="307">
        <f>data!BJ90</f>
        <v>0</v>
      </c>
      <c r="G284" s="307">
        <f>data!BK90</f>
        <v>0</v>
      </c>
      <c r="H284" s="307">
        <f>data!BL90</f>
        <v>60</v>
      </c>
      <c r="I284" s="307">
        <f>data!BM90</f>
        <v>0</v>
      </c>
    </row>
    <row r="285" spans="1:9" customFormat="1" ht="20.149999999999999" customHeight="1">
      <c r="A285" s="290">
        <v>23</v>
      </c>
      <c r="B285" s="291" t="s">
        <v>1018</v>
      </c>
      <c r="C285" s="306" t="str">
        <f>IF(data!BG91&gt;0,data!BG91,"")</f>
        <v>x</v>
      </c>
      <c r="D285" s="307">
        <f>data!BH91</f>
        <v>0</v>
      </c>
      <c r="E285" s="307">
        <f>data!BI91</f>
        <v>0</v>
      </c>
      <c r="F285" s="306" t="str">
        <f>IF(data!BJ91&gt;0,data!BJ91,"")</f>
        <v>x</v>
      </c>
      <c r="G285" s="307">
        <f>data!BK91</f>
        <v>0</v>
      </c>
      <c r="H285" s="307">
        <f>data!BL91</f>
        <v>0</v>
      </c>
      <c r="I285" s="307">
        <f>data!BM91</f>
        <v>0</v>
      </c>
    </row>
    <row r="286" spans="1:9" customFormat="1" ht="20.149999999999999" customHeight="1">
      <c r="A286" s="290">
        <v>24</v>
      </c>
      <c r="B286" s="291" t="s">
        <v>1019</v>
      </c>
      <c r="C286" s="306" t="str">
        <f>IF(data!BG92&gt;0,data!BG92,"")</f>
        <v>x</v>
      </c>
      <c r="D286" s="307">
        <f>data!BH92</f>
        <v>0</v>
      </c>
      <c r="E286" s="307">
        <f>data!BI92</f>
        <v>0</v>
      </c>
      <c r="F286" s="306" t="str">
        <f>IF(data!BJ92&gt;0,data!BJ92,"")</f>
        <v>x</v>
      </c>
      <c r="G286" s="307">
        <f>data!BK92</f>
        <v>0</v>
      </c>
      <c r="H286" s="307">
        <f>data!BL92</f>
        <v>60</v>
      </c>
      <c r="I286" s="307">
        <f>data!BM92</f>
        <v>0</v>
      </c>
    </row>
    <row r="287" spans="1:9" customFormat="1" ht="20.149999999999999" customHeight="1">
      <c r="A287" s="290">
        <v>25</v>
      </c>
      <c r="B287" s="291" t="s">
        <v>1020</v>
      </c>
      <c r="C287" s="306" t="str">
        <f>IF(data!BG93&gt;0,data!BG93,"")</f>
        <v>x</v>
      </c>
      <c r="D287" s="307">
        <f>data!BH93</f>
        <v>0</v>
      </c>
      <c r="E287" s="307">
        <f>data!BI93</f>
        <v>0</v>
      </c>
      <c r="F287" s="306" t="str">
        <f>IF(data!BJ93&gt;0,data!BJ93,"")</f>
        <v>x</v>
      </c>
      <c r="G287" s="307">
        <f>data!BK93</f>
        <v>0</v>
      </c>
      <c r="H287" s="307">
        <f>data!BL93</f>
        <v>0</v>
      </c>
      <c r="I287" s="307">
        <f>data!BM93</f>
        <v>0</v>
      </c>
    </row>
    <row r="288" spans="1:9" customFormat="1" ht="20.149999999999999" customHeight="1">
      <c r="A288" s="290">
        <v>26</v>
      </c>
      <c r="B288" s="291" t="s">
        <v>294</v>
      </c>
      <c r="C288" s="306" t="str">
        <f>IF(data!BG94&gt;0,data!BG94,"")</f>
        <v>x</v>
      </c>
      <c r="D288" s="306" t="str">
        <f>IF(data!BH94&gt;0,data!BH94,"")</f>
        <v>x</v>
      </c>
      <c r="E288" s="306" t="str">
        <f>IF(data!BI94&gt;0,data!BI94,"")</f>
        <v>x</v>
      </c>
      <c r="F288" s="306" t="str">
        <f>IF(data!BJ94&gt;0,data!BJ94,"")</f>
        <v>x</v>
      </c>
      <c r="G288" s="306" t="str">
        <f>IF(data!BK94&gt;0,data!BK94,"")</f>
        <v>x</v>
      </c>
      <c r="H288" s="306" t="str">
        <f>IF(data!BL94&gt;0,data!BL94,"")</f>
        <v>x</v>
      </c>
      <c r="I288" s="306" t="str">
        <f>IF(data!BM94&gt;0,data!BM94,"")</f>
        <v>x</v>
      </c>
    </row>
    <row r="289" spans="1:9" customFormat="1" ht="20.149999999999999" customHeight="1">
      <c r="A289" s="284" t="s">
        <v>1002</v>
      </c>
      <c r="B289" s="285"/>
      <c r="C289" s="285"/>
      <c r="D289" s="285"/>
      <c r="E289" s="285"/>
      <c r="F289" s="285"/>
      <c r="G289" s="285"/>
      <c r="H289" s="285"/>
      <c r="I289" s="284"/>
    </row>
    <row r="290" spans="1:9" customFormat="1" ht="20.149999999999999" customHeight="1">
      <c r="D290" s="286"/>
      <c r="I290" s="287" t="s">
        <v>1052</v>
      </c>
    </row>
    <row r="291" spans="1:9" customFormat="1" ht="20.149999999999999" customHeight="1">
      <c r="A291" s="286"/>
    </row>
    <row r="292" spans="1:9" customFormat="1" ht="20.149999999999999" customHeight="1">
      <c r="A292" s="288" t="str">
        <f>"Hospital: "&amp;data!C98</f>
        <v>Hospital: Odessa Memorial Healthcare Center</v>
      </c>
      <c r="G292" s="289"/>
      <c r="H292" s="288" t="str">
        <f>"FYE: "&amp;data!C96</f>
        <v>FYE: 12/31/2023</v>
      </c>
    </row>
    <row r="293" spans="1:9" customFormat="1" ht="20.149999999999999" customHeight="1">
      <c r="A293" s="290">
        <v>1</v>
      </c>
      <c r="B293" s="291" t="s">
        <v>236</v>
      </c>
      <c r="C293" s="293" t="s">
        <v>99</v>
      </c>
      <c r="D293" s="293" t="s">
        <v>100</v>
      </c>
      <c r="E293" s="293" t="s">
        <v>101</v>
      </c>
      <c r="F293" s="293" t="s">
        <v>102</v>
      </c>
      <c r="G293" s="293" t="s">
        <v>103</v>
      </c>
      <c r="H293" s="293" t="s">
        <v>104</v>
      </c>
      <c r="I293" s="293" t="s">
        <v>105</v>
      </c>
    </row>
    <row r="294" spans="1:9" customFormat="1" ht="20.149999999999999" customHeight="1">
      <c r="A294" s="294">
        <v>2</v>
      </c>
      <c r="B294" s="295" t="s">
        <v>1004</v>
      </c>
      <c r="C294" s="297" t="s">
        <v>175</v>
      </c>
      <c r="D294" s="297" t="s">
        <v>176</v>
      </c>
      <c r="E294" s="297" t="s">
        <v>177</v>
      </c>
      <c r="F294" s="297" t="s">
        <v>178</v>
      </c>
      <c r="G294" s="297"/>
      <c r="H294" s="297" t="s">
        <v>180</v>
      </c>
      <c r="I294" s="297" t="s">
        <v>181</v>
      </c>
    </row>
    <row r="295" spans="1:9" customFormat="1" ht="20.149999999999999" customHeight="1">
      <c r="A295" s="294"/>
      <c r="B295" s="295"/>
      <c r="C295" s="297" t="s">
        <v>1053</v>
      </c>
      <c r="D295" s="297" t="s">
        <v>221</v>
      </c>
      <c r="E295" s="297" t="s">
        <v>222</v>
      </c>
      <c r="F295" s="297" t="s">
        <v>223</v>
      </c>
      <c r="G295" s="297" t="s">
        <v>179</v>
      </c>
      <c r="H295" s="297" t="s">
        <v>224</v>
      </c>
      <c r="I295" s="297" t="s">
        <v>196</v>
      </c>
    </row>
    <row r="296" spans="1:9" customFormat="1" ht="20.149999999999999" customHeight="1">
      <c r="A296" s="290">
        <v>3</v>
      </c>
      <c r="B296" s="291" t="s">
        <v>1008</v>
      </c>
      <c r="C296" s="303"/>
      <c r="D296" s="303"/>
      <c r="E296" s="303"/>
      <c r="F296" s="303"/>
      <c r="G296" s="303"/>
      <c r="H296" s="303"/>
      <c r="I296" s="303"/>
    </row>
    <row r="297" spans="1:9" customFormat="1" ht="20.149999999999999" customHeight="1">
      <c r="A297" s="290">
        <v>4</v>
      </c>
      <c r="B297" s="291" t="s">
        <v>261</v>
      </c>
      <c r="C297" s="303"/>
      <c r="D297" s="303"/>
      <c r="E297" s="303"/>
      <c r="F297" s="303"/>
      <c r="G297" s="303"/>
      <c r="H297" s="303"/>
      <c r="I297" s="303"/>
    </row>
    <row r="298" spans="1:9" customFormat="1" ht="20.149999999999999" customHeight="1">
      <c r="A298" s="290">
        <v>5</v>
      </c>
      <c r="B298" s="291" t="s">
        <v>262</v>
      </c>
      <c r="C298" s="298">
        <f>data!BN60</f>
        <v>4.2</v>
      </c>
      <c r="D298" s="298">
        <f>data!BO60</f>
        <v>0</v>
      </c>
      <c r="E298" s="298">
        <f>data!BP60</f>
        <v>0</v>
      </c>
      <c r="F298" s="298">
        <f>data!BQ60</f>
        <v>0</v>
      </c>
      <c r="G298" s="298">
        <f>data!BR60</f>
        <v>0</v>
      </c>
      <c r="H298" s="298">
        <f>data!BS60</f>
        <v>0</v>
      </c>
      <c r="I298" s="298">
        <f>data!BT60</f>
        <v>0</v>
      </c>
    </row>
    <row r="299" spans="1:9" customFormat="1" ht="20.149999999999999" customHeight="1">
      <c r="A299" s="290">
        <v>6</v>
      </c>
      <c r="B299" s="291" t="s">
        <v>263</v>
      </c>
      <c r="C299" s="291">
        <f>data!BN61</f>
        <v>500683</v>
      </c>
      <c r="D299" s="291">
        <f>data!BO61</f>
        <v>224</v>
      </c>
      <c r="E299" s="291">
        <f>data!BP61</f>
        <v>0</v>
      </c>
      <c r="F299" s="291">
        <f>data!BQ61</f>
        <v>0</v>
      </c>
      <c r="G299" s="291">
        <f>data!BR61</f>
        <v>0</v>
      </c>
      <c r="H299" s="291">
        <f>data!BS61</f>
        <v>0</v>
      </c>
      <c r="I299" s="291">
        <f>data!BT61</f>
        <v>0</v>
      </c>
    </row>
    <row r="300" spans="1:9" customFormat="1" ht="20.149999999999999" customHeight="1">
      <c r="A300" s="290">
        <v>7</v>
      </c>
      <c r="B300" s="291" t="s">
        <v>11</v>
      </c>
      <c r="C300" s="291">
        <f>data!BN62</f>
        <v>128744</v>
      </c>
      <c r="D300" s="291">
        <f>data!BO62</f>
        <v>58</v>
      </c>
      <c r="E300" s="291">
        <f>data!BP62</f>
        <v>0</v>
      </c>
      <c r="F300" s="291">
        <f>data!BQ62</f>
        <v>0</v>
      </c>
      <c r="G300" s="291">
        <f>data!BR62</f>
        <v>0</v>
      </c>
      <c r="H300" s="291">
        <f>data!BS62</f>
        <v>0</v>
      </c>
      <c r="I300" s="291">
        <f>data!BT62</f>
        <v>0</v>
      </c>
    </row>
    <row r="301" spans="1:9" customFormat="1" ht="20.149999999999999" customHeight="1">
      <c r="A301" s="290">
        <v>8</v>
      </c>
      <c r="B301" s="291" t="s">
        <v>264</v>
      </c>
      <c r="C301" s="291">
        <f>data!BN63</f>
        <v>151229</v>
      </c>
      <c r="D301" s="291">
        <f>data!BO63</f>
        <v>0</v>
      </c>
      <c r="E301" s="291">
        <f>data!BP63</f>
        <v>0</v>
      </c>
      <c r="F301" s="291">
        <f>data!BQ63</f>
        <v>0</v>
      </c>
      <c r="G301" s="291">
        <f>data!BR63</f>
        <v>0</v>
      </c>
      <c r="H301" s="291">
        <f>data!BS63</f>
        <v>0</v>
      </c>
      <c r="I301" s="291">
        <f>data!BT63</f>
        <v>0</v>
      </c>
    </row>
    <row r="302" spans="1:9" customFormat="1" ht="20.149999999999999" customHeight="1">
      <c r="A302" s="290">
        <v>9</v>
      </c>
      <c r="B302" s="291" t="s">
        <v>265</v>
      </c>
      <c r="C302" s="291">
        <f>data!BN64</f>
        <v>47706</v>
      </c>
      <c r="D302" s="291">
        <f>data!BO64</f>
        <v>387</v>
      </c>
      <c r="E302" s="291">
        <f>data!BP64</f>
        <v>0</v>
      </c>
      <c r="F302" s="291">
        <f>data!BQ64</f>
        <v>0</v>
      </c>
      <c r="G302" s="291">
        <f>data!BR64</f>
        <v>0</v>
      </c>
      <c r="H302" s="291">
        <f>data!BS64</f>
        <v>0</v>
      </c>
      <c r="I302" s="291">
        <f>data!BT64</f>
        <v>0</v>
      </c>
    </row>
    <row r="303" spans="1:9" customFormat="1" ht="20.149999999999999" customHeight="1">
      <c r="A303" s="290">
        <v>10</v>
      </c>
      <c r="B303" s="291" t="s">
        <v>525</v>
      </c>
      <c r="C303" s="291">
        <f>data!BN65</f>
        <v>47738</v>
      </c>
      <c r="D303" s="291">
        <f>data!BO65</f>
        <v>0</v>
      </c>
      <c r="E303" s="291">
        <f>data!BP65</f>
        <v>0</v>
      </c>
      <c r="F303" s="291">
        <f>data!BQ65</f>
        <v>0</v>
      </c>
      <c r="G303" s="291">
        <f>data!BR65</f>
        <v>0</v>
      </c>
      <c r="H303" s="291">
        <f>data!BS65</f>
        <v>0</v>
      </c>
      <c r="I303" s="291">
        <f>data!BT65</f>
        <v>0</v>
      </c>
    </row>
    <row r="304" spans="1:9" customFormat="1" ht="20.149999999999999" customHeight="1">
      <c r="A304" s="290">
        <v>11</v>
      </c>
      <c r="B304" s="291" t="s">
        <v>526</v>
      </c>
      <c r="C304" s="291">
        <f>data!BN66</f>
        <v>416872</v>
      </c>
      <c r="D304" s="291">
        <f>data!BO66</f>
        <v>0</v>
      </c>
      <c r="E304" s="291">
        <f>data!BP66</f>
        <v>0</v>
      </c>
      <c r="F304" s="291">
        <f>data!BQ66</f>
        <v>0</v>
      </c>
      <c r="G304" s="291">
        <f>data!BR66</f>
        <v>0</v>
      </c>
      <c r="H304" s="291">
        <f>data!BS66</f>
        <v>0</v>
      </c>
      <c r="I304" s="291">
        <f>data!BT66</f>
        <v>0</v>
      </c>
    </row>
    <row r="305" spans="1:9" customFormat="1" ht="20.149999999999999" customHeight="1">
      <c r="A305" s="290">
        <v>12</v>
      </c>
      <c r="B305" s="291" t="s">
        <v>16</v>
      </c>
      <c r="C305" s="291">
        <f>data!BN67</f>
        <v>116620</v>
      </c>
      <c r="D305" s="291">
        <f>data!BO67</f>
        <v>0</v>
      </c>
      <c r="E305" s="291">
        <f>data!BP67</f>
        <v>0</v>
      </c>
      <c r="F305" s="291">
        <f>data!BQ67</f>
        <v>0</v>
      </c>
      <c r="G305" s="291">
        <f>data!BR67</f>
        <v>0</v>
      </c>
      <c r="H305" s="291">
        <f>data!BS67</f>
        <v>0</v>
      </c>
      <c r="I305" s="291">
        <f>data!BT67</f>
        <v>0</v>
      </c>
    </row>
    <row r="306" spans="1:9" customFormat="1" ht="20.149999999999999" customHeight="1">
      <c r="A306" s="290">
        <v>13</v>
      </c>
      <c r="B306" s="291" t="s">
        <v>1009</v>
      </c>
      <c r="C306" s="291">
        <f>data!BN68</f>
        <v>950</v>
      </c>
      <c r="D306" s="291">
        <f>data!BO68</f>
        <v>0</v>
      </c>
      <c r="E306" s="291">
        <f>data!BP68</f>
        <v>0</v>
      </c>
      <c r="F306" s="291">
        <f>data!BQ68</f>
        <v>0</v>
      </c>
      <c r="G306" s="291">
        <f>data!BR68</f>
        <v>0</v>
      </c>
      <c r="H306" s="291">
        <f>data!BS68</f>
        <v>0</v>
      </c>
      <c r="I306" s="291">
        <f>data!BT68</f>
        <v>0</v>
      </c>
    </row>
    <row r="307" spans="1:9" customFormat="1" ht="20.149999999999999" customHeight="1">
      <c r="A307" s="290">
        <v>14</v>
      </c>
      <c r="B307" s="291" t="s">
        <v>1010</v>
      </c>
      <c r="C307" s="291">
        <f>data!BN69</f>
        <v>246762</v>
      </c>
      <c r="D307" s="291">
        <f>data!BO69</f>
        <v>0</v>
      </c>
      <c r="E307" s="291">
        <f>data!BP69</f>
        <v>0</v>
      </c>
      <c r="F307" s="291">
        <f>data!BQ69</f>
        <v>0</v>
      </c>
      <c r="G307" s="291">
        <f>data!BR69</f>
        <v>0</v>
      </c>
      <c r="H307" s="291">
        <f>data!BS69</f>
        <v>0</v>
      </c>
      <c r="I307" s="291">
        <f>data!BT69</f>
        <v>0</v>
      </c>
    </row>
    <row r="308" spans="1:9" customFormat="1" ht="20.149999999999999" customHeight="1">
      <c r="A308" s="290">
        <v>15</v>
      </c>
      <c r="B308" s="291" t="s">
        <v>284</v>
      </c>
      <c r="C308" s="291">
        <f>-data!BN84</f>
        <v>-87507</v>
      </c>
      <c r="D308" s="291">
        <f>-data!BO84</f>
        <v>0</v>
      </c>
      <c r="E308" s="291">
        <f>-data!BP84</f>
        <v>0</v>
      </c>
      <c r="F308" s="291">
        <f>-data!BQ84</f>
        <v>0</v>
      </c>
      <c r="G308" s="291">
        <f>-data!BR84</f>
        <v>0</v>
      </c>
      <c r="H308" s="291">
        <f>-data!BS84</f>
        <v>0</v>
      </c>
      <c r="I308" s="291">
        <f>-data!BT84</f>
        <v>0</v>
      </c>
    </row>
    <row r="309" spans="1:9" customFormat="1" ht="20.149999999999999" customHeight="1">
      <c r="A309" s="290">
        <v>16</v>
      </c>
      <c r="B309" s="299" t="s">
        <v>1011</v>
      </c>
      <c r="C309" s="291">
        <f>data!BN85</f>
        <v>1569797</v>
      </c>
      <c r="D309" s="291">
        <f>data!BO85</f>
        <v>669</v>
      </c>
      <c r="E309" s="291">
        <f>data!BP85</f>
        <v>0</v>
      </c>
      <c r="F309" s="291">
        <f>data!BQ85</f>
        <v>0</v>
      </c>
      <c r="G309" s="291">
        <f>data!BR85</f>
        <v>0</v>
      </c>
      <c r="H309" s="291">
        <f>data!BS85</f>
        <v>0</v>
      </c>
      <c r="I309" s="291">
        <f>data!BT85</f>
        <v>0</v>
      </c>
    </row>
    <row r="310" spans="1:9" customFormat="1" ht="20.149999999999999" customHeight="1">
      <c r="A310" s="290">
        <v>17</v>
      </c>
      <c r="B310" s="291" t="s">
        <v>286</v>
      </c>
      <c r="C310" s="301"/>
      <c r="D310" s="301"/>
      <c r="E310" s="301"/>
      <c r="F310" s="301"/>
      <c r="G310" s="301"/>
      <c r="H310" s="301"/>
      <c r="I310" s="301"/>
    </row>
    <row r="311" spans="1:9" customFormat="1" ht="20.149999999999999" customHeight="1">
      <c r="A311" s="290">
        <v>18</v>
      </c>
      <c r="B311" s="291" t="s">
        <v>1012</v>
      </c>
      <c r="C311" s="291"/>
      <c r="D311" s="291"/>
      <c r="E311" s="291"/>
      <c r="F311" s="291"/>
      <c r="G311" s="291"/>
      <c r="H311" s="291"/>
      <c r="I311" s="291"/>
    </row>
    <row r="312" spans="1:9" customFormat="1" ht="20.149999999999999" customHeight="1">
      <c r="A312" s="290">
        <v>19</v>
      </c>
      <c r="B312" s="299" t="s">
        <v>1013</v>
      </c>
      <c r="C312" s="306" t="str">
        <f>IF(data!BN87&gt;0,data!BN87,"")</f>
        <v>x</v>
      </c>
      <c r="D312" s="306" t="str">
        <f>IF(data!BO87&gt;0,data!BO87,"")</f>
        <v>x</v>
      </c>
      <c r="E312" s="306" t="str">
        <f>IF(data!BP87&gt;0,data!BP87,"")</f>
        <v>x</v>
      </c>
      <c r="F312" s="306" t="str">
        <f>IF(data!BQ87&gt;0,data!BQ87,"")</f>
        <v>x</v>
      </c>
      <c r="G312" s="306" t="str">
        <f>IF(data!BR87&gt;0,data!BR87,"")</f>
        <v>x</v>
      </c>
      <c r="H312" s="306" t="str">
        <f>IF(data!BS87&gt;0,data!BS87,"")</f>
        <v>x</v>
      </c>
      <c r="I312" s="306" t="str">
        <f>IF(data!BT87&gt;0,data!BT87,"")</f>
        <v>x</v>
      </c>
    </row>
    <row r="313" spans="1:9" customFormat="1" ht="20.149999999999999" customHeight="1">
      <c r="A313" s="290">
        <v>20</v>
      </c>
      <c r="B313" s="299" t="s">
        <v>1014</v>
      </c>
      <c r="C313" s="306" t="str">
        <f>IF(data!BN88&gt;0,data!BN88,"")</f>
        <v>x</v>
      </c>
      <c r="D313" s="306" t="str">
        <f>IF(data!BO88&gt;0,data!BO88,"")</f>
        <v>x</v>
      </c>
      <c r="E313" s="306" t="str">
        <f>IF(data!BP88&gt;0,data!BP88,"")</f>
        <v>x</v>
      </c>
      <c r="F313" s="306" t="str">
        <f>IF(data!BQ88&gt;0,data!BQ88,"")</f>
        <v>x</v>
      </c>
      <c r="G313" s="306" t="str">
        <f>IF(data!BR88&gt;0,data!BR88,"")</f>
        <v>x</v>
      </c>
      <c r="H313" s="306" t="str">
        <f>IF(data!BS88&gt;0,data!BS88,"")</f>
        <v>x</v>
      </c>
      <c r="I313" s="306" t="str">
        <f>IF(data!BT88&gt;0,data!BT88,"")</f>
        <v>x</v>
      </c>
    </row>
    <row r="314" spans="1:9" customFormat="1" ht="20.149999999999999" customHeight="1">
      <c r="A314" s="290">
        <v>21</v>
      </c>
      <c r="B314" s="299" t="s">
        <v>1015</v>
      </c>
      <c r="C314" s="306" t="str">
        <f>IF(data!BN89&gt;0,data!BN89,"")</f>
        <v>x</v>
      </c>
      <c r="D314" s="306" t="str">
        <f>IF(data!BO89&gt;0,data!BO89,"")</f>
        <v>x</v>
      </c>
      <c r="E314" s="306" t="str">
        <f>IF(data!BP89&gt;0,data!BP89,"")</f>
        <v>x</v>
      </c>
      <c r="F314" s="306" t="str">
        <f>IF(data!BQ89&gt;0,data!BQ89,"")</f>
        <v>x</v>
      </c>
      <c r="G314" s="306" t="str">
        <f>IF(data!BR89&gt;0,data!BR89,"")</f>
        <v>x</v>
      </c>
      <c r="H314" s="306" t="str">
        <f>IF(data!BS89&gt;0,data!BS89,"")</f>
        <v>x</v>
      </c>
      <c r="I314" s="306" t="str">
        <f>IF(data!BT89&gt;0,data!BT89,"")</f>
        <v>x</v>
      </c>
    </row>
    <row r="315" spans="1:9" customFormat="1" ht="20.149999999999999" customHeight="1">
      <c r="A315" s="290" t="s">
        <v>1016</v>
      </c>
      <c r="B315" s="291"/>
      <c r="C315" s="301"/>
      <c r="D315" s="301"/>
      <c r="E315" s="301"/>
      <c r="F315" s="301"/>
      <c r="G315" s="301"/>
      <c r="H315" s="301"/>
      <c r="I315" s="301"/>
    </row>
    <row r="316" spans="1:9" customFormat="1" ht="20.149999999999999" customHeight="1">
      <c r="A316" s="290">
        <v>22</v>
      </c>
      <c r="B316" s="291" t="s">
        <v>1017</v>
      </c>
      <c r="C316" s="307">
        <f>data!BN90</f>
        <v>3624</v>
      </c>
      <c r="D316" s="307">
        <f>data!BO90</f>
        <v>0</v>
      </c>
      <c r="E316" s="307">
        <f>data!BP90</f>
        <v>0</v>
      </c>
      <c r="F316" s="307">
        <f>data!BQ90</f>
        <v>0</v>
      </c>
      <c r="G316" s="307">
        <f>data!BR90</f>
        <v>0</v>
      </c>
      <c r="H316" s="307">
        <f>data!BS90</f>
        <v>0</v>
      </c>
      <c r="I316" s="307">
        <f>data!BT90</f>
        <v>0</v>
      </c>
    </row>
    <row r="317" spans="1:9" customFormat="1" ht="20.149999999999999" customHeight="1">
      <c r="A317" s="290">
        <v>23</v>
      </c>
      <c r="B317" s="291" t="s">
        <v>1018</v>
      </c>
      <c r="C317" s="306" t="str">
        <f>IF(data!BN91&gt;0,data!BN91,"")</f>
        <v>x</v>
      </c>
      <c r="D317" s="306" t="str">
        <f>IF(data!BO91&gt;0,data!BO91,"")</f>
        <v>x</v>
      </c>
      <c r="E317" s="306" t="str">
        <f>IF(data!BP91&gt;0,data!BP91,"")</f>
        <v>x</v>
      </c>
      <c r="F317" s="306" t="str">
        <f>IF(data!BQ91&gt;0,data!BQ91,"")</f>
        <v>x</v>
      </c>
      <c r="G317" s="307">
        <f>data!BR91</f>
        <v>0</v>
      </c>
      <c r="H317" s="307">
        <f>data!BS91</f>
        <v>0</v>
      </c>
      <c r="I317" s="307">
        <f>data!BT91</f>
        <v>0</v>
      </c>
    </row>
    <row r="318" spans="1:9" customFormat="1" ht="20.149999999999999" customHeight="1">
      <c r="A318" s="290">
        <v>24</v>
      </c>
      <c r="B318" s="291" t="s">
        <v>1019</v>
      </c>
      <c r="C318" s="306" t="str">
        <f>IF(data!BN92&gt;0,data!BN92,"")</f>
        <v>x</v>
      </c>
      <c r="D318" s="306" t="str">
        <f>IF(data!BO92&gt;0,data!BO92,"")</f>
        <v>x</v>
      </c>
      <c r="E318" s="306" t="str">
        <f>IF(data!BP92&gt;0,data!BP92,"")</f>
        <v>x</v>
      </c>
      <c r="F318" s="306" t="str">
        <f>IF(data!BQ92&gt;0,data!BQ92,"")</f>
        <v>x</v>
      </c>
      <c r="G318" s="306" t="str">
        <f>IF(data!BR92&gt;0,data!BR92,"")</f>
        <v>x</v>
      </c>
      <c r="H318" s="307">
        <f>data!BS92</f>
        <v>0</v>
      </c>
      <c r="I318" s="307">
        <f>data!BT92</f>
        <v>0</v>
      </c>
    </row>
    <row r="319" spans="1:9" customFormat="1" ht="20.149999999999999" customHeight="1">
      <c r="A319" s="290">
        <v>25</v>
      </c>
      <c r="B319" s="291" t="s">
        <v>1020</v>
      </c>
      <c r="C319" s="306" t="str">
        <f>IF(data!BN93&gt;0,data!BN93,"")</f>
        <v>x</v>
      </c>
      <c r="D319" s="306" t="str">
        <f>IF(data!BO93&gt;0,data!BO93,"")</f>
        <v>x</v>
      </c>
      <c r="E319" s="306" t="str">
        <f>IF(data!BP93&gt;0,data!BP93,"")</f>
        <v>x</v>
      </c>
      <c r="F319" s="306" t="str">
        <f>IF(data!BQ93&gt;0,data!BQ93,"")</f>
        <v>x</v>
      </c>
      <c r="G319" s="306" t="str">
        <f>IF(data!BR93&gt;0,data!BR93,"")</f>
        <v>x</v>
      </c>
      <c r="H319" s="307">
        <f>data!BS93</f>
        <v>0</v>
      </c>
      <c r="I319" s="307">
        <f>data!BT93</f>
        <v>0</v>
      </c>
    </row>
    <row r="320" spans="1:9" customFormat="1" ht="20.149999999999999" customHeight="1">
      <c r="A320" s="290">
        <v>26</v>
      </c>
      <c r="B320" s="291" t="s">
        <v>294</v>
      </c>
      <c r="C320" s="309" t="str">
        <f>IF(data!BN94&gt;0,data!BN94,"")</f>
        <v>x</v>
      </c>
      <c r="D320" s="309" t="str">
        <f>IF(data!BO94&gt;0,data!BO94,"")</f>
        <v>x</v>
      </c>
      <c r="E320" s="309" t="str">
        <f>IF(data!BP94&gt;0,data!BP94,"")</f>
        <v>x</v>
      </c>
      <c r="F320" s="309" t="str">
        <f>IF(data!BQ94&gt;0,data!BQ94,"")</f>
        <v>x</v>
      </c>
      <c r="G320" s="309" t="str">
        <f>IF(data!BR94&gt;0,data!BR94,"")</f>
        <v>x</v>
      </c>
      <c r="H320" s="309" t="str">
        <f>IF(data!BS94&gt;0,data!BS94,"")</f>
        <v>x</v>
      </c>
      <c r="I320" s="309" t="str">
        <f>IF(data!BT94&gt;0,data!BT94,"")</f>
        <v>x</v>
      </c>
    </row>
    <row r="321" spans="1:9" customFormat="1" ht="20.149999999999999" customHeight="1">
      <c r="A321" s="284" t="s">
        <v>1002</v>
      </c>
      <c r="B321" s="285"/>
      <c r="C321" s="285"/>
      <c r="D321" s="285"/>
      <c r="E321" s="285"/>
      <c r="F321" s="285"/>
      <c r="G321" s="285"/>
      <c r="H321" s="285"/>
      <c r="I321" s="284"/>
    </row>
    <row r="322" spans="1:9" customFormat="1" ht="20.149999999999999" customHeight="1">
      <c r="D322" s="286"/>
      <c r="I322" s="287" t="s">
        <v>1054</v>
      </c>
    </row>
    <row r="323" spans="1:9" customFormat="1" ht="20.149999999999999" customHeight="1">
      <c r="A323" s="286"/>
    </row>
    <row r="324" spans="1:9" customFormat="1" ht="20.149999999999999" customHeight="1">
      <c r="A324" s="288" t="str">
        <f>"Hospital: "&amp;data!C98</f>
        <v>Hospital: Odessa Memorial Healthcare Center</v>
      </c>
      <c r="G324" s="289"/>
      <c r="H324" s="288" t="str">
        <f>"FYE: "&amp;data!C96</f>
        <v>FYE: 12/31/2023</v>
      </c>
    </row>
    <row r="325" spans="1:9" customFormat="1" ht="20.149999999999999" customHeight="1">
      <c r="A325" s="290">
        <v>1</v>
      </c>
      <c r="B325" s="291" t="s">
        <v>236</v>
      </c>
      <c r="C325" s="293" t="s">
        <v>106</v>
      </c>
      <c r="D325" s="293" t="s">
        <v>107</v>
      </c>
      <c r="E325" s="293" t="s">
        <v>108</v>
      </c>
      <c r="F325" s="293" t="s">
        <v>109</v>
      </c>
      <c r="G325" s="293" t="s">
        <v>110</v>
      </c>
      <c r="H325" s="293" t="s">
        <v>111</v>
      </c>
      <c r="I325" s="293" t="s">
        <v>112</v>
      </c>
    </row>
    <row r="326" spans="1:9" customFormat="1" ht="20.149999999999999" customHeight="1">
      <c r="A326" s="294">
        <v>2</v>
      </c>
      <c r="B326" s="295" t="s">
        <v>1004</v>
      </c>
      <c r="C326" s="297" t="s">
        <v>182</v>
      </c>
      <c r="D326" s="297" t="s">
        <v>182</v>
      </c>
      <c r="E326" s="297" t="s">
        <v>182</v>
      </c>
      <c r="F326" s="297" t="s">
        <v>183</v>
      </c>
      <c r="G326" s="297" t="s">
        <v>184</v>
      </c>
      <c r="H326" s="297" t="s">
        <v>185</v>
      </c>
      <c r="I326" s="297" t="s">
        <v>186</v>
      </c>
    </row>
    <row r="327" spans="1:9" customFormat="1" ht="20.149999999999999" customHeight="1">
      <c r="A327" s="294"/>
      <c r="B327" s="295"/>
      <c r="C327" s="297" t="s">
        <v>225</v>
      </c>
      <c r="D327" s="297" t="s">
        <v>226</v>
      </c>
      <c r="E327" s="297" t="s">
        <v>227</v>
      </c>
      <c r="F327" s="297" t="s">
        <v>178</v>
      </c>
      <c r="G327" s="297" t="s">
        <v>1053</v>
      </c>
      <c r="H327" s="297" t="s">
        <v>179</v>
      </c>
      <c r="I327" s="297" t="s">
        <v>228</v>
      </c>
    </row>
    <row r="328" spans="1:9" customFormat="1" ht="20.149999999999999" customHeight="1">
      <c r="A328" s="290">
        <v>3</v>
      </c>
      <c r="B328" s="291" t="s">
        <v>1008</v>
      </c>
      <c r="C328" s="303"/>
      <c r="D328" s="303"/>
      <c r="E328" s="303"/>
      <c r="F328" s="303"/>
      <c r="G328" s="303"/>
      <c r="H328" s="303"/>
      <c r="I328" s="303"/>
    </row>
    <row r="329" spans="1:9" customFormat="1" ht="20.149999999999999" customHeight="1">
      <c r="A329" s="290">
        <v>4</v>
      </c>
      <c r="B329" s="291" t="s">
        <v>261</v>
      </c>
      <c r="C329" s="303"/>
      <c r="D329" s="303"/>
      <c r="E329" s="303"/>
      <c r="F329" s="303"/>
      <c r="G329" s="303"/>
      <c r="H329" s="303"/>
      <c r="I329" s="303"/>
    </row>
    <row r="330" spans="1:9" customFormat="1" ht="20.149999999999999" customHeight="1">
      <c r="A330" s="290">
        <v>5</v>
      </c>
      <c r="B330" s="291" t="s">
        <v>262</v>
      </c>
      <c r="C330" s="298">
        <f>data!BU60</f>
        <v>0</v>
      </c>
      <c r="D330" s="298">
        <f>data!BV60</f>
        <v>0.77</v>
      </c>
      <c r="E330" s="298">
        <f>data!BW60</f>
        <v>0</v>
      </c>
      <c r="F330" s="298">
        <f>data!BX60</f>
        <v>0</v>
      </c>
      <c r="G330" s="298">
        <f>data!BY60</f>
        <v>2.13</v>
      </c>
      <c r="H330" s="298">
        <f>data!BZ60</f>
        <v>0</v>
      </c>
      <c r="I330" s="298">
        <f>data!CA60</f>
        <v>0</v>
      </c>
    </row>
    <row r="331" spans="1:9" customFormat="1" ht="20.149999999999999" customHeight="1">
      <c r="A331" s="290">
        <v>6</v>
      </c>
      <c r="B331" s="291" t="s">
        <v>263</v>
      </c>
      <c r="C331" s="310">
        <f>data!BU61</f>
        <v>0</v>
      </c>
      <c r="D331" s="310">
        <f>data!BV61</f>
        <v>45430</v>
      </c>
      <c r="E331" s="310">
        <f>data!BW61</f>
        <v>0</v>
      </c>
      <c r="F331" s="310">
        <f>data!BX61</f>
        <v>0</v>
      </c>
      <c r="G331" s="310">
        <f>data!BY61</f>
        <v>214187</v>
      </c>
      <c r="H331" s="310">
        <f>data!BZ61</f>
        <v>0</v>
      </c>
      <c r="I331" s="310">
        <f>data!CA61</f>
        <v>0</v>
      </c>
    </row>
    <row r="332" spans="1:9" customFormat="1" ht="20.149999999999999" customHeight="1">
      <c r="A332" s="290">
        <v>7</v>
      </c>
      <c r="B332" s="291" t="s">
        <v>11</v>
      </c>
      <c r="C332" s="310">
        <f>data!BU62</f>
        <v>0</v>
      </c>
      <c r="D332" s="310">
        <f>data!BV62</f>
        <v>11682</v>
      </c>
      <c r="E332" s="310">
        <f>data!BW62</f>
        <v>0</v>
      </c>
      <c r="F332" s="310">
        <f>data!BX62</f>
        <v>0</v>
      </c>
      <c r="G332" s="310">
        <f>data!BY62</f>
        <v>55075</v>
      </c>
      <c r="H332" s="310">
        <f>data!BZ62</f>
        <v>0</v>
      </c>
      <c r="I332" s="310">
        <f>data!CA62</f>
        <v>0</v>
      </c>
    </row>
    <row r="333" spans="1:9" customFormat="1" ht="20.149999999999999" customHeight="1">
      <c r="A333" s="290">
        <v>8</v>
      </c>
      <c r="B333" s="291" t="s">
        <v>264</v>
      </c>
      <c r="C333" s="310">
        <f>data!BU63</f>
        <v>0</v>
      </c>
      <c r="D333" s="310">
        <f>data!BV63</f>
        <v>6788</v>
      </c>
      <c r="E333" s="310">
        <f>data!BW63</f>
        <v>0</v>
      </c>
      <c r="F333" s="310">
        <f>data!BX63</f>
        <v>0</v>
      </c>
      <c r="G333" s="310">
        <f>data!BY63</f>
        <v>0</v>
      </c>
      <c r="H333" s="310">
        <f>data!BZ63</f>
        <v>0</v>
      </c>
      <c r="I333" s="310">
        <f>data!CA63</f>
        <v>0</v>
      </c>
    </row>
    <row r="334" spans="1:9" customFormat="1" ht="20.149999999999999" customHeight="1">
      <c r="A334" s="290">
        <v>9</v>
      </c>
      <c r="B334" s="291" t="s">
        <v>265</v>
      </c>
      <c r="C334" s="310">
        <f>data!BU64</f>
        <v>0</v>
      </c>
      <c r="D334" s="310">
        <f>data!BV64</f>
        <v>1243</v>
      </c>
      <c r="E334" s="310">
        <f>data!BW64</f>
        <v>0</v>
      </c>
      <c r="F334" s="310">
        <f>data!BX64</f>
        <v>0</v>
      </c>
      <c r="G334" s="310">
        <f>data!BY64</f>
        <v>694</v>
      </c>
      <c r="H334" s="310">
        <f>data!BZ64</f>
        <v>0</v>
      </c>
      <c r="I334" s="310">
        <f>data!CA64</f>
        <v>0</v>
      </c>
    </row>
    <row r="335" spans="1:9" customFormat="1" ht="20.149999999999999" customHeight="1">
      <c r="A335" s="290">
        <v>10</v>
      </c>
      <c r="B335" s="291" t="s">
        <v>525</v>
      </c>
      <c r="C335" s="310">
        <f>data!BU65</f>
        <v>0</v>
      </c>
      <c r="D335" s="310">
        <f>data!BV65</f>
        <v>0</v>
      </c>
      <c r="E335" s="310">
        <f>data!BW65</f>
        <v>0</v>
      </c>
      <c r="F335" s="310">
        <f>data!BX65</f>
        <v>0</v>
      </c>
      <c r="G335" s="310">
        <f>data!BY65</f>
        <v>0</v>
      </c>
      <c r="H335" s="310">
        <f>data!BZ65</f>
        <v>0</v>
      </c>
      <c r="I335" s="310">
        <f>data!CA65</f>
        <v>0</v>
      </c>
    </row>
    <row r="336" spans="1:9" customFormat="1" ht="20.149999999999999" customHeight="1">
      <c r="A336" s="290">
        <v>11</v>
      </c>
      <c r="B336" s="291" t="s">
        <v>526</v>
      </c>
      <c r="C336" s="310">
        <f>data!BU66</f>
        <v>0</v>
      </c>
      <c r="D336" s="310">
        <f>data!BV66</f>
        <v>54773</v>
      </c>
      <c r="E336" s="310">
        <f>data!BW66</f>
        <v>0</v>
      </c>
      <c r="F336" s="310">
        <f>data!BX66</f>
        <v>0</v>
      </c>
      <c r="G336" s="310">
        <f>data!BY66</f>
        <v>99711</v>
      </c>
      <c r="H336" s="310">
        <f>data!BZ66</f>
        <v>0</v>
      </c>
      <c r="I336" s="310">
        <f>data!CA66</f>
        <v>0</v>
      </c>
    </row>
    <row r="337" spans="1:9" customFormat="1" ht="20.149999999999999" customHeight="1">
      <c r="A337" s="290">
        <v>12</v>
      </c>
      <c r="B337" s="291" t="s">
        <v>16</v>
      </c>
      <c r="C337" s="310">
        <f>data!BU67</f>
        <v>0</v>
      </c>
      <c r="D337" s="310">
        <f>data!BV67</f>
        <v>1738</v>
      </c>
      <c r="E337" s="310">
        <f>data!BW67</f>
        <v>0</v>
      </c>
      <c r="F337" s="310">
        <f>data!BX67</f>
        <v>0</v>
      </c>
      <c r="G337" s="310">
        <f>data!BY67</f>
        <v>8335</v>
      </c>
      <c r="H337" s="310">
        <f>data!BZ67</f>
        <v>0</v>
      </c>
      <c r="I337" s="310">
        <f>data!CA67</f>
        <v>0</v>
      </c>
    </row>
    <row r="338" spans="1:9" customFormat="1" ht="20.149999999999999" customHeight="1">
      <c r="A338" s="290">
        <v>13</v>
      </c>
      <c r="B338" s="291" t="s">
        <v>1009</v>
      </c>
      <c r="C338" s="310">
        <f>data!BU68</f>
        <v>0</v>
      </c>
      <c r="D338" s="310">
        <f>data!BV68</f>
        <v>0</v>
      </c>
      <c r="E338" s="310">
        <f>data!BW68</f>
        <v>0</v>
      </c>
      <c r="F338" s="310">
        <f>data!BX68</f>
        <v>0</v>
      </c>
      <c r="G338" s="310">
        <f>data!BY68</f>
        <v>0</v>
      </c>
      <c r="H338" s="310">
        <f>data!BZ68</f>
        <v>0</v>
      </c>
      <c r="I338" s="310">
        <f>data!CA68</f>
        <v>0</v>
      </c>
    </row>
    <row r="339" spans="1:9" customFormat="1" ht="20.149999999999999" customHeight="1">
      <c r="A339" s="290">
        <v>14</v>
      </c>
      <c r="B339" s="291" t="s">
        <v>1010</v>
      </c>
      <c r="C339" s="310">
        <f>data!BU69</f>
        <v>0</v>
      </c>
      <c r="D339" s="310">
        <f>data!BV69</f>
        <v>115</v>
      </c>
      <c r="E339" s="310">
        <f>data!BW69</f>
        <v>0</v>
      </c>
      <c r="F339" s="310">
        <f>data!BX69</f>
        <v>0</v>
      </c>
      <c r="G339" s="310">
        <f>data!BY69</f>
        <v>13645</v>
      </c>
      <c r="H339" s="310">
        <f>data!BZ69</f>
        <v>0</v>
      </c>
      <c r="I339" s="310">
        <f>data!CA69</f>
        <v>0</v>
      </c>
    </row>
    <row r="340" spans="1:9" customFormat="1" ht="20.149999999999999" customHeight="1">
      <c r="A340" s="290">
        <v>15</v>
      </c>
      <c r="B340" s="291" t="s">
        <v>284</v>
      </c>
      <c r="C340" s="291">
        <f>-data!BU84</f>
        <v>0</v>
      </c>
      <c r="D340" s="291">
        <f>-data!BV84</f>
        <v>0</v>
      </c>
      <c r="E340" s="291">
        <f>-data!BW84</f>
        <v>0</v>
      </c>
      <c r="F340" s="291">
        <f>-data!BX84</f>
        <v>0</v>
      </c>
      <c r="G340" s="291">
        <f>-data!BY84</f>
        <v>0</v>
      </c>
      <c r="H340" s="291">
        <f>-data!BZ84</f>
        <v>0</v>
      </c>
      <c r="I340" s="291">
        <f>-data!CA84</f>
        <v>0</v>
      </c>
    </row>
    <row r="341" spans="1:9" customFormat="1" ht="20.149999999999999" customHeight="1">
      <c r="A341" s="290">
        <v>16</v>
      </c>
      <c r="B341" s="299" t="s">
        <v>1011</v>
      </c>
      <c r="C341" s="291">
        <f>data!BU85</f>
        <v>0</v>
      </c>
      <c r="D341" s="291">
        <f>data!BV85</f>
        <v>121769</v>
      </c>
      <c r="E341" s="291">
        <f>data!BW85</f>
        <v>0</v>
      </c>
      <c r="F341" s="291">
        <f>data!BX85</f>
        <v>0</v>
      </c>
      <c r="G341" s="291">
        <f>data!BY85</f>
        <v>391647</v>
      </c>
      <c r="H341" s="291">
        <f>data!BZ85</f>
        <v>0</v>
      </c>
      <c r="I341" s="291">
        <f>data!CA85</f>
        <v>0</v>
      </c>
    </row>
    <row r="342" spans="1:9" customFormat="1" ht="20.149999999999999" customHeight="1">
      <c r="A342" s="290">
        <v>17</v>
      </c>
      <c r="B342" s="291" t="s">
        <v>286</v>
      </c>
      <c r="C342" s="301"/>
      <c r="D342" s="301"/>
      <c r="E342" s="301"/>
      <c r="F342" s="301"/>
      <c r="G342" s="301"/>
      <c r="H342" s="301"/>
      <c r="I342" s="301"/>
    </row>
    <row r="343" spans="1:9" customFormat="1" ht="20.149999999999999" customHeight="1">
      <c r="A343" s="290">
        <v>18</v>
      </c>
      <c r="B343" s="291" t="s">
        <v>1012</v>
      </c>
      <c r="C343" s="291"/>
      <c r="D343" s="291"/>
      <c r="E343" s="291"/>
      <c r="F343" s="291"/>
      <c r="G343" s="291"/>
      <c r="H343" s="291"/>
      <c r="I343" s="291"/>
    </row>
    <row r="344" spans="1:9" customFormat="1" ht="20.149999999999999" customHeight="1">
      <c r="A344" s="290">
        <v>19</v>
      </c>
      <c r="B344" s="299" t="s">
        <v>1013</v>
      </c>
      <c r="C344" s="306" t="str">
        <f>IF(data!BU87&gt;0,data!BU87,"")</f>
        <v>x</v>
      </c>
      <c r="D344" s="306" t="str">
        <f>IF(data!BV87&gt;0,data!BV87,"")</f>
        <v>x</v>
      </c>
      <c r="E344" s="306" t="str">
        <f>IF(data!BW87&gt;0,data!BW87,"")</f>
        <v>x</v>
      </c>
      <c r="F344" s="306" t="str">
        <f>IF(data!BX87&gt;0,data!BX87,"")</f>
        <v>x</v>
      </c>
      <c r="G344" s="306" t="str">
        <f>IF(data!BY87&gt;0,data!BY87,"")</f>
        <v>x</v>
      </c>
      <c r="H344" s="306" t="str">
        <f>IF(data!BZ87&gt;0,data!BZ87,"")</f>
        <v>x</v>
      </c>
      <c r="I344" s="306" t="str">
        <f>IF(data!CA87&gt;0,data!CA87,"")</f>
        <v>x</v>
      </c>
    </row>
    <row r="345" spans="1:9" customFormat="1" ht="20.149999999999999" customHeight="1">
      <c r="A345" s="290">
        <v>20</v>
      </c>
      <c r="B345" s="299" t="s">
        <v>1014</v>
      </c>
      <c r="C345" s="306" t="str">
        <f>IF(data!BU88&gt;0,data!BU88,"")</f>
        <v>x</v>
      </c>
      <c r="D345" s="306" t="str">
        <f>IF(data!BV88&gt;0,data!BV88,"")</f>
        <v>x</v>
      </c>
      <c r="E345" s="306" t="str">
        <f>IF(data!BW88&gt;0,data!BW88,"")</f>
        <v>x</v>
      </c>
      <c r="F345" s="306" t="str">
        <f>IF(data!BX88&gt;0,data!BX88,"")</f>
        <v>x</v>
      </c>
      <c r="G345" s="306" t="str">
        <f>IF(data!BY88&gt;0,data!BY88,"")</f>
        <v>x</v>
      </c>
      <c r="H345" s="306" t="str">
        <f>IF(data!BZ88&gt;0,data!BZ88,"")</f>
        <v>x</v>
      </c>
      <c r="I345" s="306" t="str">
        <f>IF(data!CA88&gt;0,data!CA88,"")</f>
        <v>x</v>
      </c>
    </row>
    <row r="346" spans="1:9" customFormat="1" ht="20.149999999999999" customHeight="1">
      <c r="A346" s="290">
        <v>21</v>
      </c>
      <c r="B346" s="299" t="s">
        <v>1015</v>
      </c>
      <c r="C346" s="306" t="str">
        <f>IF(data!BU89&gt;0,data!BU89,"")</f>
        <v>x</v>
      </c>
      <c r="D346" s="306" t="str">
        <f>IF(data!BV89&gt;0,data!BV89,"")</f>
        <v>x</v>
      </c>
      <c r="E346" s="306" t="str">
        <f>IF(data!BW89&gt;0,data!BW89,"")</f>
        <v>x</v>
      </c>
      <c r="F346" s="306" t="str">
        <f>IF(data!BX89&gt;0,data!BX89,"")</f>
        <v>x</v>
      </c>
      <c r="G346" s="306" t="str">
        <f>IF(data!BY89&gt;0,data!BY89,"")</f>
        <v>x</v>
      </c>
      <c r="H346" s="306" t="str">
        <f>IF(data!BZ89&gt;0,data!BZ89,"")</f>
        <v>x</v>
      </c>
      <c r="I346" s="306" t="str">
        <f>IF(data!CA89&gt;0,data!CA89,"")</f>
        <v>x</v>
      </c>
    </row>
    <row r="347" spans="1:9" customFormat="1" ht="20.149999999999999" customHeight="1">
      <c r="A347" s="290" t="s">
        <v>1016</v>
      </c>
      <c r="B347" s="291"/>
      <c r="C347" s="301"/>
      <c r="D347" s="301"/>
      <c r="E347" s="301"/>
      <c r="F347" s="301"/>
      <c r="G347" s="301"/>
      <c r="H347" s="301"/>
      <c r="I347" s="301"/>
    </row>
    <row r="348" spans="1:9" customFormat="1" ht="20.149999999999999" customHeight="1">
      <c r="A348" s="290">
        <v>22</v>
      </c>
      <c r="B348" s="291" t="s">
        <v>1017</v>
      </c>
      <c r="C348" s="307">
        <f>data!BU90</f>
        <v>0</v>
      </c>
      <c r="D348" s="307">
        <f>data!BV90</f>
        <v>54</v>
      </c>
      <c r="E348" s="307">
        <f>data!BW90</f>
        <v>0</v>
      </c>
      <c r="F348" s="307">
        <f>data!BX90</f>
        <v>0</v>
      </c>
      <c r="G348" s="307">
        <f>data!BY90</f>
        <v>259</v>
      </c>
      <c r="H348" s="307">
        <f>data!BZ90</f>
        <v>0</v>
      </c>
      <c r="I348" s="307">
        <f>data!CA90</f>
        <v>0</v>
      </c>
    </row>
    <row r="349" spans="1:9" customFormat="1" ht="20.149999999999999" customHeight="1">
      <c r="A349" s="290">
        <v>23</v>
      </c>
      <c r="B349" s="291" t="s">
        <v>1018</v>
      </c>
      <c r="C349" s="307">
        <f>data!BU91</f>
        <v>0</v>
      </c>
      <c r="D349" s="307">
        <f>data!BV91</f>
        <v>0</v>
      </c>
      <c r="E349" s="307">
        <f>data!BW91</f>
        <v>0</v>
      </c>
      <c r="F349" s="307">
        <f>data!BX91</f>
        <v>0</v>
      </c>
      <c r="G349" s="307">
        <f>data!BY91</f>
        <v>0</v>
      </c>
      <c r="H349" s="307">
        <f>data!BZ91</f>
        <v>0</v>
      </c>
      <c r="I349" s="307">
        <f>data!CA91</f>
        <v>0</v>
      </c>
    </row>
    <row r="350" spans="1:9" customFormat="1" ht="20.149999999999999" customHeight="1">
      <c r="A350" s="290">
        <v>24</v>
      </c>
      <c r="B350" s="291" t="s">
        <v>1019</v>
      </c>
      <c r="C350" s="307">
        <f>data!BU92</f>
        <v>0</v>
      </c>
      <c r="D350" s="307">
        <f>data!BV92</f>
        <v>54</v>
      </c>
      <c r="E350" s="307">
        <f>data!BW92</f>
        <v>0</v>
      </c>
      <c r="F350" s="307">
        <f>data!BX92</f>
        <v>0</v>
      </c>
      <c r="G350" s="307">
        <f>data!BY92</f>
        <v>259</v>
      </c>
      <c r="H350" s="307">
        <f>data!BZ92</f>
        <v>0</v>
      </c>
      <c r="I350" s="307">
        <f>data!CA92</f>
        <v>0</v>
      </c>
    </row>
    <row r="351" spans="1:9" customFormat="1" ht="20.149999999999999" customHeight="1">
      <c r="A351" s="290">
        <v>25</v>
      </c>
      <c r="B351" s="291" t="s">
        <v>1020</v>
      </c>
      <c r="C351" s="307">
        <f>data!BU93</f>
        <v>0</v>
      </c>
      <c r="D351" s="307">
        <f>data!BV93</f>
        <v>0</v>
      </c>
      <c r="E351" s="307">
        <f>data!BW93</f>
        <v>0</v>
      </c>
      <c r="F351" s="307">
        <f>data!BX93</f>
        <v>0</v>
      </c>
      <c r="G351" s="307">
        <f>data!BY93</f>
        <v>0</v>
      </c>
      <c r="H351" s="307">
        <f>data!BZ93</f>
        <v>0</v>
      </c>
      <c r="I351" s="307">
        <f>data!CA93</f>
        <v>0</v>
      </c>
    </row>
    <row r="352" spans="1:9" customFormat="1" ht="20.149999999999999" customHeight="1">
      <c r="A352" s="290">
        <v>26</v>
      </c>
      <c r="B352" s="291" t="s">
        <v>294</v>
      </c>
      <c r="C352" s="309" t="str">
        <f>IF(data!BU94&gt;0,data!BU94,"")</f>
        <v/>
      </c>
      <c r="D352" s="309" t="str">
        <f>IF(data!BV94&gt;0,data!BV94,"")</f>
        <v/>
      </c>
      <c r="E352" s="309" t="str">
        <f>IF(data!BW94&gt;0,data!BW94,"")</f>
        <v/>
      </c>
      <c r="F352" s="309" t="str">
        <f>IF(data!BX94&gt;0,data!BX94,"")</f>
        <v/>
      </c>
      <c r="G352" s="309" t="str">
        <f>IF(data!BY94&gt;0,data!BY94,"")</f>
        <v/>
      </c>
      <c r="H352" s="309" t="str">
        <f>IF(data!BZ94&gt;0,data!BZ94,"")</f>
        <v/>
      </c>
      <c r="I352" s="309" t="str">
        <f>IF(data!CA94&gt;0,data!CA94,"")</f>
        <v/>
      </c>
    </row>
    <row r="353" spans="1:9" customFormat="1" ht="20.149999999999999" customHeight="1">
      <c r="A353" s="284" t="s">
        <v>1002</v>
      </c>
      <c r="B353" s="285"/>
      <c r="C353" s="285"/>
      <c r="D353" s="285"/>
      <c r="E353" s="285"/>
      <c r="F353" s="285"/>
      <c r="G353" s="285"/>
      <c r="H353" s="285"/>
      <c r="I353" s="284"/>
    </row>
    <row r="354" spans="1:9" customFormat="1" ht="20.149999999999999" customHeight="1">
      <c r="D354" s="286"/>
      <c r="I354" s="287" t="s">
        <v>1055</v>
      </c>
    </row>
    <row r="355" spans="1:9" customFormat="1" ht="20.149999999999999" customHeight="1">
      <c r="A355" s="286"/>
    </row>
    <row r="356" spans="1:9" customFormat="1" ht="20.149999999999999" customHeight="1">
      <c r="A356" s="288" t="str">
        <f>"Hospital: "&amp;data!C98</f>
        <v>Hospital: Odessa Memorial Healthcare Center</v>
      </c>
      <c r="G356" s="289"/>
      <c r="H356" s="288" t="str">
        <f>"FYE: "&amp;data!C96</f>
        <v>FYE: 12/31/2023</v>
      </c>
    </row>
    <row r="357" spans="1:9" customFormat="1" ht="20.149999999999999" customHeight="1">
      <c r="A357" s="290">
        <v>1</v>
      </c>
      <c r="B357" s="291" t="s">
        <v>236</v>
      </c>
      <c r="C357" s="293">
        <v>8910</v>
      </c>
      <c r="D357" s="293">
        <v>8930</v>
      </c>
      <c r="E357" s="293" t="s">
        <v>115</v>
      </c>
      <c r="F357" s="311"/>
      <c r="G357" s="311"/>
      <c r="H357" s="311"/>
      <c r="I357" s="293"/>
    </row>
    <row r="358" spans="1:9" customFormat="1" ht="20.149999999999999" customHeight="1">
      <c r="A358" s="294">
        <v>2</v>
      </c>
      <c r="B358" s="295" t="s">
        <v>1004</v>
      </c>
      <c r="C358" s="297" t="s">
        <v>187</v>
      </c>
      <c r="D358" s="297" t="s">
        <v>159</v>
      </c>
      <c r="E358" s="297" t="s">
        <v>238</v>
      </c>
      <c r="F358" s="312"/>
      <c r="G358" s="312"/>
      <c r="H358" s="312"/>
      <c r="I358" s="297" t="s">
        <v>188</v>
      </c>
    </row>
    <row r="359" spans="1:9" customFormat="1" ht="20.149999999999999" customHeight="1">
      <c r="A359" s="294"/>
      <c r="B359" s="295"/>
      <c r="C359" s="297" t="s">
        <v>228</v>
      </c>
      <c r="D359" s="297" t="s">
        <v>1056</v>
      </c>
      <c r="E359" s="297" t="s">
        <v>240</v>
      </c>
      <c r="F359" s="312"/>
      <c r="G359" s="312"/>
      <c r="H359" s="312"/>
      <c r="I359" s="297" t="s">
        <v>230</v>
      </c>
    </row>
    <row r="360" spans="1:9" customFormat="1" ht="20.149999999999999" customHeight="1">
      <c r="A360" s="290">
        <v>3</v>
      </c>
      <c r="B360" s="291" t="s">
        <v>1008</v>
      </c>
      <c r="C360" s="303"/>
      <c r="D360" s="303"/>
      <c r="E360" s="303"/>
      <c r="F360" s="303"/>
      <c r="G360" s="303"/>
      <c r="H360" s="303"/>
      <c r="I360" s="303"/>
    </row>
    <row r="361" spans="1:9" customFormat="1" ht="20.149999999999999" customHeight="1">
      <c r="A361" s="290">
        <v>4</v>
      </c>
      <c r="B361" s="291" t="s">
        <v>261</v>
      </c>
      <c r="C361" s="303"/>
      <c r="D361" s="303"/>
      <c r="E361" s="303"/>
      <c r="F361" s="303"/>
      <c r="G361" s="303"/>
      <c r="H361" s="303"/>
      <c r="I361" s="303"/>
    </row>
    <row r="362" spans="1:9" customFormat="1" ht="20.149999999999999" customHeight="1">
      <c r="A362" s="290">
        <v>5</v>
      </c>
      <c r="B362" s="291" t="s">
        <v>262</v>
      </c>
      <c r="C362" s="298">
        <f>data!CB60</f>
        <v>0</v>
      </c>
      <c r="D362" s="298">
        <f>data!CC60</f>
        <v>0</v>
      </c>
      <c r="E362" s="313"/>
      <c r="F362" s="301"/>
      <c r="G362" s="301"/>
      <c r="H362" s="301"/>
      <c r="I362" s="314">
        <f>data!CE60</f>
        <v>68.28</v>
      </c>
    </row>
    <row r="363" spans="1:9" customFormat="1" ht="20.149999999999999" customHeight="1">
      <c r="A363" s="290">
        <v>6</v>
      </c>
      <c r="B363" s="291" t="s">
        <v>263</v>
      </c>
      <c r="C363" s="310">
        <f>data!CB61</f>
        <v>0</v>
      </c>
      <c r="D363" s="310">
        <f>data!CC61</f>
        <v>0</v>
      </c>
      <c r="E363" s="315"/>
      <c r="F363" s="315"/>
      <c r="G363" s="315"/>
      <c r="H363" s="315"/>
      <c r="I363" s="310">
        <f>data!CE61</f>
        <v>5280392</v>
      </c>
    </row>
    <row r="364" spans="1:9" customFormat="1" ht="20.149999999999999" customHeight="1">
      <c r="A364" s="290">
        <v>7</v>
      </c>
      <c r="B364" s="291" t="s">
        <v>11</v>
      </c>
      <c r="C364" s="310">
        <f>data!CB62</f>
        <v>0</v>
      </c>
      <c r="D364" s="310">
        <f>data!CC62</f>
        <v>0</v>
      </c>
      <c r="E364" s="315"/>
      <c r="F364" s="315"/>
      <c r="G364" s="315"/>
      <c r="H364" s="315"/>
      <c r="I364" s="310">
        <f>data!CE62</f>
        <v>1357783</v>
      </c>
    </row>
    <row r="365" spans="1:9" customFormat="1" ht="20.149999999999999" customHeight="1">
      <c r="A365" s="290">
        <v>8</v>
      </c>
      <c r="B365" s="291" t="s">
        <v>264</v>
      </c>
      <c r="C365" s="310">
        <f>data!CB63</f>
        <v>0</v>
      </c>
      <c r="D365" s="310">
        <f>data!CC63</f>
        <v>0</v>
      </c>
      <c r="E365" s="315"/>
      <c r="F365" s="315"/>
      <c r="G365" s="315"/>
      <c r="H365" s="315"/>
      <c r="I365" s="310">
        <f>data!CE63</f>
        <v>2386644</v>
      </c>
    </row>
    <row r="366" spans="1:9" customFormat="1" ht="20.149999999999999" customHeight="1">
      <c r="A366" s="290">
        <v>9</v>
      </c>
      <c r="B366" s="291" t="s">
        <v>265</v>
      </c>
      <c r="C366" s="310">
        <f>data!CB64</f>
        <v>0</v>
      </c>
      <c r="D366" s="310">
        <f>data!CC64</f>
        <v>0</v>
      </c>
      <c r="E366" s="315"/>
      <c r="F366" s="315"/>
      <c r="G366" s="315"/>
      <c r="H366" s="315"/>
      <c r="I366" s="310">
        <f>data!CE64</f>
        <v>727611</v>
      </c>
    </row>
    <row r="367" spans="1:9" customFormat="1" ht="20.149999999999999" customHeight="1">
      <c r="A367" s="290">
        <v>10</v>
      </c>
      <c r="B367" s="291" t="s">
        <v>525</v>
      </c>
      <c r="C367" s="310">
        <f>data!CB65</f>
        <v>0</v>
      </c>
      <c r="D367" s="310">
        <f>data!CC65</f>
        <v>0</v>
      </c>
      <c r="E367" s="315"/>
      <c r="F367" s="315"/>
      <c r="G367" s="315"/>
      <c r="H367" s="315"/>
      <c r="I367" s="310">
        <f>data!CE65</f>
        <v>258556</v>
      </c>
    </row>
    <row r="368" spans="1:9" customFormat="1" ht="20.149999999999999" customHeight="1">
      <c r="A368" s="290">
        <v>11</v>
      </c>
      <c r="B368" s="291" t="s">
        <v>526</v>
      </c>
      <c r="C368" s="310">
        <f>data!CB66</f>
        <v>0</v>
      </c>
      <c r="D368" s="310">
        <f>data!CC66</f>
        <v>0</v>
      </c>
      <c r="E368" s="315"/>
      <c r="F368" s="315"/>
      <c r="G368" s="315"/>
      <c r="H368" s="315"/>
      <c r="I368" s="310">
        <f>data!CE66</f>
        <v>1439443</v>
      </c>
    </row>
    <row r="369" spans="1:9" customFormat="1" ht="20.149999999999999" customHeight="1">
      <c r="A369" s="290">
        <v>12</v>
      </c>
      <c r="B369" s="291" t="s">
        <v>16</v>
      </c>
      <c r="C369" s="310">
        <f>data!CB67</f>
        <v>0</v>
      </c>
      <c r="D369" s="310">
        <f>data!CC67</f>
        <v>0</v>
      </c>
      <c r="E369" s="315"/>
      <c r="F369" s="315"/>
      <c r="G369" s="315"/>
      <c r="H369" s="315"/>
      <c r="I369" s="310">
        <f>data!CE67</f>
        <v>1181285</v>
      </c>
    </row>
    <row r="370" spans="1:9" customFormat="1" ht="20.149999999999999" customHeight="1">
      <c r="A370" s="290">
        <v>13</v>
      </c>
      <c r="B370" s="291" t="s">
        <v>1009</v>
      </c>
      <c r="C370" s="310">
        <f>data!CB68</f>
        <v>0</v>
      </c>
      <c r="D370" s="310">
        <f>data!CC68</f>
        <v>0</v>
      </c>
      <c r="E370" s="315"/>
      <c r="F370" s="315"/>
      <c r="G370" s="315"/>
      <c r="H370" s="315"/>
      <c r="I370" s="310">
        <f>data!CE68</f>
        <v>19716</v>
      </c>
    </row>
    <row r="371" spans="1:9" customFormat="1" ht="20.149999999999999" customHeight="1">
      <c r="A371" s="290">
        <v>14</v>
      </c>
      <c r="B371" s="291" t="s">
        <v>1010</v>
      </c>
      <c r="C371" s="310">
        <f>data!CB69</f>
        <v>0</v>
      </c>
      <c r="D371" s="310">
        <f>data!CC69</f>
        <v>0</v>
      </c>
      <c r="E371" s="310">
        <f>data!CD69</f>
        <v>354865</v>
      </c>
      <c r="F371" s="315"/>
      <c r="G371" s="315"/>
      <c r="H371" s="315"/>
      <c r="I371" s="310">
        <f>data!CE69</f>
        <v>728147</v>
      </c>
    </row>
    <row r="372" spans="1:9" customFormat="1" ht="20.149999999999999" customHeight="1">
      <c r="A372" s="290">
        <v>15</v>
      </c>
      <c r="B372" s="291" t="s">
        <v>284</v>
      </c>
      <c r="C372" s="291">
        <f>-data!CB84</f>
        <v>0</v>
      </c>
      <c r="D372" s="291">
        <f>-data!CC84</f>
        <v>0</v>
      </c>
      <c r="E372" s="291">
        <f>-data!CD84</f>
        <v>0</v>
      </c>
      <c r="F372" s="301"/>
      <c r="G372" s="301"/>
      <c r="H372" s="301"/>
      <c r="I372" s="291">
        <f>-data!CE84</f>
        <v>-134373</v>
      </c>
    </row>
    <row r="373" spans="1:9" customFormat="1" ht="20.149999999999999" customHeight="1">
      <c r="A373" s="290">
        <v>16</v>
      </c>
      <c r="B373" s="299" t="s">
        <v>1011</v>
      </c>
      <c r="C373" s="310">
        <f>data!CB85</f>
        <v>0</v>
      </c>
      <c r="D373" s="310">
        <f>data!CC85</f>
        <v>0</v>
      </c>
      <c r="E373" s="310">
        <f>data!CD85</f>
        <v>354865</v>
      </c>
      <c r="F373" s="315"/>
      <c r="G373" s="315"/>
      <c r="H373" s="315"/>
      <c r="I373" s="291">
        <f>data!CE85</f>
        <v>13245204</v>
      </c>
    </row>
    <row r="374" spans="1:9" customFormat="1" ht="20.149999999999999" customHeight="1">
      <c r="A374" s="290">
        <v>17</v>
      </c>
      <c r="B374" s="291" t="s">
        <v>286</v>
      </c>
      <c r="C374" s="315"/>
      <c r="D374" s="315"/>
      <c r="E374" s="315"/>
      <c r="F374" s="315"/>
      <c r="G374" s="315"/>
      <c r="H374" s="315"/>
      <c r="I374" s="291">
        <f>data!CE86</f>
        <v>858647</v>
      </c>
    </row>
    <row r="375" spans="1:9" customFormat="1" ht="20.149999999999999" customHeight="1">
      <c r="A375" s="290">
        <v>18</v>
      </c>
      <c r="B375" s="291" t="s">
        <v>1012</v>
      </c>
      <c r="C375" s="291"/>
      <c r="D375" s="291"/>
      <c r="E375" s="291"/>
      <c r="F375" s="291"/>
      <c r="G375" s="291"/>
      <c r="H375" s="291"/>
      <c r="I375" s="291"/>
    </row>
    <row r="376" spans="1:9" customFormat="1" ht="20.149999999999999" customHeight="1">
      <c r="A376" s="290">
        <v>19</v>
      </c>
      <c r="B376" s="299" t="s">
        <v>1013</v>
      </c>
      <c r="C376" s="306" t="str">
        <f>IF(data!CB87&gt;0,data!CB87,"")</f>
        <v>x</v>
      </c>
      <c r="D376" s="306" t="str">
        <f>IF(data!CC87&gt;0,data!CC87,"")</f>
        <v>x</v>
      </c>
      <c r="E376" s="301"/>
      <c r="F376" s="301"/>
      <c r="G376" s="301"/>
      <c r="H376" s="301"/>
      <c r="I376" s="307">
        <f>data!CE87</f>
        <v>2733252</v>
      </c>
    </row>
    <row r="377" spans="1:9" customFormat="1" ht="20.149999999999999" customHeight="1">
      <c r="A377" s="290">
        <v>20</v>
      </c>
      <c r="B377" s="299" t="s">
        <v>1014</v>
      </c>
      <c r="C377" s="306" t="str">
        <f>IF(data!CB88&gt;0,data!CB88,"")</f>
        <v>x</v>
      </c>
      <c r="D377" s="306" t="str">
        <f>IF(data!CC88&gt;0,data!CC88,"")</f>
        <v>x</v>
      </c>
      <c r="E377" s="301"/>
      <c r="F377" s="301"/>
      <c r="G377" s="301"/>
      <c r="H377" s="301"/>
      <c r="I377" s="307">
        <f>data!CE88</f>
        <v>4117541</v>
      </c>
    </row>
    <row r="378" spans="1:9" customFormat="1" ht="20.149999999999999" customHeight="1">
      <c r="A378" s="290">
        <v>21</v>
      </c>
      <c r="B378" s="299" t="s">
        <v>1015</v>
      </c>
      <c r="C378" s="306" t="str">
        <f>IF(data!CB89&gt;0,data!CB89,"")</f>
        <v>x</v>
      </c>
      <c r="D378" s="306" t="str">
        <f>IF(data!CC89&gt;0,data!CC89,"")</f>
        <v>x</v>
      </c>
      <c r="E378" s="301"/>
      <c r="F378" s="301"/>
      <c r="G378" s="301"/>
      <c r="H378" s="301"/>
      <c r="I378" s="307">
        <f>data!CE89</f>
        <v>6850793</v>
      </c>
    </row>
    <row r="379" spans="1:9" customFormat="1" ht="20.149999999999999" customHeight="1">
      <c r="A379" s="290" t="s">
        <v>1016</v>
      </c>
      <c r="B379" s="291"/>
      <c r="C379" s="301"/>
      <c r="D379" s="301"/>
      <c r="E379" s="301"/>
      <c r="F379" s="301"/>
      <c r="G379" s="301"/>
      <c r="H379" s="301"/>
      <c r="I379" s="301"/>
    </row>
    <row r="380" spans="1:9" customFormat="1" ht="20.149999999999999" customHeight="1">
      <c r="A380" s="290">
        <v>22</v>
      </c>
      <c r="B380" s="291" t="s">
        <v>1017</v>
      </c>
      <c r="C380" s="307">
        <f>data!CB90</f>
        <v>0</v>
      </c>
      <c r="D380" s="307">
        <f>data!CC90</f>
        <v>0</v>
      </c>
      <c r="E380" s="301"/>
      <c r="F380" s="301"/>
      <c r="G380" s="301"/>
      <c r="H380" s="301"/>
      <c r="I380" s="291">
        <f>data!CE90</f>
        <v>36577</v>
      </c>
    </row>
    <row r="381" spans="1:9" customFormat="1" ht="20.149999999999999" customHeight="1">
      <c r="A381" s="290">
        <v>23</v>
      </c>
      <c r="B381" s="291" t="s">
        <v>1018</v>
      </c>
      <c r="C381" s="307">
        <f>data!CB91</f>
        <v>0</v>
      </c>
      <c r="D381" s="306" t="str">
        <f>IF(data!CC91&gt;0,data!CC91,"")</f>
        <v>x</v>
      </c>
      <c r="E381" s="301"/>
      <c r="F381" s="301"/>
      <c r="G381" s="301"/>
      <c r="H381" s="301"/>
      <c r="I381" s="291">
        <f>data!CE91</f>
        <v>13845</v>
      </c>
    </row>
    <row r="382" spans="1:9" customFormat="1" ht="20.149999999999999" customHeight="1">
      <c r="A382" s="290">
        <v>24</v>
      </c>
      <c r="B382" s="291" t="s">
        <v>1019</v>
      </c>
      <c r="C382" s="307">
        <f>data!CB92</f>
        <v>0</v>
      </c>
      <c r="D382" s="306" t="str">
        <f>IF(data!CC92&gt;0,data!CC92,"")</f>
        <v>x</v>
      </c>
      <c r="E382" s="301"/>
      <c r="F382" s="301"/>
      <c r="G382" s="301"/>
      <c r="H382" s="301"/>
      <c r="I382" s="291">
        <f>data!CE92</f>
        <v>22693</v>
      </c>
    </row>
    <row r="383" spans="1:9" customFormat="1" ht="20.149999999999999" customHeight="1">
      <c r="A383" s="290">
        <v>25</v>
      </c>
      <c r="B383" s="291" t="s">
        <v>1020</v>
      </c>
      <c r="C383" s="307">
        <f>data!CB93</f>
        <v>0</v>
      </c>
      <c r="D383" s="306" t="str">
        <f>IF(data!CC93&gt;0,data!CC93,"")</f>
        <v>x</v>
      </c>
      <c r="E383" s="301"/>
      <c r="F383" s="301"/>
      <c r="G383" s="301"/>
      <c r="H383" s="301"/>
      <c r="I383" s="291">
        <f>data!CE93</f>
        <v>48325</v>
      </c>
    </row>
    <row r="384" spans="1:9" customFormat="1" ht="20.149999999999999" customHeight="1">
      <c r="A384" s="290">
        <v>26</v>
      </c>
      <c r="B384" s="291" t="s">
        <v>294</v>
      </c>
      <c r="C384" s="306" t="str">
        <f>IF(data!CB94&gt;0,data!CB94,"")</f>
        <v/>
      </c>
      <c r="D384" s="306" t="str">
        <f>IF(data!CC94&gt;0,data!CC94,"")</f>
        <v>x</v>
      </c>
      <c r="E384" s="313"/>
      <c r="F384" s="301"/>
      <c r="G384" s="301"/>
      <c r="H384" s="301"/>
      <c r="I384" s="298">
        <f>data!CE94</f>
        <v>19.039999999999996</v>
      </c>
    </row>
    <row r="410" customFormat="1" ht="15" customHeight="1"/>
  </sheetData>
  <printOptions horizontalCentered="1" verticalCentered="1"/>
  <pageMargins left="0" right="0" top="0" bottom="0" header="0" footer="0"/>
  <pageSetup scale="83" fitToHeight="12" orientation="landscape"/>
  <headerFooter alignWithMargins="0"/>
  <rowBreaks count="12" manualBreakCount="12">
    <brk id="32" max="1048575" man="1"/>
    <brk id="64" max="1048575" man="1"/>
    <brk id="96" max="1048575" man="1"/>
    <brk id="128" max="1048575" man="1"/>
    <brk id="160" max="1048575" man="1"/>
    <brk id="192" max="1048575" man="1"/>
    <brk id="224" max="1048575" man="1"/>
    <brk id="256" max="1048575" man="1"/>
    <brk id="288" max="1048575" man="1"/>
    <brk id="320" max="1048575" man="1"/>
    <brk id="352" max="1048575" man="1"/>
    <brk id="410" max="104857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290DC-663F-4B03-AFBD-8CF6C0A99F58}">
  <sheetPr syncVertical="1" syncRef="A325" transitionEvaluation="1" transitionEntry="1" codeName="Sheet12">
    <tabColor rgb="FF92D050"/>
    <pageSetUpPr autoPageBreaks="0" fitToPage="1"/>
  </sheetPr>
  <dimension ref="A1:CF717"/>
  <sheetViews>
    <sheetView topLeftCell="A325" zoomScale="70" zoomScaleNormal="70" workbookViewId="0">
      <selection activeCell="C362" sqref="C362"/>
    </sheetView>
  </sheetViews>
  <sheetFormatPr defaultColWidth="11.75" defaultRowHeight="14.5"/>
  <cols>
    <col min="1" max="1" width="44.4140625" style="11" customWidth="1"/>
    <col min="2" max="84" width="13.58203125" style="11" customWidth="1"/>
    <col min="85" max="87" width="11.75" style="11" customWidth="1"/>
    <col min="88" max="16384" width="11.75" style="11"/>
  </cols>
  <sheetData>
    <row r="1" spans="1:3">
      <c r="A1" s="66" t="s">
        <v>0</v>
      </c>
      <c r="C1" s="14"/>
    </row>
    <row r="2" spans="1:3">
      <c r="A2" s="66" t="s">
        <v>1</v>
      </c>
      <c r="C2" s="14"/>
    </row>
    <row r="3" spans="1:3">
      <c r="A3" s="11" t="s">
        <v>2</v>
      </c>
      <c r="C3" s="14"/>
    </row>
    <row r="4" spans="1:3">
      <c r="C4" s="14"/>
    </row>
    <row r="5" spans="1:3">
      <c r="A5" s="277" t="s">
        <v>3</v>
      </c>
    </row>
    <row r="6" spans="1:3">
      <c r="A6" s="11" t="s">
        <v>4</v>
      </c>
    </row>
    <row r="7" spans="1:3">
      <c r="A7" s="11" t="s">
        <v>5</v>
      </c>
    </row>
    <row r="8" spans="1:3">
      <c r="C8" s="14"/>
    </row>
    <row r="9" spans="1:3">
      <c r="A9" s="66" t="s">
        <v>6</v>
      </c>
      <c r="C9" s="14"/>
    </row>
    <row r="10" spans="1:3">
      <c r="A10" s="11" t="s">
        <v>7</v>
      </c>
      <c r="C10" s="14"/>
    </row>
    <row r="11" spans="1:3">
      <c r="A11" s="15" t="s">
        <v>8</v>
      </c>
      <c r="C11" s="14"/>
    </row>
    <row r="12" spans="1:3">
      <c r="A12" s="13" t="s">
        <v>9</v>
      </c>
      <c r="C12" s="14"/>
    </row>
    <row r="13" spans="1:3">
      <c r="A13" s="11" t="s">
        <v>10</v>
      </c>
      <c r="C13" s="14"/>
    </row>
    <row r="14" spans="1:3">
      <c r="C14" s="14"/>
    </row>
    <row r="15" spans="1:3">
      <c r="A15" s="69" t="s">
        <v>11</v>
      </c>
    </row>
    <row r="16" spans="1:3">
      <c r="A16" s="13" t="s">
        <v>12</v>
      </c>
    </row>
    <row r="17" spans="1:10">
      <c r="A17" s="15" t="s">
        <v>13</v>
      </c>
    </row>
    <row r="18" spans="1:10" ht="14.5" customHeight="1">
      <c r="A18" s="15" t="s">
        <v>14</v>
      </c>
    </row>
    <row r="19" spans="1:10" ht="14.5" customHeight="1">
      <c r="A19" s="15" t="s">
        <v>15</v>
      </c>
    </row>
    <row r="20" spans="1:10" ht="14.5" customHeight="1">
      <c r="A20" s="13"/>
      <c r="E20" s="68"/>
      <c r="F20" s="68"/>
      <c r="G20" s="68"/>
    </row>
    <row r="21" spans="1:10" ht="14.5" customHeight="1">
      <c r="A21" s="70" t="s">
        <v>16</v>
      </c>
      <c r="E21" s="68"/>
      <c r="F21" s="68"/>
      <c r="G21" s="68"/>
      <c r="I21" s="68"/>
      <c r="J21" s="68"/>
    </row>
    <row r="22" spans="1:10">
      <c r="A22" s="15" t="s">
        <v>17</v>
      </c>
      <c r="E22" s="67"/>
      <c r="F22" s="67"/>
      <c r="G22" s="67"/>
      <c r="I22" s="67"/>
      <c r="J22" s="67"/>
    </row>
    <row r="23" spans="1:10">
      <c r="A23" s="15" t="s">
        <v>18</v>
      </c>
      <c r="E23" s="67"/>
      <c r="F23" s="67"/>
      <c r="G23" s="67"/>
      <c r="I23" s="67"/>
      <c r="J23" s="67"/>
    </row>
    <row r="24" spans="1:10">
      <c r="A24" s="15" t="s">
        <v>19</v>
      </c>
    </row>
    <row r="25" spans="1:10">
      <c r="A25" s="15" t="s">
        <v>20</v>
      </c>
    </row>
    <row r="26" spans="1:10">
      <c r="A26" s="15"/>
    </row>
    <row r="27" spans="1:10">
      <c r="A27" s="13" t="s">
        <v>21</v>
      </c>
      <c r="C27" s="14"/>
    </row>
    <row r="28" spans="1:10">
      <c r="A28" s="15" t="s">
        <v>22</v>
      </c>
      <c r="C28" s="14"/>
    </row>
    <row r="29" spans="1:10">
      <c r="C29" s="14"/>
    </row>
    <row r="30" spans="1:10">
      <c r="A30" s="11" t="s">
        <v>23</v>
      </c>
      <c r="C30" s="258" t="s">
        <v>24</v>
      </c>
      <c r="F30" s="16"/>
    </row>
    <row r="31" spans="1:10">
      <c r="C31" s="14"/>
    </row>
    <row r="32" spans="1:10">
      <c r="A32" s="66" t="s">
        <v>25</v>
      </c>
      <c r="B32" s="68"/>
      <c r="C32" s="68"/>
      <c r="D32" s="68"/>
    </row>
    <row r="33" spans="1:83">
      <c r="A33" s="15" t="s">
        <v>26</v>
      </c>
      <c r="B33" s="68"/>
      <c r="C33" s="68"/>
      <c r="D33" s="68"/>
    </row>
    <row r="34" spans="1:83">
      <c r="A34" s="15" t="s">
        <v>27</v>
      </c>
      <c r="B34" s="67"/>
      <c r="C34" s="67"/>
      <c r="D34" s="67"/>
    </row>
    <row r="35" spans="1:83">
      <c r="B35" s="67"/>
      <c r="C35" s="67"/>
      <c r="D35" s="67"/>
    </row>
    <row r="36" spans="1:83">
      <c r="A36" s="269" t="s">
        <v>28</v>
      </c>
      <c r="B36" s="265"/>
      <c r="C36" s="266"/>
      <c r="D36" s="265"/>
      <c r="E36" s="265"/>
      <c r="F36" s="265"/>
      <c r="G36" s="274"/>
    </row>
    <row r="37" spans="1:83">
      <c r="A37" s="270" t="s">
        <v>29</v>
      </c>
      <c r="B37" s="264"/>
      <c r="C37" s="263"/>
      <c r="D37" s="262"/>
      <c r="E37" s="262"/>
      <c r="F37" s="262"/>
      <c r="G37" s="275"/>
    </row>
    <row r="38" spans="1:83">
      <c r="A38" s="271" t="s">
        <v>30</v>
      </c>
      <c r="B38" s="264"/>
      <c r="C38" s="263"/>
      <c r="D38" s="262"/>
      <c r="E38" s="262"/>
      <c r="F38" s="262"/>
      <c r="G38" s="275"/>
    </row>
    <row r="39" spans="1:83">
      <c r="A39" s="272" t="s">
        <v>31</v>
      </c>
      <c r="B39" s="262"/>
      <c r="C39" s="263"/>
      <c r="D39" s="262"/>
      <c r="E39" s="262"/>
      <c r="F39" s="262"/>
      <c r="G39" s="275"/>
    </row>
    <row r="40" spans="1:83">
      <c r="A40" s="273" t="s">
        <v>32</v>
      </c>
      <c r="B40" s="267"/>
      <c r="C40" s="268"/>
      <c r="D40" s="267"/>
      <c r="E40" s="267"/>
      <c r="F40" s="267"/>
      <c r="G40" s="276"/>
    </row>
    <row r="41" spans="1:83">
      <c r="C41" s="14"/>
    </row>
    <row r="42" spans="1:83">
      <c r="A42" s="11" t="s">
        <v>33</v>
      </c>
      <c r="C42" s="14"/>
      <c r="F42" s="16" t="s">
        <v>34</v>
      </c>
    </row>
    <row r="43" spans="1:83">
      <c r="A43" s="16" t="s">
        <v>35</v>
      </c>
      <c r="C43" s="14"/>
    </row>
    <row r="44" spans="1:83">
      <c r="A44" s="17"/>
      <c r="B44" s="17"/>
      <c r="C44" s="18" t="s">
        <v>36</v>
      </c>
      <c r="D44" s="19" t="s">
        <v>37</v>
      </c>
      <c r="E44" s="19" t="s">
        <v>38</v>
      </c>
      <c r="F44" s="19" t="s">
        <v>39</v>
      </c>
      <c r="G44" s="19" t="s">
        <v>40</v>
      </c>
      <c r="H44" s="19" t="s">
        <v>41</v>
      </c>
      <c r="I44" s="19" t="s">
        <v>42</v>
      </c>
      <c r="J44" s="19" t="s">
        <v>43</v>
      </c>
      <c r="K44" s="19" t="s">
        <v>44</v>
      </c>
      <c r="L44" s="19" t="s">
        <v>45</v>
      </c>
      <c r="M44" s="19" t="s">
        <v>46</v>
      </c>
      <c r="N44" s="19" t="s">
        <v>47</v>
      </c>
      <c r="O44" s="19" t="s">
        <v>48</v>
      </c>
      <c r="P44" s="19" t="s">
        <v>49</v>
      </c>
      <c r="Q44" s="19" t="s">
        <v>50</v>
      </c>
      <c r="R44" s="19" t="s">
        <v>51</v>
      </c>
      <c r="S44" s="19" t="s">
        <v>52</v>
      </c>
      <c r="T44" s="19" t="s">
        <v>53</v>
      </c>
      <c r="U44" s="19" t="s">
        <v>54</v>
      </c>
      <c r="V44" s="19" t="s">
        <v>55</v>
      </c>
      <c r="W44" s="19" t="s">
        <v>56</v>
      </c>
      <c r="X44" s="19" t="s">
        <v>57</v>
      </c>
      <c r="Y44" s="19" t="s">
        <v>58</v>
      </c>
      <c r="Z44" s="19" t="s">
        <v>59</v>
      </c>
      <c r="AA44" s="19" t="s">
        <v>60</v>
      </c>
      <c r="AB44" s="19" t="s">
        <v>61</v>
      </c>
      <c r="AC44" s="19" t="s">
        <v>62</v>
      </c>
      <c r="AD44" s="19" t="s">
        <v>63</v>
      </c>
      <c r="AE44" s="19" t="s">
        <v>64</v>
      </c>
      <c r="AF44" s="19" t="s">
        <v>65</v>
      </c>
      <c r="AG44" s="19" t="s">
        <v>66</v>
      </c>
      <c r="AH44" s="19" t="s">
        <v>67</v>
      </c>
      <c r="AI44" s="19" t="s">
        <v>68</v>
      </c>
      <c r="AJ44" s="19" t="s">
        <v>69</v>
      </c>
      <c r="AK44" s="19" t="s">
        <v>70</v>
      </c>
      <c r="AL44" s="19" t="s">
        <v>71</v>
      </c>
      <c r="AM44" s="19" t="s">
        <v>72</v>
      </c>
      <c r="AN44" s="19" t="s">
        <v>73</v>
      </c>
      <c r="AO44" s="19" t="s">
        <v>74</v>
      </c>
      <c r="AP44" s="19" t="s">
        <v>75</v>
      </c>
      <c r="AQ44" s="19" t="s">
        <v>76</v>
      </c>
      <c r="AR44" s="19" t="s">
        <v>77</v>
      </c>
      <c r="AS44" s="19" t="s">
        <v>78</v>
      </c>
      <c r="AT44" s="19" t="s">
        <v>79</v>
      </c>
      <c r="AU44" s="19" t="s">
        <v>80</v>
      </c>
      <c r="AV44" s="19" t="s">
        <v>81</v>
      </c>
      <c r="AW44" s="19" t="s">
        <v>82</v>
      </c>
      <c r="AX44" s="19" t="s">
        <v>83</v>
      </c>
      <c r="AY44" s="19" t="s">
        <v>84</v>
      </c>
      <c r="AZ44" s="19" t="s">
        <v>85</v>
      </c>
      <c r="BA44" s="19" t="s">
        <v>86</v>
      </c>
      <c r="BB44" s="19" t="s">
        <v>87</v>
      </c>
      <c r="BC44" s="19" t="s">
        <v>88</v>
      </c>
      <c r="BD44" s="19" t="s">
        <v>89</v>
      </c>
      <c r="BE44" s="19" t="s">
        <v>90</v>
      </c>
      <c r="BF44" s="19" t="s">
        <v>91</v>
      </c>
      <c r="BG44" s="19" t="s">
        <v>92</v>
      </c>
      <c r="BH44" s="19" t="s">
        <v>93</v>
      </c>
      <c r="BI44" s="19" t="s">
        <v>94</v>
      </c>
      <c r="BJ44" s="19" t="s">
        <v>95</v>
      </c>
      <c r="BK44" s="19" t="s">
        <v>96</v>
      </c>
      <c r="BL44" s="19" t="s">
        <v>97</v>
      </c>
      <c r="BM44" s="19" t="s">
        <v>98</v>
      </c>
      <c r="BN44" s="19" t="s">
        <v>99</v>
      </c>
      <c r="BO44" s="19" t="s">
        <v>100</v>
      </c>
      <c r="BP44" s="19" t="s">
        <v>101</v>
      </c>
      <c r="BQ44" s="19" t="s">
        <v>102</v>
      </c>
      <c r="BR44" s="19" t="s">
        <v>103</v>
      </c>
      <c r="BS44" s="19" t="s">
        <v>104</v>
      </c>
      <c r="BT44" s="19" t="s">
        <v>105</v>
      </c>
      <c r="BU44" s="19" t="s">
        <v>106</v>
      </c>
      <c r="BV44" s="19" t="s">
        <v>107</v>
      </c>
      <c r="BW44" s="19" t="s">
        <v>108</v>
      </c>
      <c r="BX44" s="19" t="s">
        <v>109</v>
      </c>
      <c r="BY44" s="19" t="s">
        <v>110</v>
      </c>
      <c r="BZ44" s="19" t="s">
        <v>111</v>
      </c>
      <c r="CA44" s="19" t="s">
        <v>112</v>
      </c>
      <c r="CB44" s="19" t="s">
        <v>113</v>
      </c>
      <c r="CC44" s="19" t="s">
        <v>114</v>
      </c>
      <c r="CD44" s="19" t="s">
        <v>115</v>
      </c>
      <c r="CE44" s="19" t="s">
        <v>116</v>
      </c>
    </row>
    <row r="45" spans="1:83">
      <c r="A45" s="17"/>
      <c r="B45" s="20" t="s">
        <v>117</v>
      </c>
      <c r="C45" s="18" t="s">
        <v>118</v>
      </c>
      <c r="D45" s="19" t="s">
        <v>119</v>
      </c>
      <c r="E45" s="19" t="s">
        <v>120</v>
      </c>
      <c r="F45" s="19" t="s">
        <v>121</v>
      </c>
      <c r="G45" s="19" t="s">
        <v>122</v>
      </c>
      <c r="H45" s="19" t="s">
        <v>123</v>
      </c>
      <c r="I45" s="19" t="s">
        <v>124</v>
      </c>
      <c r="J45" s="19" t="s">
        <v>125</v>
      </c>
      <c r="K45" s="19" t="s">
        <v>126</v>
      </c>
      <c r="L45" s="19" t="s">
        <v>127</v>
      </c>
      <c r="M45" s="19" t="s">
        <v>128</v>
      </c>
      <c r="N45" s="19" t="s">
        <v>129</v>
      </c>
      <c r="O45" s="19" t="s">
        <v>130</v>
      </c>
      <c r="P45" s="19" t="s">
        <v>131</v>
      </c>
      <c r="Q45" s="19" t="s">
        <v>132</v>
      </c>
      <c r="R45" s="19" t="s">
        <v>133</v>
      </c>
      <c r="S45" s="19" t="s">
        <v>134</v>
      </c>
      <c r="T45" s="19" t="s">
        <v>135</v>
      </c>
      <c r="U45" s="19" t="s">
        <v>136</v>
      </c>
      <c r="V45" s="19" t="s">
        <v>137</v>
      </c>
      <c r="W45" s="19" t="s">
        <v>138</v>
      </c>
      <c r="X45" s="19" t="s">
        <v>139</v>
      </c>
      <c r="Y45" s="19" t="s">
        <v>140</v>
      </c>
      <c r="Z45" s="19" t="s">
        <v>140</v>
      </c>
      <c r="AA45" s="19" t="s">
        <v>141</v>
      </c>
      <c r="AB45" s="19" t="s">
        <v>142</v>
      </c>
      <c r="AC45" s="19" t="s">
        <v>143</v>
      </c>
      <c r="AD45" s="19" t="s">
        <v>144</v>
      </c>
      <c r="AE45" s="19" t="s">
        <v>122</v>
      </c>
      <c r="AF45" s="19" t="s">
        <v>123</v>
      </c>
      <c r="AG45" s="19" t="s">
        <v>145</v>
      </c>
      <c r="AH45" s="19" t="s">
        <v>146</v>
      </c>
      <c r="AI45" s="19" t="s">
        <v>147</v>
      </c>
      <c r="AJ45" s="19" t="s">
        <v>148</v>
      </c>
      <c r="AK45" s="19" t="s">
        <v>149</v>
      </c>
      <c r="AL45" s="19" t="s">
        <v>150</v>
      </c>
      <c r="AM45" s="19" t="s">
        <v>151</v>
      </c>
      <c r="AN45" s="19" t="s">
        <v>137</v>
      </c>
      <c r="AO45" s="19" t="s">
        <v>152</v>
      </c>
      <c r="AP45" s="19" t="s">
        <v>153</v>
      </c>
      <c r="AQ45" s="19" t="s">
        <v>154</v>
      </c>
      <c r="AR45" s="19" t="s">
        <v>155</v>
      </c>
      <c r="AS45" s="19" t="s">
        <v>156</v>
      </c>
      <c r="AT45" s="19" t="s">
        <v>157</v>
      </c>
      <c r="AU45" s="19" t="s">
        <v>158</v>
      </c>
      <c r="AV45" s="19" t="s">
        <v>159</v>
      </c>
      <c r="AW45" s="19" t="s">
        <v>160</v>
      </c>
      <c r="AX45" s="19" t="s">
        <v>161</v>
      </c>
      <c r="AY45" s="19" t="s">
        <v>162</v>
      </c>
      <c r="AZ45" s="19" t="s">
        <v>163</v>
      </c>
      <c r="BA45" s="19" t="s">
        <v>164</v>
      </c>
      <c r="BB45" s="19" t="s">
        <v>165</v>
      </c>
      <c r="BC45" s="19" t="s">
        <v>134</v>
      </c>
      <c r="BD45" s="19" t="s">
        <v>166</v>
      </c>
      <c r="BE45" s="19" t="s">
        <v>167</v>
      </c>
      <c r="BF45" s="19" t="s">
        <v>168</v>
      </c>
      <c r="BG45" s="19" t="s">
        <v>169</v>
      </c>
      <c r="BH45" s="19" t="s">
        <v>170</v>
      </c>
      <c r="BI45" s="19" t="s">
        <v>171</v>
      </c>
      <c r="BJ45" s="19" t="s">
        <v>172</v>
      </c>
      <c r="BK45" s="19" t="s">
        <v>173</v>
      </c>
      <c r="BL45" s="19" t="s">
        <v>174</v>
      </c>
      <c r="BM45" s="19" t="s">
        <v>159</v>
      </c>
      <c r="BN45" s="19" t="s">
        <v>175</v>
      </c>
      <c r="BO45" s="19" t="s">
        <v>176</v>
      </c>
      <c r="BP45" s="19" t="s">
        <v>177</v>
      </c>
      <c r="BQ45" s="19" t="s">
        <v>178</v>
      </c>
      <c r="BR45" s="19" t="s">
        <v>179</v>
      </c>
      <c r="BS45" s="19" t="s">
        <v>180</v>
      </c>
      <c r="BT45" s="19" t="s">
        <v>181</v>
      </c>
      <c r="BU45" s="19" t="s">
        <v>182</v>
      </c>
      <c r="BV45" s="19" t="s">
        <v>182</v>
      </c>
      <c r="BW45" s="19" t="s">
        <v>182</v>
      </c>
      <c r="BX45" s="19" t="s">
        <v>183</v>
      </c>
      <c r="BY45" s="19" t="s">
        <v>184</v>
      </c>
      <c r="BZ45" s="19" t="s">
        <v>185</v>
      </c>
      <c r="CA45" s="19" t="s">
        <v>186</v>
      </c>
      <c r="CB45" s="19" t="s">
        <v>187</v>
      </c>
      <c r="CC45" s="19" t="s">
        <v>159</v>
      </c>
      <c r="CD45" s="19"/>
      <c r="CE45" s="19" t="s">
        <v>188</v>
      </c>
    </row>
    <row r="46" spans="1:83">
      <c r="A46" s="17" t="s">
        <v>11</v>
      </c>
      <c r="B46" s="19" t="s">
        <v>189</v>
      </c>
      <c r="C46" s="18" t="s">
        <v>190</v>
      </c>
      <c r="D46" s="19" t="s">
        <v>190</v>
      </c>
      <c r="E46" s="19" t="s">
        <v>190</v>
      </c>
      <c r="F46" s="19" t="s">
        <v>191</v>
      </c>
      <c r="G46" s="19" t="s">
        <v>192</v>
      </c>
      <c r="H46" s="19" t="s">
        <v>190</v>
      </c>
      <c r="I46" s="19" t="s">
        <v>193</v>
      </c>
      <c r="J46" s="19"/>
      <c r="K46" s="19" t="s">
        <v>184</v>
      </c>
      <c r="L46" s="19" t="s">
        <v>194</v>
      </c>
      <c r="M46" s="19" t="s">
        <v>195</v>
      </c>
      <c r="N46" s="19" t="s">
        <v>196</v>
      </c>
      <c r="O46" s="19" t="s">
        <v>197</v>
      </c>
      <c r="P46" s="19" t="s">
        <v>196</v>
      </c>
      <c r="Q46" s="19" t="s">
        <v>198</v>
      </c>
      <c r="R46" s="19"/>
      <c r="S46" s="19" t="s">
        <v>196</v>
      </c>
      <c r="T46" s="19" t="s">
        <v>199</v>
      </c>
      <c r="U46" s="19"/>
      <c r="V46" s="19" t="s">
        <v>200</v>
      </c>
      <c r="W46" s="19" t="s">
        <v>201</v>
      </c>
      <c r="X46" s="19" t="s">
        <v>202</v>
      </c>
      <c r="Y46" s="19" t="s">
        <v>203</v>
      </c>
      <c r="Z46" s="19" t="s">
        <v>204</v>
      </c>
      <c r="AA46" s="19" t="s">
        <v>205</v>
      </c>
      <c r="AB46" s="19"/>
      <c r="AC46" s="19" t="s">
        <v>199</v>
      </c>
      <c r="AD46" s="19"/>
      <c r="AE46" s="19" t="s">
        <v>199</v>
      </c>
      <c r="AF46" s="19" t="s">
        <v>206</v>
      </c>
      <c r="AG46" s="19" t="s">
        <v>198</v>
      </c>
      <c r="AH46" s="19"/>
      <c r="AI46" s="19" t="s">
        <v>207</v>
      </c>
      <c r="AJ46" s="19"/>
      <c r="AK46" s="19" t="s">
        <v>199</v>
      </c>
      <c r="AL46" s="19" t="s">
        <v>199</v>
      </c>
      <c r="AM46" s="19" t="s">
        <v>199</v>
      </c>
      <c r="AN46" s="19" t="s">
        <v>208</v>
      </c>
      <c r="AO46" s="19" t="s">
        <v>209</v>
      </c>
      <c r="AP46" s="19" t="s">
        <v>148</v>
      </c>
      <c r="AQ46" s="19" t="s">
        <v>210</v>
      </c>
      <c r="AR46" s="19" t="s">
        <v>196</v>
      </c>
      <c r="AS46" s="19"/>
      <c r="AT46" s="19" t="s">
        <v>211</v>
      </c>
      <c r="AU46" s="19" t="s">
        <v>212</v>
      </c>
      <c r="AV46" s="19" t="s">
        <v>213</v>
      </c>
      <c r="AW46" s="19" t="s">
        <v>214</v>
      </c>
      <c r="AX46" s="19" t="s">
        <v>215</v>
      </c>
      <c r="AY46" s="19"/>
      <c r="AZ46" s="19"/>
      <c r="BA46" s="19" t="s">
        <v>216</v>
      </c>
      <c r="BB46" s="19" t="s">
        <v>196</v>
      </c>
      <c r="BC46" s="19" t="s">
        <v>210</v>
      </c>
      <c r="BD46" s="19"/>
      <c r="BE46" s="19"/>
      <c r="BF46" s="19"/>
      <c r="BG46" s="19"/>
      <c r="BH46" s="19" t="s">
        <v>217</v>
      </c>
      <c r="BI46" s="19" t="s">
        <v>196</v>
      </c>
      <c r="BJ46" s="19"/>
      <c r="BK46" s="19" t="s">
        <v>218</v>
      </c>
      <c r="BL46" s="19"/>
      <c r="BM46" s="19" t="s">
        <v>219</v>
      </c>
      <c r="BN46" s="19" t="s">
        <v>220</v>
      </c>
      <c r="BO46" s="19" t="s">
        <v>221</v>
      </c>
      <c r="BP46" s="19" t="s">
        <v>222</v>
      </c>
      <c r="BQ46" s="19" t="s">
        <v>223</v>
      </c>
      <c r="BR46" s="19"/>
      <c r="BS46" s="19" t="s">
        <v>224</v>
      </c>
      <c r="BT46" s="19" t="s">
        <v>196</v>
      </c>
      <c r="BU46" s="19" t="s">
        <v>225</v>
      </c>
      <c r="BV46" s="19" t="s">
        <v>226</v>
      </c>
      <c r="BW46" s="19" t="s">
        <v>227</v>
      </c>
      <c r="BX46" s="19" t="s">
        <v>178</v>
      </c>
      <c r="BY46" s="19" t="s">
        <v>220</v>
      </c>
      <c r="BZ46" s="19" t="s">
        <v>179</v>
      </c>
      <c r="CA46" s="19" t="s">
        <v>228</v>
      </c>
      <c r="CB46" s="19" t="s">
        <v>228</v>
      </c>
      <c r="CC46" s="19" t="s">
        <v>229</v>
      </c>
      <c r="CD46" s="19"/>
      <c r="CE46" s="19" t="s">
        <v>230</v>
      </c>
    </row>
    <row r="47" spans="1:83">
      <c r="A47" s="17" t="s">
        <v>231</v>
      </c>
      <c r="B47" s="243">
        <v>0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17"/>
      <c r="CE47" s="29">
        <v>0</v>
      </c>
    </row>
    <row r="48" spans="1:83">
      <c r="A48" s="29" t="s">
        <v>232</v>
      </c>
      <c r="B48" s="243">
        <v>1148134</v>
      </c>
      <c r="C48" s="29">
        <v>0</v>
      </c>
      <c r="D48" s="29">
        <v>0</v>
      </c>
      <c r="E48" s="29">
        <v>8511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288892</v>
      </c>
      <c r="M48" s="29">
        <v>0</v>
      </c>
      <c r="N48" s="29">
        <v>60507</v>
      </c>
      <c r="O48" s="29">
        <v>0</v>
      </c>
      <c r="P48" s="29">
        <v>905</v>
      </c>
      <c r="Q48" s="29">
        <v>0</v>
      </c>
      <c r="R48" s="29">
        <v>0</v>
      </c>
      <c r="S48" s="29">
        <v>821</v>
      </c>
      <c r="T48" s="29">
        <v>0</v>
      </c>
      <c r="U48" s="29">
        <v>18073</v>
      </c>
      <c r="V48" s="29">
        <v>4866</v>
      </c>
      <c r="W48" s="29">
        <v>0</v>
      </c>
      <c r="X48" s="29">
        <v>0</v>
      </c>
      <c r="Y48" s="29">
        <v>27392</v>
      </c>
      <c r="Z48" s="29">
        <v>0</v>
      </c>
      <c r="AA48" s="29">
        <v>0</v>
      </c>
      <c r="AB48" s="29">
        <v>0</v>
      </c>
      <c r="AC48" s="29">
        <v>0</v>
      </c>
      <c r="AD48" s="29">
        <v>0</v>
      </c>
      <c r="AE48" s="29">
        <v>90424</v>
      </c>
      <c r="AF48" s="29">
        <v>0</v>
      </c>
      <c r="AG48" s="29">
        <v>54727</v>
      </c>
      <c r="AH48" s="29">
        <v>33668</v>
      </c>
      <c r="AI48" s="29">
        <v>0</v>
      </c>
      <c r="AJ48" s="29">
        <v>179525</v>
      </c>
      <c r="AK48" s="29">
        <v>0</v>
      </c>
      <c r="AL48" s="29">
        <v>0</v>
      </c>
      <c r="AM48" s="29">
        <v>0</v>
      </c>
      <c r="AN48" s="29">
        <v>0</v>
      </c>
      <c r="AO48" s="29">
        <v>0</v>
      </c>
      <c r="AP48" s="29">
        <v>0</v>
      </c>
      <c r="AQ48" s="29">
        <v>0</v>
      </c>
      <c r="AR48" s="29">
        <v>0</v>
      </c>
      <c r="AS48" s="29">
        <v>0</v>
      </c>
      <c r="AT48" s="29">
        <v>0</v>
      </c>
      <c r="AU48" s="29">
        <v>0</v>
      </c>
      <c r="AV48" s="29">
        <v>0</v>
      </c>
      <c r="AW48" s="29">
        <v>0</v>
      </c>
      <c r="AX48" s="29">
        <v>0</v>
      </c>
      <c r="AY48" s="29">
        <v>47792</v>
      </c>
      <c r="AZ48" s="29">
        <v>0</v>
      </c>
      <c r="BA48" s="29">
        <v>22639</v>
      </c>
      <c r="BB48" s="29">
        <v>14172</v>
      </c>
      <c r="BC48" s="29">
        <v>0</v>
      </c>
      <c r="BD48" s="29">
        <v>15417</v>
      </c>
      <c r="BE48" s="29">
        <v>38650</v>
      </c>
      <c r="BF48" s="29">
        <v>25178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>
        <v>11677</v>
      </c>
      <c r="BM48" s="29">
        <v>39217</v>
      </c>
      <c r="BN48" s="29">
        <v>108608</v>
      </c>
      <c r="BO48" s="29">
        <v>1493</v>
      </c>
      <c r="BP48" s="29">
        <v>0</v>
      </c>
      <c r="BQ48" s="29">
        <v>0</v>
      </c>
      <c r="BR48" s="29">
        <v>0</v>
      </c>
      <c r="BS48" s="29">
        <v>0</v>
      </c>
      <c r="BT48" s="29">
        <v>0</v>
      </c>
      <c r="BU48" s="29">
        <v>0</v>
      </c>
      <c r="BV48" s="29">
        <v>0</v>
      </c>
      <c r="BW48" s="29">
        <v>0</v>
      </c>
      <c r="BX48" s="29">
        <v>0</v>
      </c>
      <c r="BY48" s="29">
        <v>54981</v>
      </c>
      <c r="BZ48" s="29">
        <v>0</v>
      </c>
      <c r="CA48" s="29">
        <v>0</v>
      </c>
      <c r="CB48" s="29">
        <v>0</v>
      </c>
      <c r="CC48" s="29">
        <v>0</v>
      </c>
      <c r="CD48" s="29" t="s">
        <v>1057</v>
      </c>
      <c r="CE48" s="29" t="s">
        <v>1057</v>
      </c>
    </row>
    <row r="49" spans="1:84">
      <c r="A49" s="17" t="s">
        <v>233</v>
      </c>
      <c r="B49" s="29">
        <v>1148134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</row>
    <row r="50" spans="1:84">
      <c r="A50" s="17" t="s">
        <v>16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</row>
    <row r="51" spans="1:84">
      <c r="A51" s="23" t="s">
        <v>234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40858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0</v>
      </c>
      <c r="BO51" s="21">
        <v>0</v>
      </c>
      <c r="BP51" s="21">
        <v>0</v>
      </c>
      <c r="BQ51" s="21">
        <v>0</v>
      </c>
      <c r="BR51" s="21">
        <v>0</v>
      </c>
      <c r="BS51" s="21">
        <v>0</v>
      </c>
      <c r="BT51" s="21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17"/>
      <c r="CE51" s="29">
        <v>40858</v>
      </c>
    </row>
    <row r="52" spans="1:84">
      <c r="A52" s="36" t="s">
        <v>235</v>
      </c>
      <c r="B52" s="243">
        <v>675538</v>
      </c>
      <c r="C52" s="29">
        <v>0</v>
      </c>
      <c r="D52" s="29">
        <v>0</v>
      </c>
      <c r="E52" s="29">
        <v>6448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135328</v>
      </c>
      <c r="M52" s="29">
        <v>0</v>
      </c>
      <c r="N52" s="29">
        <v>110636</v>
      </c>
      <c r="O52" s="29">
        <v>0</v>
      </c>
      <c r="P52" s="29">
        <v>5727</v>
      </c>
      <c r="Q52" s="29">
        <v>0</v>
      </c>
      <c r="R52" s="29">
        <v>0</v>
      </c>
      <c r="S52" s="29">
        <v>15039</v>
      </c>
      <c r="T52" s="29">
        <v>0</v>
      </c>
      <c r="U52" s="29">
        <v>4039</v>
      </c>
      <c r="V52" s="29">
        <v>1403</v>
      </c>
      <c r="W52" s="29">
        <v>0</v>
      </c>
      <c r="X52" s="29">
        <v>0</v>
      </c>
      <c r="Y52" s="29">
        <v>7851</v>
      </c>
      <c r="Z52" s="29">
        <v>0</v>
      </c>
      <c r="AA52" s="29">
        <v>0</v>
      </c>
      <c r="AB52" s="29">
        <v>3414</v>
      </c>
      <c r="AC52" s="29">
        <v>0</v>
      </c>
      <c r="AD52" s="29">
        <v>0</v>
      </c>
      <c r="AE52" s="29">
        <v>17599</v>
      </c>
      <c r="AF52" s="29">
        <v>0</v>
      </c>
      <c r="AG52" s="29">
        <v>10753</v>
      </c>
      <c r="AH52" s="29">
        <v>0</v>
      </c>
      <c r="AI52" s="29">
        <v>0</v>
      </c>
      <c r="AJ52" s="29">
        <v>61349</v>
      </c>
      <c r="AK52" s="29">
        <v>0</v>
      </c>
      <c r="AL52" s="29">
        <v>0</v>
      </c>
      <c r="AM52" s="29">
        <v>0</v>
      </c>
      <c r="AN52" s="29">
        <v>0</v>
      </c>
      <c r="AO52" s="29">
        <v>0</v>
      </c>
      <c r="AP52" s="29">
        <v>0</v>
      </c>
      <c r="AQ52" s="29">
        <v>0</v>
      </c>
      <c r="AR52" s="29">
        <v>0</v>
      </c>
      <c r="AS52" s="29">
        <v>0</v>
      </c>
      <c r="AT52" s="29">
        <v>0</v>
      </c>
      <c r="AU52" s="29">
        <v>0</v>
      </c>
      <c r="AV52" s="29">
        <v>0</v>
      </c>
      <c r="AW52" s="29">
        <v>0</v>
      </c>
      <c r="AX52" s="29">
        <v>0</v>
      </c>
      <c r="AY52" s="29">
        <v>44603</v>
      </c>
      <c r="AZ52" s="29">
        <v>16119</v>
      </c>
      <c r="BA52" s="29">
        <v>24388</v>
      </c>
      <c r="BB52" s="29">
        <v>4191</v>
      </c>
      <c r="BC52" s="29">
        <v>0</v>
      </c>
      <c r="BD52" s="29">
        <v>0</v>
      </c>
      <c r="BE52" s="29">
        <v>129183</v>
      </c>
      <c r="BF52" s="29">
        <v>3717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>
        <v>1138</v>
      </c>
      <c r="BM52" s="29">
        <v>0</v>
      </c>
      <c r="BN52" s="29">
        <v>66678</v>
      </c>
      <c r="BO52" s="29">
        <v>0</v>
      </c>
      <c r="BP52" s="29">
        <v>0</v>
      </c>
      <c r="BQ52" s="29">
        <v>0</v>
      </c>
      <c r="BR52" s="29">
        <v>0</v>
      </c>
      <c r="BS52" s="29">
        <v>0</v>
      </c>
      <c r="BT52" s="29">
        <v>0</v>
      </c>
      <c r="BU52" s="29">
        <v>0</v>
      </c>
      <c r="BV52" s="29">
        <v>1024</v>
      </c>
      <c r="BW52" s="29">
        <v>0</v>
      </c>
      <c r="BX52" s="29">
        <v>0</v>
      </c>
      <c r="BY52" s="29">
        <v>4912</v>
      </c>
      <c r="BZ52" s="29">
        <v>0</v>
      </c>
      <c r="CA52" s="29">
        <v>0</v>
      </c>
      <c r="CB52" s="29">
        <v>0</v>
      </c>
      <c r="CC52" s="29">
        <v>0</v>
      </c>
      <c r="CD52" s="29" t="s">
        <v>1057</v>
      </c>
      <c r="CE52" s="29" t="s">
        <v>1057</v>
      </c>
    </row>
    <row r="53" spans="1:84">
      <c r="A53" s="17" t="s">
        <v>233</v>
      </c>
      <c r="B53" s="29">
        <v>675538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</row>
    <row r="54" spans="1:84">
      <c r="A54" s="17"/>
      <c r="B54" s="17"/>
      <c r="C54" s="24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</row>
    <row r="55" spans="1:84">
      <c r="A55" s="23" t="s">
        <v>236</v>
      </c>
      <c r="B55" s="17"/>
      <c r="C55" s="18" t="s">
        <v>36</v>
      </c>
      <c r="D55" s="19" t="s">
        <v>37</v>
      </c>
      <c r="E55" s="19" t="s">
        <v>38</v>
      </c>
      <c r="F55" s="19" t="s">
        <v>39</v>
      </c>
      <c r="G55" s="19" t="s">
        <v>40</v>
      </c>
      <c r="H55" s="19" t="s">
        <v>41</v>
      </c>
      <c r="I55" s="19" t="s">
        <v>42</v>
      </c>
      <c r="J55" s="19" t="s">
        <v>43</v>
      </c>
      <c r="K55" s="19" t="s">
        <v>44</v>
      </c>
      <c r="L55" s="19" t="s">
        <v>45</v>
      </c>
      <c r="M55" s="19" t="s">
        <v>46</v>
      </c>
      <c r="N55" s="19" t="s">
        <v>47</v>
      </c>
      <c r="O55" s="19" t="s">
        <v>48</v>
      </c>
      <c r="P55" s="19" t="s">
        <v>49</v>
      </c>
      <c r="Q55" s="19" t="s">
        <v>50</v>
      </c>
      <c r="R55" s="19" t="s">
        <v>51</v>
      </c>
      <c r="S55" s="19" t="s">
        <v>52</v>
      </c>
      <c r="T55" s="25" t="s">
        <v>53</v>
      </c>
      <c r="U55" s="19" t="s">
        <v>54</v>
      </c>
      <c r="V55" s="19" t="s">
        <v>55</v>
      </c>
      <c r="W55" s="19" t="s">
        <v>56</v>
      </c>
      <c r="X55" s="19" t="s">
        <v>57</v>
      </c>
      <c r="Y55" s="19" t="s">
        <v>58</v>
      </c>
      <c r="Z55" s="19" t="s">
        <v>59</v>
      </c>
      <c r="AA55" s="19" t="s">
        <v>60</v>
      </c>
      <c r="AB55" s="19" t="s">
        <v>61</v>
      </c>
      <c r="AC55" s="19" t="s">
        <v>62</v>
      </c>
      <c r="AD55" s="19" t="s">
        <v>63</v>
      </c>
      <c r="AE55" s="19" t="s">
        <v>64</v>
      </c>
      <c r="AF55" s="19" t="s">
        <v>65</v>
      </c>
      <c r="AG55" s="19" t="s">
        <v>66</v>
      </c>
      <c r="AH55" s="19" t="s">
        <v>67</v>
      </c>
      <c r="AI55" s="19" t="s">
        <v>68</v>
      </c>
      <c r="AJ55" s="19" t="s">
        <v>69</v>
      </c>
      <c r="AK55" s="19" t="s">
        <v>70</v>
      </c>
      <c r="AL55" s="19" t="s">
        <v>71</v>
      </c>
      <c r="AM55" s="19" t="s">
        <v>72</v>
      </c>
      <c r="AN55" s="19" t="s">
        <v>73</v>
      </c>
      <c r="AO55" s="19" t="s">
        <v>74</v>
      </c>
      <c r="AP55" s="19" t="s">
        <v>75</v>
      </c>
      <c r="AQ55" s="19" t="s">
        <v>76</v>
      </c>
      <c r="AR55" s="19" t="s">
        <v>77</v>
      </c>
      <c r="AS55" s="19" t="s">
        <v>78</v>
      </c>
      <c r="AT55" s="19" t="s">
        <v>79</v>
      </c>
      <c r="AU55" s="19" t="s">
        <v>80</v>
      </c>
      <c r="AV55" s="19" t="s">
        <v>81</v>
      </c>
      <c r="AW55" s="19" t="s">
        <v>82</v>
      </c>
      <c r="AX55" s="19" t="s">
        <v>83</v>
      </c>
      <c r="AY55" s="19" t="s">
        <v>84</v>
      </c>
      <c r="AZ55" s="19" t="s">
        <v>85</v>
      </c>
      <c r="BA55" s="19" t="s">
        <v>86</v>
      </c>
      <c r="BB55" s="19" t="s">
        <v>87</v>
      </c>
      <c r="BC55" s="19" t="s">
        <v>88</v>
      </c>
      <c r="BD55" s="19" t="s">
        <v>89</v>
      </c>
      <c r="BE55" s="19" t="s">
        <v>90</v>
      </c>
      <c r="BF55" s="19" t="s">
        <v>91</v>
      </c>
      <c r="BG55" s="19" t="s">
        <v>92</v>
      </c>
      <c r="BH55" s="19" t="s">
        <v>93</v>
      </c>
      <c r="BI55" s="19" t="s">
        <v>94</v>
      </c>
      <c r="BJ55" s="19" t="s">
        <v>95</v>
      </c>
      <c r="BK55" s="19" t="s">
        <v>96</v>
      </c>
      <c r="BL55" s="19" t="s">
        <v>97</v>
      </c>
      <c r="BM55" s="19" t="s">
        <v>98</v>
      </c>
      <c r="BN55" s="19" t="s">
        <v>99</v>
      </c>
      <c r="BO55" s="19" t="s">
        <v>100</v>
      </c>
      <c r="BP55" s="19" t="s">
        <v>101</v>
      </c>
      <c r="BQ55" s="19" t="s">
        <v>102</v>
      </c>
      <c r="BR55" s="19" t="s">
        <v>103</v>
      </c>
      <c r="BS55" s="19" t="s">
        <v>104</v>
      </c>
      <c r="BT55" s="19" t="s">
        <v>105</v>
      </c>
      <c r="BU55" s="19" t="s">
        <v>106</v>
      </c>
      <c r="BV55" s="19" t="s">
        <v>107</v>
      </c>
      <c r="BW55" s="19" t="s">
        <v>108</v>
      </c>
      <c r="BX55" s="19" t="s">
        <v>109</v>
      </c>
      <c r="BY55" s="19" t="s">
        <v>110</v>
      </c>
      <c r="BZ55" s="19" t="s">
        <v>111</v>
      </c>
      <c r="CA55" s="19" t="s">
        <v>112</v>
      </c>
      <c r="CB55" s="19" t="s">
        <v>113</v>
      </c>
      <c r="CC55" s="19" t="s">
        <v>114</v>
      </c>
      <c r="CD55" s="19" t="s">
        <v>115</v>
      </c>
      <c r="CE55" s="19" t="s">
        <v>116</v>
      </c>
    </row>
    <row r="56" spans="1:84">
      <c r="A56" s="23" t="s">
        <v>237</v>
      </c>
      <c r="B56" s="17"/>
      <c r="C56" s="18" t="s">
        <v>118</v>
      </c>
      <c r="D56" s="19" t="s">
        <v>119</v>
      </c>
      <c r="E56" s="19" t="s">
        <v>120</v>
      </c>
      <c r="F56" s="19" t="s">
        <v>121</v>
      </c>
      <c r="G56" s="19" t="s">
        <v>122</v>
      </c>
      <c r="H56" s="19" t="s">
        <v>123</v>
      </c>
      <c r="I56" s="19" t="s">
        <v>124</v>
      </c>
      <c r="J56" s="19" t="s">
        <v>125</v>
      </c>
      <c r="K56" s="19" t="s">
        <v>126</v>
      </c>
      <c r="L56" s="19" t="s">
        <v>127</v>
      </c>
      <c r="M56" s="19" t="s">
        <v>128</v>
      </c>
      <c r="N56" s="19" t="s">
        <v>129</v>
      </c>
      <c r="O56" s="19" t="s">
        <v>130</v>
      </c>
      <c r="P56" s="19" t="s">
        <v>131</v>
      </c>
      <c r="Q56" s="19" t="s">
        <v>132</v>
      </c>
      <c r="R56" s="19" t="s">
        <v>133</v>
      </c>
      <c r="S56" s="19" t="s">
        <v>134</v>
      </c>
      <c r="T56" s="19" t="s">
        <v>135</v>
      </c>
      <c r="U56" s="19" t="s">
        <v>136</v>
      </c>
      <c r="V56" s="19" t="s">
        <v>137</v>
      </c>
      <c r="W56" s="19" t="s">
        <v>138</v>
      </c>
      <c r="X56" s="19" t="s">
        <v>139</v>
      </c>
      <c r="Y56" s="19" t="s">
        <v>140</v>
      </c>
      <c r="Z56" s="19" t="s">
        <v>140</v>
      </c>
      <c r="AA56" s="19" t="s">
        <v>141</v>
      </c>
      <c r="AB56" s="19" t="s">
        <v>142</v>
      </c>
      <c r="AC56" s="19" t="s">
        <v>143</v>
      </c>
      <c r="AD56" s="19" t="s">
        <v>144</v>
      </c>
      <c r="AE56" s="19" t="s">
        <v>122</v>
      </c>
      <c r="AF56" s="19" t="s">
        <v>123</v>
      </c>
      <c r="AG56" s="19" t="s">
        <v>145</v>
      </c>
      <c r="AH56" s="19" t="s">
        <v>146</v>
      </c>
      <c r="AI56" s="19" t="s">
        <v>147</v>
      </c>
      <c r="AJ56" s="19" t="s">
        <v>148</v>
      </c>
      <c r="AK56" s="19" t="s">
        <v>149</v>
      </c>
      <c r="AL56" s="19" t="s">
        <v>150</v>
      </c>
      <c r="AM56" s="19" t="s">
        <v>151</v>
      </c>
      <c r="AN56" s="19" t="s">
        <v>137</v>
      </c>
      <c r="AO56" s="19" t="s">
        <v>152</v>
      </c>
      <c r="AP56" s="19" t="s">
        <v>153</v>
      </c>
      <c r="AQ56" s="19" t="s">
        <v>154</v>
      </c>
      <c r="AR56" s="19" t="s">
        <v>155</v>
      </c>
      <c r="AS56" s="19" t="s">
        <v>156</v>
      </c>
      <c r="AT56" s="19" t="s">
        <v>157</v>
      </c>
      <c r="AU56" s="19" t="s">
        <v>158</v>
      </c>
      <c r="AV56" s="19" t="s">
        <v>159</v>
      </c>
      <c r="AW56" s="19" t="s">
        <v>160</v>
      </c>
      <c r="AX56" s="19" t="s">
        <v>161</v>
      </c>
      <c r="AY56" s="19" t="s">
        <v>162</v>
      </c>
      <c r="AZ56" s="19" t="s">
        <v>163</v>
      </c>
      <c r="BA56" s="19" t="s">
        <v>164</v>
      </c>
      <c r="BB56" s="19" t="s">
        <v>165</v>
      </c>
      <c r="BC56" s="19" t="s">
        <v>134</v>
      </c>
      <c r="BD56" s="19" t="s">
        <v>166</v>
      </c>
      <c r="BE56" s="19" t="s">
        <v>167</v>
      </c>
      <c r="BF56" s="19" t="s">
        <v>168</v>
      </c>
      <c r="BG56" s="19" t="s">
        <v>169</v>
      </c>
      <c r="BH56" s="19" t="s">
        <v>170</v>
      </c>
      <c r="BI56" s="19" t="s">
        <v>171</v>
      </c>
      <c r="BJ56" s="19" t="s">
        <v>172</v>
      </c>
      <c r="BK56" s="19" t="s">
        <v>173</v>
      </c>
      <c r="BL56" s="19" t="s">
        <v>174</v>
      </c>
      <c r="BM56" s="19" t="s">
        <v>159</v>
      </c>
      <c r="BN56" s="19" t="s">
        <v>175</v>
      </c>
      <c r="BO56" s="19" t="s">
        <v>176</v>
      </c>
      <c r="BP56" s="19" t="s">
        <v>177</v>
      </c>
      <c r="BQ56" s="19" t="s">
        <v>178</v>
      </c>
      <c r="BR56" s="19" t="s">
        <v>179</v>
      </c>
      <c r="BS56" s="19" t="s">
        <v>180</v>
      </c>
      <c r="BT56" s="19" t="s">
        <v>181</v>
      </c>
      <c r="BU56" s="19" t="s">
        <v>182</v>
      </c>
      <c r="BV56" s="19" t="s">
        <v>182</v>
      </c>
      <c r="BW56" s="19" t="s">
        <v>182</v>
      </c>
      <c r="BX56" s="19" t="s">
        <v>183</v>
      </c>
      <c r="BY56" s="19" t="s">
        <v>184</v>
      </c>
      <c r="BZ56" s="19" t="s">
        <v>185</v>
      </c>
      <c r="CA56" s="19" t="s">
        <v>186</v>
      </c>
      <c r="CB56" s="19" t="s">
        <v>187</v>
      </c>
      <c r="CC56" s="19" t="s">
        <v>159</v>
      </c>
      <c r="CD56" s="19" t="s">
        <v>238</v>
      </c>
      <c r="CE56" s="19" t="s">
        <v>188</v>
      </c>
    </row>
    <row r="57" spans="1:84">
      <c r="A57" s="23" t="s">
        <v>239</v>
      </c>
      <c r="B57" s="17"/>
      <c r="C57" s="18" t="s">
        <v>190</v>
      </c>
      <c r="D57" s="19" t="s">
        <v>190</v>
      </c>
      <c r="E57" s="19" t="s">
        <v>190</v>
      </c>
      <c r="F57" s="19" t="s">
        <v>191</v>
      </c>
      <c r="G57" s="19" t="s">
        <v>192</v>
      </c>
      <c r="H57" s="19" t="s">
        <v>190</v>
      </c>
      <c r="I57" s="19" t="s">
        <v>193</v>
      </c>
      <c r="J57" s="19"/>
      <c r="K57" s="19" t="s">
        <v>184</v>
      </c>
      <c r="L57" s="19" t="s">
        <v>194</v>
      </c>
      <c r="M57" s="19" t="s">
        <v>195</v>
      </c>
      <c r="N57" s="19" t="s">
        <v>196</v>
      </c>
      <c r="O57" s="19" t="s">
        <v>197</v>
      </c>
      <c r="P57" s="19" t="s">
        <v>196</v>
      </c>
      <c r="Q57" s="19" t="s">
        <v>198</v>
      </c>
      <c r="R57" s="19"/>
      <c r="S57" s="19" t="s">
        <v>196</v>
      </c>
      <c r="T57" s="19" t="s">
        <v>199</v>
      </c>
      <c r="U57" s="19"/>
      <c r="V57" s="19" t="s">
        <v>200</v>
      </c>
      <c r="W57" s="19" t="s">
        <v>201</v>
      </c>
      <c r="X57" s="19" t="s">
        <v>202</v>
      </c>
      <c r="Y57" s="19" t="s">
        <v>203</v>
      </c>
      <c r="Z57" s="19" t="s">
        <v>204</v>
      </c>
      <c r="AA57" s="19" t="s">
        <v>205</v>
      </c>
      <c r="AB57" s="19"/>
      <c r="AC57" s="19" t="s">
        <v>199</v>
      </c>
      <c r="AD57" s="19"/>
      <c r="AE57" s="19" t="s">
        <v>199</v>
      </c>
      <c r="AF57" s="19" t="s">
        <v>206</v>
      </c>
      <c r="AG57" s="19" t="s">
        <v>198</v>
      </c>
      <c r="AH57" s="19"/>
      <c r="AI57" s="19" t="s">
        <v>207</v>
      </c>
      <c r="AJ57" s="19"/>
      <c r="AK57" s="19" t="s">
        <v>199</v>
      </c>
      <c r="AL57" s="19" t="s">
        <v>199</v>
      </c>
      <c r="AM57" s="19" t="s">
        <v>199</v>
      </c>
      <c r="AN57" s="19" t="s">
        <v>208</v>
      </c>
      <c r="AO57" s="19" t="s">
        <v>209</v>
      </c>
      <c r="AP57" s="19" t="s">
        <v>148</v>
      </c>
      <c r="AQ57" s="19" t="s">
        <v>210</v>
      </c>
      <c r="AR57" s="19" t="s">
        <v>196</v>
      </c>
      <c r="AS57" s="19"/>
      <c r="AT57" s="19" t="s">
        <v>211</v>
      </c>
      <c r="AU57" s="19" t="s">
        <v>212</v>
      </c>
      <c r="AV57" s="19" t="s">
        <v>213</v>
      </c>
      <c r="AW57" s="19" t="s">
        <v>214</v>
      </c>
      <c r="AX57" s="19" t="s">
        <v>215</v>
      </c>
      <c r="AY57" s="19"/>
      <c r="AZ57" s="19"/>
      <c r="BA57" s="19" t="s">
        <v>216</v>
      </c>
      <c r="BB57" s="19" t="s">
        <v>196</v>
      </c>
      <c r="BC57" s="19" t="s">
        <v>210</v>
      </c>
      <c r="BD57" s="19"/>
      <c r="BE57" s="19"/>
      <c r="BF57" s="19"/>
      <c r="BG57" s="19"/>
      <c r="BH57" s="19" t="s">
        <v>217</v>
      </c>
      <c r="BI57" s="19" t="s">
        <v>196</v>
      </c>
      <c r="BJ57" s="19"/>
      <c r="BK57" s="19" t="s">
        <v>218</v>
      </c>
      <c r="BL57" s="19"/>
      <c r="BM57" s="19" t="s">
        <v>219</v>
      </c>
      <c r="BN57" s="19" t="s">
        <v>220</v>
      </c>
      <c r="BO57" s="19" t="s">
        <v>221</v>
      </c>
      <c r="BP57" s="19" t="s">
        <v>222</v>
      </c>
      <c r="BQ57" s="19" t="s">
        <v>223</v>
      </c>
      <c r="BR57" s="19"/>
      <c r="BS57" s="19" t="s">
        <v>224</v>
      </c>
      <c r="BT57" s="19" t="s">
        <v>196</v>
      </c>
      <c r="BU57" s="19" t="s">
        <v>225</v>
      </c>
      <c r="BV57" s="19" t="s">
        <v>226</v>
      </c>
      <c r="BW57" s="19" t="s">
        <v>227</v>
      </c>
      <c r="BX57" s="19" t="s">
        <v>178</v>
      </c>
      <c r="BY57" s="19" t="s">
        <v>220</v>
      </c>
      <c r="BZ57" s="19" t="s">
        <v>179</v>
      </c>
      <c r="CA57" s="19" t="s">
        <v>228</v>
      </c>
      <c r="CB57" s="19" t="s">
        <v>228</v>
      </c>
      <c r="CC57" s="19" t="s">
        <v>229</v>
      </c>
      <c r="CD57" s="19" t="s">
        <v>240</v>
      </c>
      <c r="CE57" s="19" t="s">
        <v>230</v>
      </c>
    </row>
    <row r="58" spans="1:84">
      <c r="A58" s="23" t="s">
        <v>241</v>
      </c>
      <c r="B58" s="17"/>
      <c r="C58" s="18" t="s">
        <v>242</v>
      </c>
      <c r="D58" s="19" t="s">
        <v>242</v>
      </c>
      <c r="E58" s="19" t="s">
        <v>242</v>
      </c>
      <c r="F58" s="19" t="s">
        <v>242</v>
      </c>
      <c r="G58" s="19" t="s">
        <v>242</v>
      </c>
      <c r="H58" s="19" t="s">
        <v>242</v>
      </c>
      <c r="I58" s="19" t="s">
        <v>242</v>
      </c>
      <c r="J58" s="19" t="s">
        <v>243</v>
      </c>
      <c r="K58" s="19" t="s">
        <v>242</v>
      </c>
      <c r="L58" s="19" t="s">
        <v>242</v>
      </c>
      <c r="M58" s="19" t="s">
        <v>242</v>
      </c>
      <c r="N58" s="19" t="s">
        <v>242</v>
      </c>
      <c r="O58" s="19" t="s">
        <v>244</v>
      </c>
      <c r="P58" s="19" t="s">
        <v>245</v>
      </c>
      <c r="Q58" s="19" t="s">
        <v>246</v>
      </c>
      <c r="R58" s="20" t="s">
        <v>247</v>
      </c>
      <c r="S58" s="26" t="s">
        <v>248</v>
      </c>
      <c r="T58" s="26" t="s">
        <v>248</v>
      </c>
      <c r="U58" s="19" t="s">
        <v>249</v>
      </c>
      <c r="V58" s="19" t="s">
        <v>249</v>
      </c>
      <c r="W58" s="19" t="s">
        <v>250</v>
      </c>
      <c r="X58" s="19" t="s">
        <v>251</v>
      </c>
      <c r="Y58" s="19" t="s">
        <v>252</v>
      </c>
      <c r="Z58" s="19" t="s">
        <v>252</v>
      </c>
      <c r="AA58" s="19" t="s">
        <v>252</v>
      </c>
      <c r="AB58" s="26" t="s">
        <v>248</v>
      </c>
      <c r="AC58" s="19" t="s">
        <v>253</v>
      </c>
      <c r="AD58" s="19" t="s">
        <v>254</v>
      </c>
      <c r="AE58" s="19" t="s">
        <v>253</v>
      </c>
      <c r="AF58" s="19" t="s">
        <v>255</v>
      </c>
      <c r="AG58" s="19" t="s">
        <v>255</v>
      </c>
      <c r="AH58" s="19" t="s">
        <v>256</v>
      </c>
      <c r="AI58" s="19" t="s">
        <v>257</v>
      </c>
      <c r="AJ58" s="19" t="s">
        <v>255</v>
      </c>
      <c r="AK58" s="19" t="s">
        <v>253</v>
      </c>
      <c r="AL58" s="19" t="s">
        <v>253</v>
      </c>
      <c r="AM58" s="19" t="s">
        <v>253</v>
      </c>
      <c r="AN58" s="19" t="s">
        <v>244</v>
      </c>
      <c r="AO58" s="19" t="s">
        <v>254</v>
      </c>
      <c r="AP58" s="19" t="s">
        <v>255</v>
      </c>
      <c r="AQ58" s="19" t="s">
        <v>256</v>
      </c>
      <c r="AR58" s="19" t="s">
        <v>255</v>
      </c>
      <c r="AS58" s="19" t="s">
        <v>253</v>
      </c>
      <c r="AT58" s="19" t="s">
        <v>258</v>
      </c>
      <c r="AU58" s="19" t="s">
        <v>255</v>
      </c>
      <c r="AV58" s="26" t="s">
        <v>248</v>
      </c>
      <c r="AW58" s="26" t="s">
        <v>248</v>
      </c>
      <c r="AX58" s="26" t="s">
        <v>248</v>
      </c>
      <c r="AY58" s="19" t="s">
        <v>259</v>
      </c>
      <c r="AZ58" s="19" t="s">
        <v>259</v>
      </c>
      <c r="BA58" s="26" t="s">
        <v>248</v>
      </c>
      <c r="BB58" s="26" t="s">
        <v>248</v>
      </c>
      <c r="BC58" s="26" t="s">
        <v>248</v>
      </c>
      <c r="BD58" s="26" t="s">
        <v>248</v>
      </c>
      <c r="BE58" s="19" t="s">
        <v>260</v>
      </c>
      <c r="BF58" s="26" t="s">
        <v>248</v>
      </c>
      <c r="BG58" s="26" t="s">
        <v>248</v>
      </c>
      <c r="BH58" s="26" t="s">
        <v>248</v>
      </c>
      <c r="BI58" s="26" t="s">
        <v>248</v>
      </c>
      <c r="BJ58" s="26" t="s">
        <v>248</v>
      </c>
      <c r="BK58" s="26" t="s">
        <v>248</v>
      </c>
      <c r="BL58" s="26" t="s">
        <v>248</v>
      </c>
      <c r="BM58" s="26" t="s">
        <v>248</v>
      </c>
      <c r="BN58" s="26" t="s">
        <v>248</v>
      </c>
      <c r="BO58" s="26" t="s">
        <v>248</v>
      </c>
      <c r="BP58" s="26" t="s">
        <v>248</v>
      </c>
      <c r="BQ58" s="26" t="s">
        <v>248</v>
      </c>
      <c r="BR58" s="26" t="s">
        <v>248</v>
      </c>
      <c r="BS58" s="26" t="s">
        <v>248</v>
      </c>
      <c r="BT58" s="26" t="s">
        <v>248</v>
      </c>
      <c r="BU58" s="26" t="s">
        <v>248</v>
      </c>
      <c r="BV58" s="26" t="s">
        <v>248</v>
      </c>
      <c r="BW58" s="26" t="s">
        <v>248</v>
      </c>
      <c r="BX58" s="26" t="s">
        <v>248</v>
      </c>
      <c r="BY58" s="26" t="s">
        <v>248</v>
      </c>
      <c r="BZ58" s="26" t="s">
        <v>248</v>
      </c>
      <c r="CA58" s="26" t="s">
        <v>248</v>
      </c>
      <c r="CB58" s="26" t="s">
        <v>248</v>
      </c>
      <c r="CC58" s="26" t="s">
        <v>248</v>
      </c>
      <c r="CD58" s="26" t="s">
        <v>248</v>
      </c>
      <c r="CE58" s="26" t="s">
        <v>248</v>
      </c>
    </row>
    <row r="59" spans="1:84">
      <c r="A59" s="36" t="s">
        <v>261</v>
      </c>
      <c r="B59" s="29"/>
      <c r="C59" s="21">
        <v>0</v>
      </c>
      <c r="D59" s="21">
        <v>0</v>
      </c>
      <c r="E59" s="21">
        <v>84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4311</v>
      </c>
      <c r="M59" s="21">
        <v>0</v>
      </c>
      <c r="N59" s="21">
        <v>3598</v>
      </c>
      <c r="O59" s="21">
        <v>0</v>
      </c>
      <c r="P59" s="27">
        <v>0</v>
      </c>
      <c r="Q59" s="27">
        <v>0</v>
      </c>
      <c r="R59" s="27">
        <v>0</v>
      </c>
      <c r="S59" s="244">
        <v>0</v>
      </c>
      <c r="T59" s="244">
        <v>0</v>
      </c>
      <c r="U59" s="28">
        <v>9001</v>
      </c>
      <c r="V59" s="27">
        <v>215</v>
      </c>
      <c r="W59" s="27">
        <v>0</v>
      </c>
      <c r="X59" s="27">
        <v>0</v>
      </c>
      <c r="Y59" s="27">
        <v>733</v>
      </c>
      <c r="Z59" s="27">
        <v>0</v>
      </c>
      <c r="AA59" s="27">
        <v>0</v>
      </c>
      <c r="AB59" s="244">
        <v>0</v>
      </c>
      <c r="AC59" s="27">
        <v>0</v>
      </c>
      <c r="AD59" s="27">
        <v>0</v>
      </c>
      <c r="AE59" s="27">
        <v>3367</v>
      </c>
      <c r="AF59" s="27">
        <v>0</v>
      </c>
      <c r="AG59" s="27">
        <v>519</v>
      </c>
      <c r="AH59" s="27">
        <v>108</v>
      </c>
      <c r="AI59" s="27">
        <v>0</v>
      </c>
      <c r="AJ59" s="27">
        <v>3391</v>
      </c>
      <c r="AK59" s="27">
        <v>0</v>
      </c>
      <c r="AL59" s="27">
        <v>0</v>
      </c>
      <c r="AM59" s="27">
        <v>0</v>
      </c>
      <c r="AN59" s="27">
        <v>0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44">
        <v>0</v>
      </c>
      <c r="AW59" s="244">
        <v>0</v>
      </c>
      <c r="AX59" s="244">
        <v>0</v>
      </c>
      <c r="AY59" s="27">
        <v>12403</v>
      </c>
      <c r="AZ59" s="27">
        <v>0</v>
      </c>
      <c r="BA59" s="244">
        <v>0</v>
      </c>
      <c r="BB59" s="244">
        <v>0</v>
      </c>
      <c r="BC59" s="244">
        <v>0</v>
      </c>
      <c r="BD59" s="244">
        <v>0</v>
      </c>
      <c r="BE59" s="27">
        <v>35622</v>
      </c>
      <c r="BF59" s="244">
        <v>0</v>
      </c>
      <c r="BG59" s="244">
        <v>0</v>
      </c>
      <c r="BH59" s="244">
        <v>0</v>
      </c>
      <c r="BI59" s="244">
        <v>0</v>
      </c>
      <c r="BJ59" s="244">
        <v>0</v>
      </c>
      <c r="BK59" s="244">
        <v>0</v>
      </c>
      <c r="BL59" s="244">
        <v>0</v>
      </c>
      <c r="BM59" s="244">
        <v>0</v>
      </c>
      <c r="BN59" s="244">
        <v>0</v>
      </c>
      <c r="BO59" s="244">
        <v>0</v>
      </c>
      <c r="BP59" s="244">
        <v>0</v>
      </c>
      <c r="BQ59" s="244">
        <v>0</v>
      </c>
      <c r="BR59" s="244">
        <v>0</v>
      </c>
      <c r="BS59" s="244">
        <v>0</v>
      </c>
      <c r="BT59" s="244">
        <v>0</v>
      </c>
      <c r="BU59" s="244">
        <v>0</v>
      </c>
      <c r="BV59" s="244">
        <v>0</v>
      </c>
      <c r="BW59" s="244">
        <v>0</v>
      </c>
      <c r="BX59" s="244">
        <v>0</v>
      </c>
      <c r="BY59" s="244">
        <v>0</v>
      </c>
      <c r="BZ59" s="244">
        <v>0</v>
      </c>
      <c r="CA59" s="244">
        <v>0</v>
      </c>
      <c r="CB59" s="244">
        <v>0</v>
      </c>
      <c r="CC59" s="244">
        <v>0</v>
      </c>
      <c r="CD59" s="235">
        <v>0</v>
      </c>
      <c r="CE59" s="29">
        <v>0</v>
      </c>
    </row>
    <row r="60" spans="1:84">
      <c r="A60" s="218" t="s">
        <v>262</v>
      </c>
      <c r="B60" s="219"/>
      <c r="C60" s="245">
        <v>0</v>
      </c>
      <c r="D60" s="245">
        <v>0</v>
      </c>
      <c r="E60" s="245">
        <v>0.53</v>
      </c>
      <c r="F60" s="245">
        <v>0</v>
      </c>
      <c r="G60" s="245">
        <v>0</v>
      </c>
      <c r="H60" s="245">
        <v>0</v>
      </c>
      <c r="I60" s="245">
        <v>0</v>
      </c>
      <c r="J60" s="245">
        <v>0</v>
      </c>
      <c r="K60" s="245">
        <v>0</v>
      </c>
      <c r="L60" s="245">
        <v>17.95</v>
      </c>
      <c r="M60" s="245">
        <v>0</v>
      </c>
      <c r="N60" s="245">
        <v>5.73</v>
      </c>
      <c r="O60" s="245">
        <v>0</v>
      </c>
      <c r="P60" s="246">
        <v>0.06</v>
      </c>
      <c r="Q60" s="246">
        <v>0</v>
      </c>
      <c r="R60" s="246">
        <v>0</v>
      </c>
      <c r="S60" s="247">
        <v>7.0000000000000007E-2</v>
      </c>
      <c r="T60" s="247">
        <v>0</v>
      </c>
      <c r="U60" s="248">
        <v>1.1399999999999999</v>
      </c>
      <c r="V60" s="246">
        <v>0.23</v>
      </c>
      <c r="W60" s="246">
        <v>0</v>
      </c>
      <c r="X60" s="246">
        <v>0</v>
      </c>
      <c r="Y60" s="246">
        <v>1.28</v>
      </c>
      <c r="Z60" s="246">
        <v>0</v>
      </c>
      <c r="AA60" s="246">
        <v>0</v>
      </c>
      <c r="AB60" s="247">
        <v>0</v>
      </c>
      <c r="AC60" s="246">
        <v>0</v>
      </c>
      <c r="AD60" s="246">
        <v>0</v>
      </c>
      <c r="AE60" s="246">
        <v>3.68</v>
      </c>
      <c r="AF60" s="246">
        <v>0</v>
      </c>
      <c r="AG60" s="246">
        <v>1.22</v>
      </c>
      <c r="AH60" s="246">
        <v>1.44</v>
      </c>
      <c r="AI60" s="246">
        <v>0</v>
      </c>
      <c r="AJ60" s="246">
        <v>10.02</v>
      </c>
      <c r="AK60" s="246">
        <v>0</v>
      </c>
      <c r="AL60" s="246">
        <v>0</v>
      </c>
      <c r="AM60" s="246">
        <v>0</v>
      </c>
      <c r="AN60" s="246">
        <v>0</v>
      </c>
      <c r="AO60" s="246">
        <v>0</v>
      </c>
      <c r="AP60" s="246">
        <v>0</v>
      </c>
      <c r="AQ60" s="246">
        <v>0</v>
      </c>
      <c r="AR60" s="246">
        <v>0</v>
      </c>
      <c r="AS60" s="246">
        <v>0</v>
      </c>
      <c r="AT60" s="246">
        <v>0</v>
      </c>
      <c r="AU60" s="246">
        <v>0</v>
      </c>
      <c r="AV60" s="247">
        <v>0</v>
      </c>
      <c r="AW60" s="247">
        <v>0</v>
      </c>
      <c r="AX60" s="247">
        <v>0</v>
      </c>
      <c r="AY60" s="246">
        <v>5.75</v>
      </c>
      <c r="AZ60" s="246">
        <v>0</v>
      </c>
      <c r="BA60" s="247">
        <v>2.61</v>
      </c>
      <c r="BB60" s="247">
        <v>1.1200000000000001</v>
      </c>
      <c r="BC60" s="247">
        <v>0</v>
      </c>
      <c r="BD60" s="247">
        <v>0.86</v>
      </c>
      <c r="BE60" s="246">
        <v>3.41</v>
      </c>
      <c r="BF60" s="247">
        <v>3.11</v>
      </c>
      <c r="BG60" s="247">
        <v>0</v>
      </c>
      <c r="BH60" s="247">
        <v>0</v>
      </c>
      <c r="BI60" s="247">
        <v>0</v>
      </c>
      <c r="BJ60" s="247">
        <v>0</v>
      </c>
      <c r="BK60" s="247">
        <v>0</v>
      </c>
      <c r="BL60" s="247">
        <v>1.3</v>
      </c>
      <c r="BM60" s="247">
        <v>2.54</v>
      </c>
      <c r="BN60" s="247">
        <v>3.92</v>
      </c>
      <c r="BO60" s="247">
        <v>0.1</v>
      </c>
      <c r="BP60" s="247">
        <v>0</v>
      </c>
      <c r="BQ60" s="247">
        <v>0</v>
      </c>
      <c r="BR60" s="247">
        <v>0</v>
      </c>
      <c r="BS60" s="247">
        <v>0</v>
      </c>
      <c r="BT60" s="247">
        <v>0</v>
      </c>
      <c r="BU60" s="247">
        <v>0</v>
      </c>
      <c r="BV60" s="247">
        <v>0</v>
      </c>
      <c r="BW60" s="247">
        <v>0</v>
      </c>
      <c r="BX60" s="247">
        <v>0</v>
      </c>
      <c r="BY60" s="247">
        <v>2.37</v>
      </c>
      <c r="BZ60" s="247">
        <v>0</v>
      </c>
      <c r="CA60" s="247">
        <v>0</v>
      </c>
      <c r="CB60" s="247">
        <v>0</v>
      </c>
      <c r="CC60" s="247">
        <v>0</v>
      </c>
      <c r="CD60" s="220" t="s">
        <v>248</v>
      </c>
      <c r="CE60" s="238">
        <v>70.44</v>
      </c>
    </row>
    <row r="61" spans="1:84" s="211" customFormat="1">
      <c r="A61" s="36" t="s">
        <v>263</v>
      </c>
      <c r="B61" s="17"/>
      <c r="C61" s="21">
        <v>0</v>
      </c>
      <c r="D61" s="21">
        <v>0</v>
      </c>
      <c r="E61" s="21">
        <v>37398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1269480</v>
      </c>
      <c r="M61" s="21">
        <v>0</v>
      </c>
      <c r="N61" s="21">
        <v>265887</v>
      </c>
      <c r="O61" s="21">
        <v>0</v>
      </c>
      <c r="P61" s="27">
        <v>3979</v>
      </c>
      <c r="Q61" s="27">
        <v>0</v>
      </c>
      <c r="R61" s="27">
        <v>0</v>
      </c>
      <c r="S61" s="249">
        <v>3609</v>
      </c>
      <c r="T61" s="249">
        <v>0</v>
      </c>
      <c r="U61" s="28">
        <v>79420</v>
      </c>
      <c r="V61" s="27">
        <v>21383</v>
      </c>
      <c r="W61" s="27">
        <v>0</v>
      </c>
      <c r="X61" s="27">
        <v>0</v>
      </c>
      <c r="Y61" s="27">
        <v>120367</v>
      </c>
      <c r="Z61" s="27">
        <v>0</v>
      </c>
      <c r="AA61" s="27">
        <v>0</v>
      </c>
      <c r="AB61" s="250">
        <v>0</v>
      </c>
      <c r="AC61" s="27">
        <v>0</v>
      </c>
      <c r="AD61" s="27">
        <v>0</v>
      </c>
      <c r="AE61" s="27">
        <v>397351</v>
      </c>
      <c r="AF61" s="27">
        <v>0</v>
      </c>
      <c r="AG61" s="27">
        <v>240486</v>
      </c>
      <c r="AH61" s="27">
        <v>147948</v>
      </c>
      <c r="AI61" s="27">
        <v>0</v>
      </c>
      <c r="AJ61" s="27">
        <v>788887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49">
        <v>0</v>
      </c>
      <c r="AW61" s="249">
        <v>0</v>
      </c>
      <c r="AX61" s="249">
        <v>0</v>
      </c>
      <c r="AY61" s="27">
        <v>210013</v>
      </c>
      <c r="AZ61" s="27">
        <v>0</v>
      </c>
      <c r="BA61" s="249">
        <v>99483</v>
      </c>
      <c r="BB61" s="249">
        <v>62277</v>
      </c>
      <c r="BC61" s="249">
        <v>0</v>
      </c>
      <c r="BD61" s="249">
        <v>67747</v>
      </c>
      <c r="BE61" s="27">
        <v>169838</v>
      </c>
      <c r="BF61" s="249">
        <v>110639</v>
      </c>
      <c r="BG61" s="249">
        <v>0</v>
      </c>
      <c r="BH61" s="249">
        <v>0</v>
      </c>
      <c r="BI61" s="249">
        <v>0</v>
      </c>
      <c r="BJ61" s="249">
        <v>0</v>
      </c>
      <c r="BK61" s="249">
        <v>0</v>
      </c>
      <c r="BL61" s="249">
        <v>51313</v>
      </c>
      <c r="BM61" s="249">
        <v>172333</v>
      </c>
      <c r="BN61" s="249">
        <v>477256</v>
      </c>
      <c r="BO61" s="249">
        <v>6560</v>
      </c>
      <c r="BP61" s="249">
        <v>0</v>
      </c>
      <c r="BQ61" s="249">
        <v>0</v>
      </c>
      <c r="BR61" s="249">
        <v>0</v>
      </c>
      <c r="BS61" s="249">
        <v>0</v>
      </c>
      <c r="BT61" s="249">
        <v>0</v>
      </c>
      <c r="BU61" s="249">
        <v>0</v>
      </c>
      <c r="BV61" s="249">
        <v>0</v>
      </c>
      <c r="BW61" s="249">
        <v>0</v>
      </c>
      <c r="BX61" s="249">
        <v>0</v>
      </c>
      <c r="BY61" s="249">
        <v>241602</v>
      </c>
      <c r="BZ61" s="249">
        <v>0</v>
      </c>
      <c r="CA61" s="249">
        <v>0</v>
      </c>
      <c r="CB61" s="249">
        <v>0</v>
      </c>
      <c r="CC61" s="249">
        <v>0</v>
      </c>
      <c r="CD61" s="26" t="s">
        <v>248</v>
      </c>
      <c r="CE61" s="29">
        <v>5045256</v>
      </c>
    </row>
    <row r="62" spans="1:84">
      <c r="A62" s="36" t="s">
        <v>11</v>
      </c>
      <c r="B62" s="17"/>
      <c r="C62" s="29">
        <v>0</v>
      </c>
      <c r="D62" s="29">
        <v>0</v>
      </c>
      <c r="E62" s="29">
        <v>8511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288892</v>
      </c>
      <c r="M62" s="29">
        <v>0</v>
      </c>
      <c r="N62" s="29">
        <v>60507</v>
      </c>
      <c r="O62" s="29">
        <v>0</v>
      </c>
      <c r="P62" s="29">
        <v>905</v>
      </c>
      <c r="Q62" s="29">
        <v>0</v>
      </c>
      <c r="R62" s="29">
        <v>0</v>
      </c>
      <c r="S62" s="29">
        <v>821</v>
      </c>
      <c r="T62" s="29">
        <v>0</v>
      </c>
      <c r="U62" s="29">
        <v>18073</v>
      </c>
      <c r="V62" s="29">
        <v>4866</v>
      </c>
      <c r="W62" s="29">
        <v>0</v>
      </c>
      <c r="X62" s="29">
        <v>0</v>
      </c>
      <c r="Y62" s="29">
        <v>27392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90424</v>
      </c>
      <c r="AF62" s="29">
        <v>0</v>
      </c>
      <c r="AG62" s="29">
        <v>54727</v>
      </c>
      <c r="AH62" s="29">
        <v>33668</v>
      </c>
      <c r="AI62" s="29">
        <v>0</v>
      </c>
      <c r="AJ62" s="29">
        <v>179525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29">
        <v>0</v>
      </c>
      <c r="AT62" s="29">
        <v>0</v>
      </c>
      <c r="AU62" s="29">
        <v>0</v>
      </c>
      <c r="AV62" s="29">
        <v>0</v>
      </c>
      <c r="AW62" s="29">
        <v>0</v>
      </c>
      <c r="AX62" s="29">
        <v>0</v>
      </c>
      <c r="AY62" s="29">
        <v>47792</v>
      </c>
      <c r="AZ62" s="29">
        <v>0</v>
      </c>
      <c r="BA62" s="29">
        <v>22639</v>
      </c>
      <c r="BB62" s="29">
        <v>14172</v>
      </c>
      <c r="BC62" s="29">
        <v>0</v>
      </c>
      <c r="BD62" s="29">
        <v>15417</v>
      </c>
      <c r="BE62" s="29">
        <v>38650</v>
      </c>
      <c r="BF62" s="29">
        <v>25178</v>
      </c>
      <c r="BG62" s="29">
        <v>0</v>
      </c>
      <c r="BH62" s="29">
        <v>0</v>
      </c>
      <c r="BI62" s="29">
        <v>0</v>
      </c>
      <c r="BJ62" s="29">
        <v>0</v>
      </c>
      <c r="BK62" s="29">
        <v>0</v>
      </c>
      <c r="BL62" s="29">
        <v>11677</v>
      </c>
      <c r="BM62" s="29">
        <v>39217</v>
      </c>
      <c r="BN62" s="29">
        <v>108608</v>
      </c>
      <c r="BO62" s="29">
        <v>1493</v>
      </c>
      <c r="BP62" s="29">
        <v>0</v>
      </c>
      <c r="BQ62" s="29">
        <v>0</v>
      </c>
      <c r="BR62" s="29">
        <v>0</v>
      </c>
      <c r="BS62" s="29">
        <v>0</v>
      </c>
      <c r="BT62" s="29">
        <v>0</v>
      </c>
      <c r="BU62" s="29">
        <v>0</v>
      </c>
      <c r="BV62" s="29">
        <v>0</v>
      </c>
      <c r="BW62" s="29">
        <v>0</v>
      </c>
      <c r="BX62" s="29">
        <v>0</v>
      </c>
      <c r="BY62" s="29">
        <v>54981</v>
      </c>
      <c r="BZ62" s="29">
        <v>0</v>
      </c>
      <c r="CA62" s="29">
        <v>0</v>
      </c>
      <c r="CB62" s="29">
        <v>0</v>
      </c>
      <c r="CC62" s="29">
        <v>0</v>
      </c>
      <c r="CD62" s="26" t="s">
        <v>248</v>
      </c>
      <c r="CE62" s="29">
        <v>1148135</v>
      </c>
    </row>
    <row r="63" spans="1:84">
      <c r="A63" s="36" t="s">
        <v>264</v>
      </c>
      <c r="B63" s="17"/>
      <c r="C63" s="21">
        <v>0</v>
      </c>
      <c r="D63" s="21">
        <v>0</v>
      </c>
      <c r="E63" s="21">
        <v>14415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489314</v>
      </c>
      <c r="M63" s="21">
        <v>0</v>
      </c>
      <c r="N63" s="21">
        <v>72870</v>
      </c>
      <c r="O63" s="21">
        <v>0</v>
      </c>
      <c r="P63" s="27">
        <v>10350</v>
      </c>
      <c r="Q63" s="27">
        <v>0</v>
      </c>
      <c r="R63" s="27">
        <v>0</v>
      </c>
      <c r="S63" s="249">
        <v>0</v>
      </c>
      <c r="T63" s="249">
        <v>0</v>
      </c>
      <c r="U63" s="28">
        <v>57203</v>
      </c>
      <c r="V63" s="27">
        <v>104</v>
      </c>
      <c r="W63" s="27">
        <v>0</v>
      </c>
      <c r="X63" s="27">
        <v>0</v>
      </c>
      <c r="Y63" s="27">
        <v>584</v>
      </c>
      <c r="Z63" s="27">
        <v>0</v>
      </c>
      <c r="AA63" s="27">
        <v>0</v>
      </c>
      <c r="AB63" s="27">
        <v>19551</v>
      </c>
      <c r="AC63" s="27">
        <v>0</v>
      </c>
      <c r="AD63" s="27">
        <v>0</v>
      </c>
      <c r="AE63" s="27">
        <v>155248</v>
      </c>
      <c r="AF63" s="27">
        <v>0</v>
      </c>
      <c r="AG63" s="27">
        <v>393701</v>
      </c>
      <c r="AH63" s="27">
        <v>0</v>
      </c>
      <c r="AI63" s="27">
        <v>0</v>
      </c>
      <c r="AJ63" s="27">
        <v>163820</v>
      </c>
      <c r="AK63" s="27">
        <v>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49">
        <v>0</v>
      </c>
      <c r="AW63" s="249">
        <v>0</v>
      </c>
      <c r="AX63" s="249">
        <v>0</v>
      </c>
      <c r="AY63" s="27">
        <v>0</v>
      </c>
      <c r="AZ63" s="27">
        <v>0</v>
      </c>
      <c r="BA63" s="249">
        <v>0</v>
      </c>
      <c r="BB63" s="249">
        <v>0</v>
      </c>
      <c r="BC63" s="249">
        <v>0</v>
      </c>
      <c r="BD63" s="249">
        <v>123927</v>
      </c>
      <c r="BE63" s="27">
        <v>0</v>
      </c>
      <c r="BF63" s="249">
        <v>0</v>
      </c>
      <c r="BG63" s="249">
        <v>0</v>
      </c>
      <c r="BH63" s="249">
        <v>0</v>
      </c>
      <c r="BI63" s="249">
        <v>0</v>
      </c>
      <c r="BJ63" s="249">
        <v>0</v>
      </c>
      <c r="BK63" s="249">
        <v>0</v>
      </c>
      <c r="BL63" s="249">
        <v>0</v>
      </c>
      <c r="BM63" s="249">
        <v>54850</v>
      </c>
      <c r="BN63" s="249">
        <v>339859</v>
      </c>
      <c r="BO63" s="249">
        <v>0</v>
      </c>
      <c r="BP63" s="249">
        <v>0</v>
      </c>
      <c r="BQ63" s="249">
        <v>0</v>
      </c>
      <c r="BR63" s="249">
        <v>0</v>
      </c>
      <c r="BS63" s="249">
        <v>0</v>
      </c>
      <c r="BT63" s="249">
        <v>0</v>
      </c>
      <c r="BU63" s="249">
        <v>0</v>
      </c>
      <c r="BV63" s="249">
        <v>8601</v>
      </c>
      <c r="BW63" s="249">
        <v>0</v>
      </c>
      <c r="BX63" s="249">
        <v>0</v>
      </c>
      <c r="BY63" s="249">
        <v>0</v>
      </c>
      <c r="BZ63" s="249">
        <v>0</v>
      </c>
      <c r="CA63" s="249">
        <v>0</v>
      </c>
      <c r="CB63" s="249">
        <v>0</v>
      </c>
      <c r="CC63" s="249">
        <v>0</v>
      </c>
      <c r="CD63" s="26" t="s">
        <v>248</v>
      </c>
      <c r="CE63" s="29">
        <v>1904397</v>
      </c>
      <c r="CF63" s="12"/>
    </row>
    <row r="64" spans="1:84">
      <c r="A64" s="36" t="s">
        <v>265</v>
      </c>
      <c r="B64" s="17"/>
      <c r="C64" s="21">
        <v>0</v>
      </c>
      <c r="D64" s="21">
        <v>0</v>
      </c>
      <c r="E64" s="21">
        <v>1391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47226</v>
      </c>
      <c r="M64" s="21">
        <v>0</v>
      </c>
      <c r="N64" s="21">
        <v>46052</v>
      </c>
      <c r="O64" s="21">
        <v>0</v>
      </c>
      <c r="P64" s="27">
        <v>6649</v>
      </c>
      <c r="Q64" s="27">
        <v>0</v>
      </c>
      <c r="R64" s="27">
        <v>0</v>
      </c>
      <c r="S64" s="249">
        <v>25596</v>
      </c>
      <c r="T64" s="249">
        <v>0</v>
      </c>
      <c r="U64" s="28">
        <v>73004</v>
      </c>
      <c r="V64" s="27">
        <v>104</v>
      </c>
      <c r="W64" s="27">
        <v>0</v>
      </c>
      <c r="X64" s="27">
        <v>0</v>
      </c>
      <c r="Y64" s="27">
        <v>588</v>
      </c>
      <c r="Z64" s="27">
        <v>0</v>
      </c>
      <c r="AA64" s="27">
        <v>0</v>
      </c>
      <c r="AB64" s="27">
        <v>216593</v>
      </c>
      <c r="AC64" s="27">
        <v>0</v>
      </c>
      <c r="AD64" s="27">
        <v>0</v>
      </c>
      <c r="AE64" s="27">
        <v>8988</v>
      </c>
      <c r="AF64" s="27">
        <v>0</v>
      </c>
      <c r="AG64" s="27">
        <v>16362</v>
      </c>
      <c r="AH64" s="27">
        <v>36164</v>
      </c>
      <c r="AI64" s="27">
        <v>0</v>
      </c>
      <c r="AJ64" s="27">
        <v>53790</v>
      </c>
      <c r="AK64" s="27">
        <v>0</v>
      </c>
      <c r="AL64" s="27">
        <v>0</v>
      </c>
      <c r="AM64" s="27">
        <v>0</v>
      </c>
      <c r="AN64" s="27">
        <v>0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49">
        <v>0</v>
      </c>
      <c r="AW64" s="249">
        <v>0</v>
      </c>
      <c r="AX64" s="249">
        <v>0</v>
      </c>
      <c r="AY64" s="27">
        <v>91950</v>
      </c>
      <c r="AZ64" s="27">
        <v>0</v>
      </c>
      <c r="BA64" s="249">
        <v>19935</v>
      </c>
      <c r="BB64" s="249">
        <v>232</v>
      </c>
      <c r="BC64" s="249">
        <v>0</v>
      </c>
      <c r="BD64" s="249">
        <v>492</v>
      </c>
      <c r="BE64" s="27">
        <v>26027</v>
      </c>
      <c r="BF64" s="249">
        <v>30151</v>
      </c>
      <c r="BG64" s="249">
        <v>0</v>
      </c>
      <c r="BH64" s="249">
        <v>0</v>
      </c>
      <c r="BI64" s="249">
        <v>0</v>
      </c>
      <c r="BJ64" s="249">
        <v>0</v>
      </c>
      <c r="BK64" s="249">
        <v>0</v>
      </c>
      <c r="BL64" s="249">
        <v>74</v>
      </c>
      <c r="BM64" s="249">
        <v>3209</v>
      </c>
      <c r="BN64" s="249">
        <v>21178</v>
      </c>
      <c r="BO64" s="249">
        <v>432</v>
      </c>
      <c r="BP64" s="249">
        <v>0</v>
      </c>
      <c r="BQ64" s="249">
        <v>0</v>
      </c>
      <c r="BR64" s="249">
        <v>0</v>
      </c>
      <c r="BS64" s="249">
        <v>0</v>
      </c>
      <c r="BT64" s="249">
        <v>0</v>
      </c>
      <c r="BU64" s="249">
        <v>0</v>
      </c>
      <c r="BV64" s="249">
        <v>13</v>
      </c>
      <c r="BW64" s="249">
        <v>0</v>
      </c>
      <c r="BX64" s="249">
        <v>0</v>
      </c>
      <c r="BY64" s="249">
        <v>552</v>
      </c>
      <c r="BZ64" s="249">
        <v>0</v>
      </c>
      <c r="CA64" s="249">
        <v>0</v>
      </c>
      <c r="CB64" s="249">
        <v>0</v>
      </c>
      <c r="CC64" s="249">
        <v>0</v>
      </c>
      <c r="CD64" s="26" t="s">
        <v>248</v>
      </c>
      <c r="CE64" s="29">
        <v>726752</v>
      </c>
    </row>
    <row r="65" spans="1:83">
      <c r="A65" s="36" t="s">
        <v>266</v>
      </c>
      <c r="B65" s="17"/>
      <c r="C65" s="21">
        <v>0</v>
      </c>
      <c r="D65" s="21">
        <v>0</v>
      </c>
      <c r="E65" s="21">
        <v>14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484</v>
      </c>
      <c r="M65" s="21">
        <v>0</v>
      </c>
      <c r="N65" s="21">
        <v>26692</v>
      </c>
      <c r="O65" s="21">
        <v>0</v>
      </c>
      <c r="P65" s="27">
        <v>0</v>
      </c>
      <c r="Q65" s="27">
        <v>0</v>
      </c>
      <c r="R65" s="27">
        <v>0</v>
      </c>
      <c r="S65" s="249">
        <v>0</v>
      </c>
      <c r="T65" s="249">
        <v>0</v>
      </c>
      <c r="U65" s="28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50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269</v>
      </c>
      <c r="AI65" s="27">
        <v>0</v>
      </c>
      <c r="AJ65" s="27">
        <v>17822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49">
        <v>0</v>
      </c>
      <c r="AW65" s="249">
        <v>0</v>
      </c>
      <c r="AX65" s="249">
        <v>0</v>
      </c>
      <c r="AY65" s="27">
        <v>0</v>
      </c>
      <c r="AZ65" s="27">
        <v>0</v>
      </c>
      <c r="BA65" s="249">
        <v>0</v>
      </c>
      <c r="BB65" s="249">
        <v>0</v>
      </c>
      <c r="BC65" s="249">
        <v>0</v>
      </c>
      <c r="BD65" s="249">
        <v>0</v>
      </c>
      <c r="BE65" s="27">
        <v>163180</v>
      </c>
      <c r="BF65" s="249">
        <v>0</v>
      </c>
      <c r="BG65" s="249">
        <v>0</v>
      </c>
      <c r="BH65" s="249">
        <v>0</v>
      </c>
      <c r="BI65" s="249">
        <v>0</v>
      </c>
      <c r="BJ65" s="249">
        <v>0</v>
      </c>
      <c r="BK65" s="249">
        <v>0</v>
      </c>
      <c r="BL65" s="249">
        <v>0</v>
      </c>
      <c r="BM65" s="249">
        <v>0</v>
      </c>
      <c r="BN65" s="249">
        <v>25345</v>
      </c>
      <c r="BO65" s="249">
        <v>0</v>
      </c>
      <c r="BP65" s="249">
        <v>0</v>
      </c>
      <c r="BQ65" s="249">
        <v>0</v>
      </c>
      <c r="BR65" s="249">
        <v>0</v>
      </c>
      <c r="BS65" s="249">
        <v>0</v>
      </c>
      <c r="BT65" s="249">
        <v>0</v>
      </c>
      <c r="BU65" s="249">
        <v>0</v>
      </c>
      <c r="BV65" s="249">
        <v>0</v>
      </c>
      <c r="BW65" s="249">
        <v>0</v>
      </c>
      <c r="BX65" s="249">
        <v>0</v>
      </c>
      <c r="BY65" s="249">
        <v>0</v>
      </c>
      <c r="BZ65" s="249">
        <v>0</v>
      </c>
      <c r="CA65" s="249">
        <v>0</v>
      </c>
      <c r="CB65" s="249">
        <v>0</v>
      </c>
      <c r="CC65" s="249">
        <v>0</v>
      </c>
      <c r="CD65" s="26" t="s">
        <v>248</v>
      </c>
      <c r="CE65" s="29">
        <v>233806</v>
      </c>
    </row>
    <row r="66" spans="1:83">
      <c r="A66" s="36" t="s">
        <v>267</v>
      </c>
      <c r="B66" s="17"/>
      <c r="C66" s="21">
        <v>0</v>
      </c>
      <c r="D66" s="21">
        <v>0</v>
      </c>
      <c r="E66" s="21">
        <v>596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20239</v>
      </c>
      <c r="M66" s="21">
        <v>0</v>
      </c>
      <c r="N66" s="21">
        <v>13138</v>
      </c>
      <c r="O66" s="21">
        <v>0</v>
      </c>
      <c r="P66" s="27">
        <v>577</v>
      </c>
      <c r="Q66" s="27">
        <v>0</v>
      </c>
      <c r="R66" s="27">
        <v>0</v>
      </c>
      <c r="S66" s="249">
        <v>0</v>
      </c>
      <c r="T66" s="249">
        <v>0</v>
      </c>
      <c r="U66" s="28">
        <v>167187</v>
      </c>
      <c r="V66" s="27">
        <v>4265</v>
      </c>
      <c r="W66" s="27">
        <v>0</v>
      </c>
      <c r="X66" s="27">
        <v>0</v>
      </c>
      <c r="Y66" s="27">
        <v>24009</v>
      </c>
      <c r="Z66" s="27">
        <v>0</v>
      </c>
      <c r="AA66" s="27">
        <v>0</v>
      </c>
      <c r="AB66" s="27">
        <v>101614</v>
      </c>
      <c r="AC66" s="27">
        <v>0</v>
      </c>
      <c r="AD66" s="27">
        <v>0</v>
      </c>
      <c r="AE66" s="27">
        <v>5222</v>
      </c>
      <c r="AF66" s="27">
        <v>0</v>
      </c>
      <c r="AG66" s="27">
        <v>2893</v>
      </c>
      <c r="AH66" s="27">
        <v>9075</v>
      </c>
      <c r="AI66" s="27">
        <v>0</v>
      </c>
      <c r="AJ66" s="27">
        <v>5319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49">
        <v>0</v>
      </c>
      <c r="AW66" s="249">
        <v>0</v>
      </c>
      <c r="AX66" s="249">
        <v>0</v>
      </c>
      <c r="AY66" s="27">
        <v>105028</v>
      </c>
      <c r="AZ66" s="27">
        <v>0</v>
      </c>
      <c r="BA66" s="249">
        <v>1811</v>
      </c>
      <c r="BB66" s="249">
        <v>0</v>
      </c>
      <c r="BC66" s="249">
        <v>0</v>
      </c>
      <c r="BD66" s="249">
        <v>0</v>
      </c>
      <c r="BE66" s="27">
        <v>97759</v>
      </c>
      <c r="BF66" s="249">
        <v>0</v>
      </c>
      <c r="BG66" s="249">
        <v>0</v>
      </c>
      <c r="BH66" s="249">
        <v>0</v>
      </c>
      <c r="BI66" s="249">
        <v>0</v>
      </c>
      <c r="BJ66" s="249">
        <v>0</v>
      </c>
      <c r="BK66" s="249">
        <v>0</v>
      </c>
      <c r="BL66" s="249">
        <v>0</v>
      </c>
      <c r="BM66" s="249">
        <v>486449</v>
      </c>
      <c r="BN66" s="249">
        <v>456375</v>
      </c>
      <c r="BO66" s="249">
        <v>0</v>
      </c>
      <c r="BP66" s="249">
        <v>0</v>
      </c>
      <c r="BQ66" s="249">
        <v>0</v>
      </c>
      <c r="BR66" s="249">
        <v>0</v>
      </c>
      <c r="BS66" s="249">
        <v>0</v>
      </c>
      <c r="BT66" s="249">
        <v>0</v>
      </c>
      <c r="BU66" s="249">
        <v>0</v>
      </c>
      <c r="BV66" s="249">
        <v>50092</v>
      </c>
      <c r="BW66" s="249">
        <v>0</v>
      </c>
      <c r="BX66" s="249">
        <v>0</v>
      </c>
      <c r="BY66" s="249">
        <v>0</v>
      </c>
      <c r="BZ66" s="249">
        <v>0</v>
      </c>
      <c r="CA66" s="249">
        <v>0</v>
      </c>
      <c r="CB66" s="249">
        <v>0</v>
      </c>
      <c r="CC66" s="249">
        <v>0</v>
      </c>
      <c r="CD66" s="26" t="s">
        <v>248</v>
      </c>
      <c r="CE66" s="29">
        <v>1551648</v>
      </c>
    </row>
    <row r="67" spans="1:83">
      <c r="A67" s="36" t="s">
        <v>16</v>
      </c>
      <c r="B67" s="17"/>
      <c r="C67" s="29">
        <v>0</v>
      </c>
      <c r="D67" s="29">
        <v>0</v>
      </c>
      <c r="E67" s="29">
        <v>6448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135328</v>
      </c>
      <c r="M67" s="29">
        <v>0</v>
      </c>
      <c r="N67" s="29">
        <v>151494</v>
      </c>
      <c r="O67" s="29">
        <v>0</v>
      </c>
      <c r="P67" s="29">
        <v>5727</v>
      </c>
      <c r="Q67" s="29">
        <v>0</v>
      </c>
      <c r="R67" s="29">
        <v>0</v>
      </c>
      <c r="S67" s="29">
        <v>15039</v>
      </c>
      <c r="T67" s="29">
        <v>0</v>
      </c>
      <c r="U67" s="29">
        <v>4039</v>
      </c>
      <c r="V67" s="29">
        <v>1403</v>
      </c>
      <c r="W67" s="29">
        <v>0</v>
      </c>
      <c r="X67" s="29">
        <v>0</v>
      </c>
      <c r="Y67" s="29">
        <v>7851</v>
      </c>
      <c r="Z67" s="29">
        <v>0</v>
      </c>
      <c r="AA67" s="29">
        <v>0</v>
      </c>
      <c r="AB67" s="29">
        <v>3414</v>
      </c>
      <c r="AC67" s="29">
        <v>0</v>
      </c>
      <c r="AD67" s="29">
        <v>0</v>
      </c>
      <c r="AE67" s="29">
        <v>17599</v>
      </c>
      <c r="AF67" s="29">
        <v>0</v>
      </c>
      <c r="AG67" s="29">
        <v>10753</v>
      </c>
      <c r="AH67" s="29">
        <v>0</v>
      </c>
      <c r="AI67" s="29">
        <v>0</v>
      </c>
      <c r="AJ67" s="29">
        <v>61349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  <c r="AY67" s="29">
        <v>44603</v>
      </c>
      <c r="AZ67" s="29">
        <v>16119</v>
      </c>
      <c r="BA67" s="29">
        <v>24388</v>
      </c>
      <c r="BB67" s="29">
        <v>4191</v>
      </c>
      <c r="BC67" s="29">
        <v>0</v>
      </c>
      <c r="BD67" s="29">
        <v>0</v>
      </c>
      <c r="BE67" s="29">
        <v>129183</v>
      </c>
      <c r="BF67" s="29">
        <v>3717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1138</v>
      </c>
      <c r="BM67" s="29">
        <v>0</v>
      </c>
      <c r="BN67" s="29">
        <v>66678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9">
        <v>1024</v>
      </c>
      <c r="BW67" s="29">
        <v>0</v>
      </c>
      <c r="BX67" s="29">
        <v>0</v>
      </c>
      <c r="BY67" s="29">
        <v>4912</v>
      </c>
      <c r="BZ67" s="29">
        <v>0</v>
      </c>
      <c r="CA67" s="29">
        <v>0</v>
      </c>
      <c r="CB67" s="29">
        <v>0</v>
      </c>
      <c r="CC67" s="29">
        <v>0</v>
      </c>
      <c r="CD67" s="26" t="s">
        <v>248</v>
      </c>
      <c r="CE67" s="29">
        <v>716397</v>
      </c>
    </row>
    <row r="68" spans="1:83">
      <c r="A68" s="36" t="s">
        <v>268</v>
      </c>
      <c r="B68" s="29"/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7">
        <v>0</v>
      </c>
      <c r="Q68" s="27">
        <v>0</v>
      </c>
      <c r="R68" s="27">
        <v>0</v>
      </c>
      <c r="S68" s="249">
        <v>0</v>
      </c>
      <c r="T68" s="249">
        <v>0</v>
      </c>
      <c r="U68" s="28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50">
        <v>4935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1604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49">
        <v>0</v>
      </c>
      <c r="AW68" s="249">
        <v>0</v>
      </c>
      <c r="AX68" s="249">
        <v>0</v>
      </c>
      <c r="AY68" s="27">
        <v>0</v>
      </c>
      <c r="AZ68" s="27">
        <v>0</v>
      </c>
      <c r="BA68" s="249">
        <v>0</v>
      </c>
      <c r="BB68" s="249">
        <v>0</v>
      </c>
      <c r="BC68" s="249">
        <v>0</v>
      </c>
      <c r="BD68" s="249">
        <v>0</v>
      </c>
      <c r="BE68" s="27">
        <v>0</v>
      </c>
      <c r="BF68" s="249">
        <v>0</v>
      </c>
      <c r="BG68" s="249">
        <v>0</v>
      </c>
      <c r="BH68" s="249">
        <v>0</v>
      </c>
      <c r="BI68" s="249">
        <v>0</v>
      </c>
      <c r="BJ68" s="249">
        <v>0</v>
      </c>
      <c r="BK68" s="249">
        <v>0</v>
      </c>
      <c r="BL68" s="249">
        <v>0</v>
      </c>
      <c r="BM68" s="249">
        <v>0</v>
      </c>
      <c r="BN68" s="249">
        <v>0</v>
      </c>
      <c r="BO68" s="249">
        <v>0</v>
      </c>
      <c r="BP68" s="249">
        <v>0</v>
      </c>
      <c r="BQ68" s="249">
        <v>0</v>
      </c>
      <c r="BR68" s="249">
        <v>0</v>
      </c>
      <c r="BS68" s="249">
        <v>0</v>
      </c>
      <c r="BT68" s="249">
        <v>0</v>
      </c>
      <c r="BU68" s="249">
        <v>0</v>
      </c>
      <c r="BV68" s="249">
        <v>0</v>
      </c>
      <c r="BW68" s="249">
        <v>0</v>
      </c>
      <c r="BX68" s="249">
        <v>0</v>
      </c>
      <c r="BY68" s="249">
        <v>0</v>
      </c>
      <c r="BZ68" s="249">
        <v>0</v>
      </c>
      <c r="CA68" s="249">
        <v>0</v>
      </c>
      <c r="CB68" s="249">
        <v>0</v>
      </c>
      <c r="CC68" s="249">
        <v>0</v>
      </c>
      <c r="CD68" s="26" t="s">
        <v>248</v>
      </c>
      <c r="CE68" s="29">
        <v>6539</v>
      </c>
    </row>
    <row r="69" spans="1:83">
      <c r="A69" s="36" t="s">
        <v>269</v>
      </c>
      <c r="B69" s="17"/>
      <c r="C69" s="29">
        <v>0</v>
      </c>
      <c r="D69" s="29">
        <v>0</v>
      </c>
      <c r="E69" s="29">
        <v>-279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-9463</v>
      </c>
      <c r="M69" s="29">
        <v>0</v>
      </c>
      <c r="N69" s="29">
        <v>8323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2068</v>
      </c>
      <c r="V69" s="29">
        <v>59</v>
      </c>
      <c r="W69" s="29">
        <v>0</v>
      </c>
      <c r="X69" s="29">
        <v>0</v>
      </c>
      <c r="Y69" s="29">
        <v>330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15719</v>
      </c>
      <c r="AF69" s="29">
        <v>0</v>
      </c>
      <c r="AG69" s="29">
        <v>1524</v>
      </c>
      <c r="AH69" s="29">
        <v>5701</v>
      </c>
      <c r="AI69" s="29">
        <v>0</v>
      </c>
      <c r="AJ69" s="29">
        <v>29061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  <c r="AY69" s="29">
        <v>0</v>
      </c>
      <c r="AZ69" s="29">
        <v>0</v>
      </c>
      <c r="BA69" s="29">
        <v>0</v>
      </c>
      <c r="BB69" s="29">
        <v>52</v>
      </c>
      <c r="BC69" s="29">
        <v>0</v>
      </c>
      <c r="BD69" s="29">
        <v>498</v>
      </c>
      <c r="BE69" s="29">
        <v>1797</v>
      </c>
      <c r="BF69" s="29">
        <v>110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11593</v>
      </c>
      <c r="BN69" s="29">
        <v>410713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9">
        <v>0</v>
      </c>
      <c r="BW69" s="29">
        <v>0</v>
      </c>
      <c r="BX69" s="29">
        <v>0</v>
      </c>
      <c r="BY69" s="29">
        <v>12075</v>
      </c>
      <c r="BZ69" s="29">
        <v>0</v>
      </c>
      <c r="CA69" s="29">
        <v>0</v>
      </c>
      <c r="CB69" s="29">
        <v>0</v>
      </c>
      <c r="CC69" s="29">
        <v>0</v>
      </c>
      <c r="CD69" s="29">
        <v>175936</v>
      </c>
      <c r="CE69" s="29">
        <v>665817</v>
      </c>
    </row>
    <row r="70" spans="1:83">
      <c r="A70" s="30" t="s">
        <v>270</v>
      </c>
      <c r="B70" s="31"/>
      <c r="C70" s="240">
        <v>0</v>
      </c>
      <c r="D70" s="240">
        <v>0</v>
      </c>
      <c r="E70" s="240">
        <v>0</v>
      </c>
      <c r="F70" s="240">
        <v>0</v>
      </c>
      <c r="G70" s="240">
        <v>0</v>
      </c>
      <c r="H70" s="240">
        <v>0</v>
      </c>
      <c r="I70" s="240">
        <v>0</v>
      </c>
      <c r="J70" s="240">
        <v>0</v>
      </c>
      <c r="K70" s="240">
        <v>0</v>
      </c>
      <c r="L70" s="240">
        <v>0</v>
      </c>
      <c r="M70" s="240">
        <v>0</v>
      </c>
      <c r="N70" s="240">
        <v>0</v>
      </c>
      <c r="O70" s="240">
        <v>0</v>
      </c>
      <c r="P70" s="240">
        <v>0</v>
      </c>
      <c r="Q70" s="240">
        <v>0</v>
      </c>
      <c r="R70" s="240">
        <v>0</v>
      </c>
      <c r="S70" s="240">
        <v>0</v>
      </c>
      <c r="T70" s="240">
        <v>0</v>
      </c>
      <c r="U70" s="240">
        <v>0</v>
      </c>
      <c r="V70" s="240">
        <v>0</v>
      </c>
      <c r="W70" s="240">
        <v>0</v>
      </c>
      <c r="X70" s="240">
        <v>0</v>
      </c>
      <c r="Y70" s="240">
        <v>0</v>
      </c>
      <c r="Z70" s="240">
        <v>0</v>
      </c>
      <c r="AA70" s="240">
        <v>0</v>
      </c>
      <c r="AB70" s="240">
        <v>0</v>
      </c>
      <c r="AC70" s="240">
        <v>0</v>
      </c>
      <c r="AD70" s="240">
        <v>0</v>
      </c>
      <c r="AE70" s="240">
        <v>0</v>
      </c>
      <c r="AF70" s="240">
        <v>0</v>
      </c>
      <c r="AG70" s="240">
        <v>0</v>
      </c>
      <c r="AH70" s="240">
        <v>0</v>
      </c>
      <c r="AI70" s="240">
        <v>0</v>
      </c>
      <c r="AJ70" s="240">
        <v>0</v>
      </c>
      <c r="AK70" s="240">
        <v>0</v>
      </c>
      <c r="AL70" s="240">
        <v>0</v>
      </c>
      <c r="AM70" s="240">
        <v>0</v>
      </c>
      <c r="AN70" s="240">
        <v>0</v>
      </c>
      <c r="AO70" s="240">
        <v>0</v>
      </c>
      <c r="AP70" s="240">
        <v>0</v>
      </c>
      <c r="AQ70" s="240">
        <v>0</v>
      </c>
      <c r="AR70" s="240">
        <v>0</v>
      </c>
      <c r="AS70" s="240">
        <v>0</v>
      </c>
      <c r="AT70" s="240">
        <v>0</v>
      </c>
      <c r="AU70" s="240">
        <v>0</v>
      </c>
      <c r="AV70" s="240">
        <v>0</v>
      </c>
      <c r="AW70" s="240">
        <v>0</v>
      </c>
      <c r="AX70" s="240">
        <v>0</v>
      </c>
      <c r="AY70" s="240">
        <v>0</v>
      </c>
      <c r="AZ70" s="240">
        <v>0</v>
      </c>
      <c r="BA70" s="240">
        <v>0</v>
      </c>
      <c r="BB70" s="240">
        <v>0</v>
      </c>
      <c r="BC70" s="240">
        <v>0</v>
      </c>
      <c r="BD70" s="240">
        <v>0</v>
      </c>
      <c r="BE70" s="240">
        <v>0</v>
      </c>
      <c r="BF70" s="240">
        <v>0</v>
      </c>
      <c r="BG70" s="240">
        <v>0</v>
      </c>
      <c r="BH70" s="240">
        <v>0</v>
      </c>
      <c r="BI70" s="240">
        <v>0</v>
      </c>
      <c r="BJ70" s="240">
        <v>0</v>
      </c>
      <c r="BK70" s="240">
        <v>0</v>
      </c>
      <c r="BL70" s="240">
        <v>0</v>
      </c>
      <c r="BM70" s="240">
        <v>0</v>
      </c>
      <c r="BN70" s="240">
        <v>0</v>
      </c>
      <c r="BO70" s="240">
        <v>0</v>
      </c>
      <c r="BP70" s="240">
        <v>0</v>
      </c>
      <c r="BQ70" s="240">
        <v>0</v>
      </c>
      <c r="BR70" s="240">
        <v>0</v>
      </c>
      <c r="BS70" s="240">
        <v>0</v>
      </c>
      <c r="BT70" s="240">
        <v>0</v>
      </c>
      <c r="BU70" s="240">
        <v>0</v>
      </c>
      <c r="BV70" s="240">
        <v>0</v>
      </c>
      <c r="BW70" s="240">
        <v>0</v>
      </c>
      <c r="BX70" s="240">
        <v>0</v>
      </c>
      <c r="BY70" s="240">
        <v>0</v>
      </c>
      <c r="BZ70" s="240">
        <v>0</v>
      </c>
      <c r="CA70" s="240">
        <v>0</v>
      </c>
      <c r="CB70" s="240">
        <v>0</v>
      </c>
      <c r="CC70" s="240">
        <v>0</v>
      </c>
      <c r="CD70" s="240">
        <v>0</v>
      </c>
      <c r="CE70" s="29">
        <v>0</v>
      </c>
    </row>
    <row r="71" spans="1:83">
      <c r="A71" s="30" t="s">
        <v>271</v>
      </c>
      <c r="B71" s="31"/>
      <c r="C71" s="240">
        <v>0</v>
      </c>
      <c r="D71" s="240">
        <v>0</v>
      </c>
      <c r="E71" s="240">
        <v>0</v>
      </c>
      <c r="F71" s="240">
        <v>0</v>
      </c>
      <c r="G71" s="240">
        <v>0</v>
      </c>
      <c r="H71" s="240">
        <v>0</v>
      </c>
      <c r="I71" s="240">
        <v>0</v>
      </c>
      <c r="J71" s="240">
        <v>0</v>
      </c>
      <c r="K71" s="240">
        <v>0</v>
      </c>
      <c r="L71" s="240">
        <v>0</v>
      </c>
      <c r="M71" s="240">
        <v>0</v>
      </c>
      <c r="N71" s="240">
        <v>0</v>
      </c>
      <c r="O71" s="240">
        <v>0</v>
      </c>
      <c r="P71" s="240">
        <v>0</v>
      </c>
      <c r="Q71" s="240">
        <v>0</v>
      </c>
      <c r="R71" s="240">
        <v>0</v>
      </c>
      <c r="S71" s="240">
        <v>0</v>
      </c>
      <c r="T71" s="240">
        <v>0</v>
      </c>
      <c r="U71" s="240">
        <v>0</v>
      </c>
      <c r="V71" s="240">
        <v>0</v>
      </c>
      <c r="W71" s="240">
        <v>0</v>
      </c>
      <c r="X71" s="240">
        <v>0</v>
      </c>
      <c r="Y71" s="240">
        <v>0</v>
      </c>
      <c r="Z71" s="240">
        <v>0</v>
      </c>
      <c r="AA71" s="240">
        <v>0</v>
      </c>
      <c r="AB71" s="240">
        <v>0</v>
      </c>
      <c r="AC71" s="240">
        <v>0</v>
      </c>
      <c r="AD71" s="240">
        <v>0</v>
      </c>
      <c r="AE71" s="240">
        <v>0</v>
      </c>
      <c r="AF71" s="240">
        <v>0</v>
      </c>
      <c r="AG71" s="240">
        <v>0</v>
      </c>
      <c r="AH71" s="240">
        <v>0</v>
      </c>
      <c r="AI71" s="240">
        <v>0</v>
      </c>
      <c r="AJ71" s="240">
        <v>0</v>
      </c>
      <c r="AK71" s="240">
        <v>0</v>
      </c>
      <c r="AL71" s="240">
        <v>0</v>
      </c>
      <c r="AM71" s="240">
        <v>0</v>
      </c>
      <c r="AN71" s="240">
        <v>0</v>
      </c>
      <c r="AO71" s="240">
        <v>0</v>
      </c>
      <c r="AP71" s="240">
        <v>0</v>
      </c>
      <c r="AQ71" s="240">
        <v>0</v>
      </c>
      <c r="AR71" s="240">
        <v>0</v>
      </c>
      <c r="AS71" s="240">
        <v>0</v>
      </c>
      <c r="AT71" s="240">
        <v>0</v>
      </c>
      <c r="AU71" s="240">
        <v>0</v>
      </c>
      <c r="AV71" s="240">
        <v>0</v>
      </c>
      <c r="AW71" s="240">
        <v>0</v>
      </c>
      <c r="AX71" s="240">
        <v>0</v>
      </c>
      <c r="AY71" s="240">
        <v>0</v>
      </c>
      <c r="AZ71" s="240">
        <v>0</v>
      </c>
      <c r="BA71" s="240">
        <v>0</v>
      </c>
      <c r="BB71" s="240">
        <v>0</v>
      </c>
      <c r="BC71" s="240">
        <v>0</v>
      </c>
      <c r="BD71" s="240">
        <v>0</v>
      </c>
      <c r="BE71" s="240">
        <v>0</v>
      </c>
      <c r="BF71" s="240">
        <v>0</v>
      </c>
      <c r="BG71" s="240">
        <v>0</v>
      </c>
      <c r="BH71" s="240">
        <v>0</v>
      </c>
      <c r="BI71" s="240">
        <v>0</v>
      </c>
      <c r="BJ71" s="240">
        <v>0</v>
      </c>
      <c r="BK71" s="240">
        <v>0</v>
      </c>
      <c r="BL71" s="240">
        <v>0</v>
      </c>
      <c r="BM71" s="240">
        <v>0</v>
      </c>
      <c r="BN71" s="240">
        <v>0</v>
      </c>
      <c r="BO71" s="240">
        <v>0</v>
      </c>
      <c r="BP71" s="240">
        <v>0</v>
      </c>
      <c r="BQ71" s="240">
        <v>0</v>
      </c>
      <c r="BR71" s="240">
        <v>0</v>
      </c>
      <c r="BS71" s="240">
        <v>0</v>
      </c>
      <c r="BT71" s="240">
        <v>0</v>
      </c>
      <c r="BU71" s="240">
        <v>0</v>
      </c>
      <c r="BV71" s="240">
        <v>0</v>
      </c>
      <c r="BW71" s="240">
        <v>0</v>
      </c>
      <c r="BX71" s="240">
        <v>0</v>
      </c>
      <c r="BY71" s="240">
        <v>0</v>
      </c>
      <c r="BZ71" s="240">
        <v>0</v>
      </c>
      <c r="CA71" s="240">
        <v>0</v>
      </c>
      <c r="CB71" s="240">
        <v>0</v>
      </c>
      <c r="CC71" s="240">
        <v>0</v>
      </c>
      <c r="CD71" s="240">
        <v>0</v>
      </c>
      <c r="CE71" s="29">
        <v>0</v>
      </c>
    </row>
    <row r="72" spans="1:83">
      <c r="A72" s="30" t="s">
        <v>272</v>
      </c>
      <c r="B72" s="31"/>
      <c r="C72" s="240">
        <v>0</v>
      </c>
      <c r="D72" s="240">
        <v>0</v>
      </c>
      <c r="E72" s="240">
        <v>0</v>
      </c>
      <c r="F72" s="240">
        <v>0</v>
      </c>
      <c r="G72" s="240">
        <v>0</v>
      </c>
      <c r="H72" s="240">
        <v>0</v>
      </c>
      <c r="I72" s="240">
        <v>0</v>
      </c>
      <c r="J72" s="240">
        <v>0</v>
      </c>
      <c r="K72" s="240">
        <v>0</v>
      </c>
      <c r="L72" s="240">
        <v>0</v>
      </c>
      <c r="M72" s="240">
        <v>0</v>
      </c>
      <c r="N72" s="240">
        <v>0</v>
      </c>
      <c r="O72" s="240">
        <v>0</v>
      </c>
      <c r="P72" s="240">
        <v>0</v>
      </c>
      <c r="Q72" s="240">
        <v>0</v>
      </c>
      <c r="R72" s="240">
        <v>0</v>
      </c>
      <c r="S72" s="240">
        <v>0</v>
      </c>
      <c r="T72" s="240">
        <v>0</v>
      </c>
      <c r="U72" s="240">
        <v>0</v>
      </c>
      <c r="V72" s="240">
        <v>0</v>
      </c>
      <c r="W72" s="240">
        <v>0</v>
      </c>
      <c r="X72" s="240">
        <v>0</v>
      </c>
      <c r="Y72" s="240">
        <v>0</v>
      </c>
      <c r="Z72" s="240">
        <v>0</v>
      </c>
      <c r="AA72" s="240">
        <v>0</v>
      </c>
      <c r="AB72" s="240">
        <v>0</v>
      </c>
      <c r="AC72" s="240">
        <v>0</v>
      </c>
      <c r="AD72" s="240">
        <v>0</v>
      </c>
      <c r="AE72" s="240">
        <v>0</v>
      </c>
      <c r="AF72" s="240">
        <v>0</v>
      </c>
      <c r="AG72" s="240">
        <v>0</v>
      </c>
      <c r="AH72" s="240">
        <v>0</v>
      </c>
      <c r="AI72" s="240">
        <v>0</v>
      </c>
      <c r="AJ72" s="240">
        <v>0</v>
      </c>
      <c r="AK72" s="240">
        <v>0</v>
      </c>
      <c r="AL72" s="240">
        <v>0</v>
      </c>
      <c r="AM72" s="240">
        <v>0</v>
      </c>
      <c r="AN72" s="240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0">
        <v>0</v>
      </c>
      <c r="BB72" s="240">
        <v>0</v>
      </c>
      <c r="BC72" s="240">
        <v>0</v>
      </c>
      <c r="BD72" s="240">
        <v>0</v>
      </c>
      <c r="BE72" s="240">
        <v>0</v>
      </c>
      <c r="BF72" s="240">
        <v>0</v>
      </c>
      <c r="BG72" s="240">
        <v>0</v>
      </c>
      <c r="BH72" s="240">
        <v>0</v>
      </c>
      <c r="BI72" s="240">
        <v>0</v>
      </c>
      <c r="BJ72" s="240">
        <v>0</v>
      </c>
      <c r="BK72" s="240">
        <v>0</v>
      </c>
      <c r="BL72" s="240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>
        <v>0</v>
      </c>
      <c r="BZ72" s="240">
        <v>0</v>
      </c>
      <c r="CA72" s="240">
        <v>0</v>
      </c>
      <c r="CB72" s="240">
        <v>0</v>
      </c>
      <c r="CC72" s="240">
        <v>0</v>
      </c>
      <c r="CD72" s="240">
        <v>0</v>
      </c>
      <c r="CE72" s="29">
        <v>0</v>
      </c>
    </row>
    <row r="73" spans="1:83">
      <c r="A73" s="30" t="s">
        <v>273</v>
      </c>
      <c r="B73" s="31"/>
      <c r="C73" s="240">
        <v>0</v>
      </c>
      <c r="D73" s="240">
        <v>0</v>
      </c>
      <c r="E73" s="240">
        <v>0</v>
      </c>
      <c r="F73" s="240">
        <v>0</v>
      </c>
      <c r="G73" s="240">
        <v>0</v>
      </c>
      <c r="H73" s="240">
        <v>0</v>
      </c>
      <c r="I73" s="240">
        <v>0</v>
      </c>
      <c r="J73" s="240">
        <v>0</v>
      </c>
      <c r="K73" s="240">
        <v>0</v>
      </c>
      <c r="L73" s="240">
        <v>0</v>
      </c>
      <c r="M73" s="240">
        <v>0</v>
      </c>
      <c r="N73" s="240">
        <v>0</v>
      </c>
      <c r="O73" s="240">
        <v>0</v>
      </c>
      <c r="P73" s="240">
        <v>0</v>
      </c>
      <c r="Q73" s="240">
        <v>0</v>
      </c>
      <c r="R73" s="240">
        <v>0</v>
      </c>
      <c r="S73" s="240">
        <v>0</v>
      </c>
      <c r="T73" s="240">
        <v>0</v>
      </c>
      <c r="U73" s="240">
        <v>0</v>
      </c>
      <c r="V73" s="240">
        <v>0</v>
      </c>
      <c r="W73" s="240">
        <v>0</v>
      </c>
      <c r="X73" s="240">
        <v>0</v>
      </c>
      <c r="Y73" s="240">
        <v>0</v>
      </c>
      <c r="Z73" s="240">
        <v>0</v>
      </c>
      <c r="AA73" s="240">
        <v>0</v>
      </c>
      <c r="AB73" s="240">
        <v>0</v>
      </c>
      <c r="AC73" s="240">
        <v>0</v>
      </c>
      <c r="AD73" s="240">
        <v>0</v>
      </c>
      <c r="AE73" s="240">
        <v>0</v>
      </c>
      <c r="AF73" s="240">
        <v>0</v>
      </c>
      <c r="AG73" s="240">
        <v>0</v>
      </c>
      <c r="AH73" s="240">
        <v>0</v>
      </c>
      <c r="AI73" s="240">
        <v>0</v>
      </c>
      <c r="AJ73" s="240">
        <v>0</v>
      </c>
      <c r="AK73" s="240">
        <v>0</v>
      </c>
      <c r="AL73" s="240">
        <v>0</v>
      </c>
      <c r="AM73" s="240">
        <v>0</v>
      </c>
      <c r="AN73" s="240">
        <v>0</v>
      </c>
      <c r="AO73" s="240">
        <v>0</v>
      </c>
      <c r="AP73" s="240">
        <v>0</v>
      </c>
      <c r="AQ73" s="240">
        <v>0</v>
      </c>
      <c r="AR73" s="240">
        <v>0</v>
      </c>
      <c r="AS73" s="240">
        <v>0</v>
      </c>
      <c r="AT73" s="240">
        <v>0</v>
      </c>
      <c r="AU73" s="240">
        <v>0</v>
      </c>
      <c r="AV73" s="240">
        <v>0</v>
      </c>
      <c r="AW73" s="240">
        <v>0</v>
      </c>
      <c r="AX73" s="240">
        <v>0</v>
      </c>
      <c r="AY73" s="240">
        <v>0</v>
      </c>
      <c r="AZ73" s="240">
        <v>0</v>
      </c>
      <c r="BA73" s="240">
        <v>0</v>
      </c>
      <c r="BB73" s="240">
        <v>0</v>
      </c>
      <c r="BC73" s="240">
        <v>0</v>
      </c>
      <c r="BD73" s="240">
        <v>0</v>
      </c>
      <c r="BE73" s="240">
        <v>0</v>
      </c>
      <c r="BF73" s="240">
        <v>0</v>
      </c>
      <c r="BG73" s="240">
        <v>0</v>
      </c>
      <c r="BH73" s="240">
        <v>0</v>
      </c>
      <c r="BI73" s="240">
        <v>0</v>
      </c>
      <c r="BJ73" s="240">
        <v>0</v>
      </c>
      <c r="BK73" s="240">
        <v>0</v>
      </c>
      <c r="BL73" s="240">
        <v>0</v>
      </c>
      <c r="BM73" s="240">
        <v>0</v>
      </c>
      <c r="BN73" s="240">
        <v>0</v>
      </c>
      <c r="BO73" s="240">
        <v>0</v>
      </c>
      <c r="BP73" s="240">
        <v>0</v>
      </c>
      <c r="BQ73" s="240">
        <v>0</v>
      </c>
      <c r="BR73" s="240">
        <v>0</v>
      </c>
      <c r="BS73" s="240">
        <v>0</v>
      </c>
      <c r="BT73" s="240">
        <v>0</v>
      </c>
      <c r="BU73" s="240">
        <v>0</v>
      </c>
      <c r="BV73" s="240">
        <v>0</v>
      </c>
      <c r="BW73" s="240">
        <v>0</v>
      </c>
      <c r="BX73" s="240">
        <v>0</v>
      </c>
      <c r="BY73" s="240">
        <v>0</v>
      </c>
      <c r="BZ73" s="240">
        <v>0</v>
      </c>
      <c r="CA73" s="240">
        <v>0</v>
      </c>
      <c r="CB73" s="240">
        <v>0</v>
      </c>
      <c r="CC73" s="240">
        <v>0</v>
      </c>
      <c r="CD73" s="240">
        <v>0</v>
      </c>
      <c r="CE73" s="29">
        <v>0</v>
      </c>
    </row>
    <row r="74" spans="1:83">
      <c r="A74" s="30" t="s">
        <v>274</v>
      </c>
      <c r="B74" s="31"/>
      <c r="C74" s="240">
        <v>0</v>
      </c>
      <c r="D74" s="240">
        <v>0</v>
      </c>
      <c r="E74" s="240">
        <v>0</v>
      </c>
      <c r="F74" s="240">
        <v>0</v>
      </c>
      <c r="G74" s="240">
        <v>0</v>
      </c>
      <c r="H74" s="240">
        <v>0</v>
      </c>
      <c r="I74" s="240">
        <v>0</v>
      </c>
      <c r="J74" s="240">
        <v>0</v>
      </c>
      <c r="K74" s="240">
        <v>0</v>
      </c>
      <c r="L74" s="240">
        <v>0</v>
      </c>
      <c r="M74" s="240">
        <v>0</v>
      </c>
      <c r="N74" s="240">
        <v>0</v>
      </c>
      <c r="O74" s="240">
        <v>0</v>
      </c>
      <c r="P74" s="240">
        <v>0</v>
      </c>
      <c r="Q74" s="240">
        <v>0</v>
      </c>
      <c r="R74" s="240">
        <v>0</v>
      </c>
      <c r="S74" s="240">
        <v>0</v>
      </c>
      <c r="T74" s="240">
        <v>0</v>
      </c>
      <c r="U74" s="240">
        <v>0</v>
      </c>
      <c r="V74" s="240">
        <v>0</v>
      </c>
      <c r="W74" s="240">
        <v>0</v>
      </c>
      <c r="X74" s="240">
        <v>0</v>
      </c>
      <c r="Y74" s="240">
        <v>0</v>
      </c>
      <c r="Z74" s="240">
        <v>0</v>
      </c>
      <c r="AA74" s="240">
        <v>0</v>
      </c>
      <c r="AB74" s="240">
        <v>0</v>
      </c>
      <c r="AC74" s="240">
        <v>0</v>
      </c>
      <c r="AD74" s="240">
        <v>0</v>
      </c>
      <c r="AE74" s="240">
        <v>0</v>
      </c>
      <c r="AF74" s="240">
        <v>0</v>
      </c>
      <c r="AG74" s="240">
        <v>0</v>
      </c>
      <c r="AH74" s="240">
        <v>0</v>
      </c>
      <c r="AI74" s="240">
        <v>0</v>
      </c>
      <c r="AJ74" s="240">
        <v>0</v>
      </c>
      <c r="AK74" s="240">
        <v>0</v>
      </c>
      <c r="AL74" s="240">
        <v>0</v>
      </c>
      <c r="AM74" s="240">
        <v>0</v>
      </c>
      <c r="AN74" s="240">
        <v>0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0">
        <v>0</v>
      </c>
      <c r="BB74" s="240">
        <v>0</v>
      </c>
      <c r="BC74" s="240">
        <v>0</v>
      </c>
      <c r="BD74" s="240">
        <v>0</v>
      </c>
      <c r="BE74" s="240">
        <v>0</v>
      </c>
      <c r="BF74" s="240">
        <v>0</v>
      </c>
      <c r="BG74" s="240">
        <v>0</v>
      </c>
      <c r="BH74" s="240">
        <v>0</v>
      </c>
      <c r="BI74" s="240">
        <v>0</v>
      </c>
      <c r="BJ74" s="240">
        <v>0</v>
      </c>
      <c r="BK74" s="240">
        <v>0</v>
      </c>
      <c r="BL74" s="240">
        <v>0</v>
      </c>
      <c r="BM74" s="240">
        <v>0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>
        <v>0</v>
      </c>
      <c r="BZ74" s="240">
        <v>0</v>
      </c>
      <c r="CA74" s="240">
        <v>0</v>
      </c>
      <c r="CB74" s="240">
        <v>0</v>
      </c>
      <c r="CC74" s="240">
        <v>0</v>
      </c>
      <c r="CD74" s="240">
        <v>0</v>
      </c>
      <c r="CE74" s="29">
        <v>0</v>
      </c>
    </row>
    <row r="75" spans="1:83">
      <c r="A75" s="30" t="s">
        <v>275</v>
      </c>
      <c r="B75" s="31"/>
      <c r="C75" s="240">
        <v>0</v>
      </c>
      <c r="D75" s="240">
        <v>0</v>
      </c>
      <c r="E75" s="240">
        <v>0</v>
      </c>
      <c r="F75" s="240">
        <v>0</v>
      </c>
      <c r="G75" s="240">
        <v>0</v>
      </c>
      <c r="H75" s="240">
        <v>0</v>
      </c>
      <c r="I75" s="240">
        <v>0</v>
      </c>
      <c r="J75" s="240">
        <v>0</v>
      </c>
      <c r="K75" s="240">
        <v>0</v>
      </c>
      <c r="L75" s="240">
        <v>0</v>
      </c>
      <c r="M75" s="240">
        <v>0</v>
      </c>
      <c r="N75" s="240">
        <v>0</v>
      </c>
      <c r="O75" s="240">
        <v>0</v>
      </c>
      <c r="P75" s="240">
        <v>0</v>
      </c>
      <c r="Q75" s="240">
        <v>0</v>
      </c>
      <c r="R75" s="240">
        <v>0</v>
      </c>
      <c r="S75" s="240">
        <v>0</v>
      </c>
      <c r="T75" s="240">
        <v>0</v>
      </c>
      <c r="U75" s="240">
        <v>0</v>
      </c>
      <c r="V75" s="240">
        <v>0</v>
      </c>
      <c r="W75" s="240">
        <v>0</v>
      </c>
      <c r="X75" s="240">
        <v>0</v>
      </c>
      <c r="Y75" s="240">
        <v>0</v>
      </c>
      <c r="Z75" s="240">
        <v>0</v>
      </c>
      <c r="AA75" s="240">
        <v>0</v>
      </c>
      <c r="AB75" s="240">
        <v>0</v>
      </c>
      <c r="AC75" s="240">
        <v>0</v>
      </c>
      <c r="AD75" s="240">
        <v>0</v>
      </c>
      <c r="AE75" s="240">
        <v>0</v>
      </c>
      <c r="AF75" s="240">
        <v>0</v>
      </c>
      <c r="AG75" s="240">
        <v>0</v>
      </c>
      <c r="AH75" s="240">
        <v>0</v>
      </c>
      <c r="AI75" s="240">
        <v>0</v>
      </c>
      <c r="AJ75" s="240">
        <v>0</v>
      </c>
      <c r="AK75" s="240">
        <v>0</v>
      </c>
      <c r="AL75" s="240">
        <v>0</v>
      </c>
      <c r="AM75" s="240">
        <v>0</v>
      </c>
      <c r="AN75" s="240">
        <v>0</v>
      </c>
      <c r="AO75" s="240">
        <v>0</v>
      </c>
      <c r="AP75" s="240">
        <v>0</v>
      </c>
      <c r="AQ75" s="240">
        <v>0</v>
      </c>
      <c r="AR75" s="240">
        <v>0</v>
      </c>
      <c r="AS75" s="240">
        <v>0</v>
      </c>
      <c r="AT75" s="240">
        <v>0</v>
      </c>
      <c r="AU75" s="240">
        <v>0</v>
      </c>
      <c r="AV75" s="240">
        <v>0</v>
      </c>
      <c r="AW75" s="240">
        <v>0</v>
      </c>
      <c r="AX75" s="240">
        <v>0</v>
      </c>
      <c r="AY75" s="240">
        <v>0</v>
      </c>
      <c r="AZ75" s="240">
        <v>0</v>
      </c>
      <c r="BA75" s="240">
        <v>0</v>
      </c>
      <c r="BB75" s="240">
        <v>0</v>
      </c>
      <c r="BC75" s="240">
        <v>0</v>
      </c>
      <c r="BD75" s="240">
        <v>0</v>
      </c>
      <c r="BE75" s="240">
        <v>0</v>
      </c>
      <c r="BF75" s="240">
        <v>0</v>
      </c>
      <c r="BG75" s="240">
        <v>0</v>
      </c>
      <c r="BH75" s="240">
        <v>0</v>
      </c>
      <c r="BI75" s="240">
        <v>0</v>
      </c>
      <c r="BJ75" s="240">
        <v>0</v>
      </c>
      <c r="BK75" s="240">
        <v>0</v>
      </c>
      <c r="BL75" s="240">
        <v>0</v>
      </c>
      <c r="BM75" s="240">
        <v>0</v>
      </c>
      <c r="BN75" s="240">
        <v>0</v>
      </c>
      <c r="BO75" s="240">
        <v>0</v>
      </c>
      <c r="BP75" s="240">
        <v>0</v>
      </c>
      <c r="BQ75" s="240">
        <v>0</v>
      </c>
      <c r="BR75" s="240">
        <v>0</v>
      </c>
      <c r="BS75" s="240">
        <v>0</v>
      </c>
      <c r="BT75" s="240">
        <v>0</v>
      </c>
      <c r="BU75" s="240">
        <v>0</v>
      </c>
      <c r="BV75" s="240">
        <v>0</v>
      </c>
      <c r="BW75" s="240">
        <v>0</v>
      </c>
      <c r="BX75" s="240">
        <v>0</v>
      </c>
      <c r="BY75" s="240">
        <v>0</v>
      </c>
      <c r="BZ75" s="240">
        <v>0</v>
      </c>
      <c r="CA75" s="240">
        <v>0</v>
      </c>
      <c r="CB75" s="240">
        <v>0</v>
      </c>
      <c r="CC75" s="240">
        <v>0</v>
      </c>
      <c r="CD75" s="240">
        <v>0</v>
      </c>
      <c r="CE75" s="29">
        <v>0</v>
      </c>
    </row>
    <row r="76" spans="1:83">
      <c r="A76" s="30" t="s">
        <v>276</v>
      </c>
      <c r="B76" s="213"/>
      <c r="C76" s="240">
        <v>0</v>
      </c>
      <c r="D76" s="240">
        <v>0</v>
      </c>
      <c r="E76" s="240">
        <v>0</v>
      </c>
      <c r="F76" s="240">
        <v>0</v>
      </c>
      <c r="G76" s="240">
        <v>0</v>
      </c>
      <c r="H76" s="240">
        <v>0</v>
      </c>
      <c r="I76" s="240">
        <v>0</v>
      </c>
      <c r="J76" s="240">
        <v>0</v>
      </c>
      <c r="K76" s="240">
        <v>0</v>
      </c>
      <c r="L76" s="240">
        <v>0</v>
      </c>
      <c r="M76" s="240">
        <v>0</v>
      </c>
      <c r="N76" s="240">
        <v>0</v>
      </c>
      <c r="O76" s="240">
        <v>0</v>
      </c>
      <c r="P76" s="240">
        <v>0</v>
      </c>
      <c r="Q76" s="240">
        <v>0</v>
      </c>
      <c r="R76" s="240">
        <v>0</v>
      </c>
      <c r="S76" s="240">
        <v>0</v>
      </c>
      <c r="T76" s="240">
        <v>0</v>
      </c>
      <c r="U76" s="240">
        <v>0</v>
      </c>
      <c r="V76" s="240">
        <v>0</v>
      </c>
      <c r="W76" s="240">
        <v>0</v>
      </c>
      <c r="X76" s="240">
        <v>0</v>
      </c>
      <c r="Y76" s="240">
        <v>0</v>
      </c>
      <c r="Z76" s="240">
        <v>0</v>
      </c>
      <c r="AA76" s="240">
        <v>0</v>
      </c>
      <c r="AB76" s="240">
        <v>0</v>
      </c>
      <c r="AC76" s="240">
        <v>0</v>
      </c>
      <c r="AD76" s="240">
        <v>0</v>
      </c>
      <c r="AE76" s="240">
        <v>0</v>
      </c>
      <c r="AF76" s="240">
        <v>0</v>
      </c>
      <c r="AG76" s="240">
        <v>0</v>
      </c>
      <c r="AH76" s="240">
        <v>0</v>
      </c>
      <c r="AI76" s="240">
        <v>0</v>
      </c>
      <c r="AJ76" s="240">
        <v>0</v>
      </c>
      <c r="AK76" s="240">
        <v>0</v>
      </c>
      <c r="AL76" s="240">
        <v>0</v>
      </c>
      <c r="AM76" s="240">
        <v>0</v>
      </c>
      <c r="AN76" s="240">
        <v>0</v>
      </c>
      <c r="AO76" s="240">
        <v>0</v>
      </c>
      <c r="AP76" s="240">
        <v>0</v>
      </c>
      <c r="AQ76" s="240">
        <v>0</v>
      </c>
      <c r="AR76" s="240">
        <v>0</v>
      </c>
      <c r="AS76" s="240">
        <v>0</v>
      </c>
      <c r="AT76" s="240">
        <v>0</v>
      </c>
      <c r="AU76" s="240">
        <v>0</v>
      </c>
      <c r="AV76" s="240">
        <v>0</v>
      </c>
      <c r="AW76" s="240">
        <v>0</v>
      </c>
      <c r="AX76" s="240">
        <v>0</v>
      </c>
      <c r="AY76" s="240">
        <v>0</v>
      </c>
      <c r="AZ76" s="240">
        <v>0</v>
      </c>
      <c r="BA76" s="240">
        <v>0</v>
      </c>
      <c r="BB76" s="240">
        <v>0</v>
      </c>
      <c r="BC76" s="240">
        <v>0</v>
      </c>
      <c r="BD76" s="240">
        <v>0</v>
      </c>
      <c r="BE76" s="240">
        <v>0</v>
      </c>
      <c r="BF76" s="240">
        <v>0</v>
      </c>
      <c r="BG76" s="240">
        <v>0</v>
      </c>
      <c r="BH76" s="240">
        <v>0</v>
      </c>
      <c r="BI76" s="240">
        <v>0</v>
      </c>
      <c r="BJ76" s="240">
        <v>0</v>
      </c>
      <c r="BK76" s="240">
        <v>0</v>
      </c>
      <c r="BL76" s="240">
        <v>0</v>
      </c>
      <c r="BM76" s="240">
        <v>0</v>
      </c>
      <c r="BN76" s="240">
        <v>0</v>
      </c>
      <c r="BO76" s="240">
        <v>0</v>
      </c>
      <c r="BP76" s="240">
        <v>0</v>
      </c>
      <c r="BQ76" s="240">
        <v>0</v>
      </c>
      <c r="BR76" s="240">
        <v>0</v>
      </c>
      <c r="BS76" s="240">
        <v>0</v>
      </c>
      <c r="BT76" s="240">
        <v>0</v>
      </c>
      <c r="BU76" s="240">
        <v>0</v>
      </c>
      <c r="BV76" s="240">
        <v>0</v>
      </c>
      <c r="BW76" s="240">
        <v>0</v>
      </c>
      <c r="BX76" s="240">
        <v>0</v>
      </c>
      <c r="BY76" s="240">
        <v>0</v>
      </c>
      <c r="BZ76" s="240">
        <v>0</v>
      </c>
      <c r="CA76" s="240">
        <v>0</v>
      </c>
      <c r="CB76" s="240">
        <v>0</v>
      </c>
      <c r="CC76" s="240">
        <v>0</v>
      </c>
      <c r="CD76" s="240">
        <v>0</v>
      </c>
      <c r="CE76" s="29">
        <v>0</v>
      </c>
    </row>
    <row r="77" spans="1:83">
      <c r="A77" s="30" t="s">
        <v>277</v>
      </c>
      <c r="B77" s="31"/>
      <c r="C77" s="240">
        <v>0</v>
      </c>
      <c r="D77" s="240">
        <v>0</v>
      </c>
      <c r="E77" s="240">
        <v>0</v>
      </c>
      <c r="F77" s="240">
        <v>0</v>
      </c>
      <c r="G77" s="240">
        <v>0</v>
      </c>
      <c r="H77" s="240">
        <v>0</v>
      </c>
      <c r="I77" s="240">
        <v>0</v>
      </c>
      <c r="J77" s="240">
        <v>0</v>
      </c>
      <c r="K77" s="240">
        <v>0</v>
      </c>
      <c r="L77" s="240">
        <v>0</v>
      </c>
      <c r="M77" s="240">
        <v>0</v>
      </c>
      <c r="N77" s="240">
        <v>0</v>
      </c>
      <c r="O77" s="240">
        <v>0</v>
      </c>
      <c r="P77" s="240">
        <v>0</v>
      </c>
      <c r="Q77" s="240">
        <v>0</v>
      </c>
      <c r="R77" s="240">
        <v>0</v>
      </c>
      <c r="S77" s="240">
        <v>0</v>
      </c>
      <c r="T77" s="240">
        <v>0</v>
      </c>
      <c r="U77" s="240">
        <v>0</v>
      </c>
      <c r="V77" s="240">
        <v>0</v>
      </c>
      <c r="W77" s="240">
        <v>0</v>
      </c>
      <c r="X77" s="240">
        <v>0</v>
      </c>
      <c r="Y77" s="240">
        <v>0</v>
      </c>
      <c r="Z77" s="240">
        <v>0</v>
      </c>
      <c r="AA77" s="240">
        <v>0</v>
      </c>
      <c r="AB77" s="240">
        <v>0</v>
      </c>
      <c r="AC77" s="240">
        <v>0</v>
      </c>
      <c r="AD77" s="240">
        <v>0</v>
      </c>
      <c r="AE77" s="240">
        <v>0</v>
      </c>
      <c r="AF77" s="240">
        <v>0</v>
      </c>
      <c r="AG77" s="240">
        <v>0</v>
      </c>
      <c r="AH77" s="240">
        <v>0</v>
      </c>
      <c r="AI77" s="240">
        <v>0</v>
      </c>
      <c r="AJ77" s="240">
        <v>0</v>
      </c>
      <c r="AK77" s="240">
        <v>0</v>
      </c>
      <c r="AL77" s="240">
        <v>0</v>
      </c>
      <c r="AM77" s="240">
        <v>0</v>
      </c>
      <c r="AN77" s="240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0">
        <v>0</v>
      </c>
      <c r="BB77" s="240">
        <v>0</v>
      </c>
      <c r="BC77" s="240">
        <v>0</v>
      </c>
      <c r="BD77" s="240">
        <v>0</v>
      </c>
      <c r="BE77" s="240">
        <v>0</v>
      </c>
      <c r="BF77" s="240">
        <v>0</v>
      </c>
      <c r="BG77" s="240">
        <v>0</v>
      </c>
      <c r="BH77" s="240">
        <v>0</v>
      </c>
      <c r="BI77" s="240">
        <v>0</v>
      </c>
      <c r="BJ77" s="240">
        <v>0</v>
      </c>
      <c r="BK77" s="240">
        <v>0</v>
      </c>
      <c r="BL77" s="240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0</v>
      </c>
      <c r="BY77" s="240">
        <v>0</v>
      </c>
      <c r="BZ77" s="240">
        <v>0</v>
      </c>
      <c r="CA77" s="240">
        <v>0</v>
      </c>
      <c r="CB77" s="240">
        <v>0</v>
      </c>
      <c r="CC77" s="240">
        <v>0</v>
      </c>
      <c r="CD77" s="240">
        <v>0</v>
      </c>
      <c r="CE77" s="29">
        <v>0</v>
      </c>
    </row>
    <row r="78" spans="1:83">
      <c r="A78" s="30" t="s">
        <v>278</v>
      </c>
      <c r="B78" s="17"/>
      <c r="C78" s="240">
        <v>0</v>
      </c>
      <c r="D78" s="240">
        <v>0</v>
      </c>
      <c r="E78" s="240">
        <v>0</v>
      </c>
      <c r="F78" s="240">
        <v>0</v>
      </c>
      <c r="G78" s="240">
        <v>0</v>
      </c>
      <c r="H78" s="240">
        <v>0</v>
      </c>
      <c r="I78" s="240">
        <v>0</v>
      </c>
      <c r="J78" s="240">
        <v>0</v>
      </c>
      <c r="K78" s="240">
        <v>0</v>
      </c>
      <c r="L78" s="240">
        <v>0</v>
      </c>
      <c r="M78" s="240">
        <v>0</v>
      </c>
      <c r="N78" s="240">
        <v>0</v>
      </c>
      <c r="O78" s="240">
        <v>0</v>
      </c>
      <c r="P78" s="240">
        <v>0</v>
      </c>
      <c r="Q78" s="240">
        <v>0</v>
      </c>
      <c r="R78" s="240">
        <v>0</v>
      </c>
      <c r="S78" s="240">
        <v>0</v>
      </c>
      <c r="T78" s="240">
        <v>0</v>
      </c>
      <c r="U78" s="240">
        <v>0</v>
      </c>
      <c r="V78" s="240">
        <v>0</v>
      </c>
      <c r="W78" s="240">
        <v>0</v>
      </c>
      <c r="X78" s="240">
        <v>0</v>
      </c>
      <c r="Y78" s="240">
        <v>0</v>
      </c>
      <c r="Z78" s="240">
        <v>0</v>
      </c>
      <c r="AA78" s="240">
        <v>0</v>
      </c>
      <c r="AB78" s="240">
        <v>0</v>
      </c>
      <c r="AC78" s="240">
        <v>0</v>
      </c>
      <c r="AD78" s="240">
        <v>0</v>
      </c>
      <c r="AE78" s="240">
        <v>0</v>
      </c>
      <c r="AF78" s="240">
        <v>0</v>
      </c>
      <c r="AG78" s="240">
        <v>0</v>
      </c>
      <c r="AH78" s="240">
        <v>0</v>
      </c>
      <c r="AI78" s="240">
        <v>0</v>
      </c>
      <c r="AJ78" s="240">
        <v>0</v>
      </c>
      <c r="AK78" s="240">
        <v>0</v>
      </c>
      <c r="AL78" s="240">
        <v>0</v>
      </c>
      <c r="AM78" s="240">
        <v>0</v>
      </c>
      <c r="AN78" s="240">
        <v>0</v>
      </c>
      <c r="AO78" s="240">
        <v>0</v>
      </c>
      <c r="AP78" s="240">
        <v>0</v>
      </c>
      <c r="AQ78" s="240">
        <v>0</v>
      </c>
      <c r="AR78" s="240">
        <v>0</v>
      </c>
      <c r="AS78" s="240">
        <v>0</v>
      </c>
      <c r="AT78" s="240">
        <v>0</v>
      </c>
      <c r="AU78" s="240">
        <v>0</v>
      </c>
      <c r="AV78" s="240">
        <v>0</v>
      </c>
      <c r="AW78" s="240">
        <v>0</v>
      </c>
      <c r="AX78" s="240">
        <v>0</v>
      </c>
      <c r="AY78" s="240">
        <v>0</v>
      </c>
      <c r="AZ78" s="240">
        <v>0</v>
      </c>
      <c r="BA78" s="240">
        <v>0</v>
      </c>
      <c r="BB78" s="240">
        <v>0</v>
      </c>
      <c r="BC78" s="240">
        <v>0</v>
      </c>
      <c r="BD78" s="240">
        <v>0</v>
      </c>
      <c r="BE78" s="240">
        <v>0</v>
      </c>
      <c r="BF78" s="240">
        <v>0</v>
      </c>
      <c r="BG78" s="240">
        <v>0</v>
      </c>
      <c r="BH78" s="240">
        <v>0</v>
      </c>
      <c r="BI78" s="240">
        <v>0</v>
      </c>
      <c r="BJ78" s="240">
        <v>0</v>
      </c>
      <c r="BK78" s="240">
        <v>0</v>
      </c>
      <c r="BL78" s="240">
        <v>0</v>
      </c>
      <c r="BM78" s="240">
        <v>0</v>
      </c>
      <c r="BN78" s="240">
        <v>0</v>
      </c>
      <c r="BO78" s="240">
        <v>0</v>
      </c>
      <c r="BP78" s="240">
        <v>0</v>
      </c>
      <c r="BQ78" s="240">
        <v>0</v>
      </c>
      <c r="BR78" s="240">
        <v>0</v>
      </c>
      <c r="BS78" s="240">
        <v>0</v>
      </c>
      <c r="BT78" s="240">
        <v>0</v>
      </c>
      <c r="BU78" s="240">
        <v>0</v>
      </c>
      <c r="BV78" s="240">
        <v>0</v>
      </c>
      <c r="BW78" s="240">
        <v>0</v>
      </c>
      <c r="BX78" s="240">
        <v>0</v>
      </c>
      <c r="BY78" s="240">
        <v>0</v>
      </c>
      <c r="BZ78" s="240">
        <v>0</v>
      </c>
      <c r="CA78" s="240">
        <v>0</v>
      </c>
      <c r="CB78" s="240">
        <v>0</v>
      </c>
      <c r="CC78" s="240">
        <v>0</v>
      </c>
      <c r="CD78" s="240">
        <v>0</v>
      </c>
      <c r="CE78" s="29">
        <v>0</v>
      </c>
    </row>
    <row r="79" spans="1:83">
      <c r="A79" s="30" t="s">
        <v>279</v>
      </c>
      <c r="B79" s="17"/>
      <c r="C79" s="240">
        <v>0</v>
      </c>
      <c r="D79" s="240">
        <v>0</v>
      </c>
      <c r="E79" s="240">
        <v>0</v>
      </c>
      <c r="F79" s="240">
        <v>0</v>
      </c>
      <c r="G79" s="240">
        <v>0</v>
      </c>
      <c r="H79" s="240">
        <v>0</v>
      </c>
      <c r="I79" s="240">
        <v>0</v>
      </c>
      <c r="J79" s="240">
        <v>0</v>
      </c>
      <c r="K79" s="240">
        <v>0</v>
      </c>
      <c r="L79" s="240">
        <v>0</v>
      </c>
      <c r="M79" s="240">
        <v>0</v>
      </c>
      <c r="N79" s="240">
        <v>0</v>
      </c>
      <c r="O79" s="240">
        <v>0</v>
      </c>
      <c r="P79" s="240">
        <v>0</v>
      </c>
      <c r="Q79" s="240">
        <v>0</v>
      </c>
      <c r="R79" s="240">
        <v>0</v>
      </c>
      <c r="S79" s="240">
        <v>0</v>
      </c>
      <c r="T79" s="240">
        <v>0</v>
      </c>
      <c r="U79" s="240">
        <v>0</v>
      </c>
      <c r="V79" s="240">
        <v>0</v>
      </c>
      <c r="W79" s="240">
        <v>0</v>
      </c>
      <c r="X79" s="240">
        <v>0</v>
      </c>
      <c r="Y79" s="240">
        <v>0</v>
      </c>
      <c r="Z79" s="240">
        <v>0</v>
      </c>
      <c r="AA79" s="240">
        <v>0</v>
      </c>
      <c r="AB79" s="240">
        <v>0</v>
      </c>
      <c r="AC79" s="240">
        <v>0</v>
      </c>
      <c r="AD79" s="240">
        <v>0</v>
      </c>
      <c r="AE79" s="240">
        <v>0</v>
      </c>
      <c r="AF79" s="240">
        <v>0</v>
      </c>
      <c r="AG79" s="240">
        <v>0</v>
      </c>
      <c r="AH79" s="240">
        <v>0</v>
      </c>
      <c r="AI79" s="240">
        <v>0</v>
      </c>
      <c r="AJ79" s="240">
        <v>0</v>
      </c>
      <c r="AK79" s="240">
        <v>0</v>
      </c>
      <c r="AL79" s="240">
        <v>0</v>
      </c>
      <c r="AM79" s="240">
        <v>0</v>
      </c>
      <c r="AN79" s="240">
        <v>0</v>
      </c>
      <c r="AO79" s="240">
        <v>0</v>
      </c>
      <c r="AP79" s="240">
        <v>0</v>
      </c>
      <c r="AQ79" s="240">
        <v>0</v>
      </c>
      <c r="AR79" s="240">
        <v>0</v>
      </c>
      <c r="AS79" s="240">
        <v>0</v>
      </c>
      <c r="AT79" s="240">
        <v>0</v>
      </c>
      <c r="AU79" s="240">
        <v>0</v>
      </c>
      <c r="AV79" s="240">
        <v>0</v>
      </c>
      <c r="AW79" s="240">
        <v>0</v>
      </c>
      <c r="AX79" s="240">
        <v>0</v>
      </c>
      <c r="AY79" s="240">
        <v>0</v>
      </c>
      <c r="AZ79" s="240">
        <v>0</v>
      </c>
      <c r="BA79" s="240">
        <v>0</v>
      </c>
      <c r="BB79" s="240">
        <v>0</v>
      </c>
      <c r="BC79" s="240">
        <v>0</v>
      </c>
      <c r="BD79" s="240">
        <v>0</v>
      </c>
      <c r="BE79" s="240">
        <v>0</v>
      </c>
      <c r="BF79" s="240">
        <v>0</v>
      </c>
      <c r="BG79" s="240">
        <v>0</v>
      </c>
      <c r="BH79" s="240">
        <v>0</v>
      </c>
      <c r="BI79" s="240">
        <v>0</v>
      </c>
      <c r="BJ79" s="240">
        <v>0</v>
      </c>
      <c r="BK79" s="240">
        <v>0</v>
      </c>
      <c r="BL79" s="240">
        <v>0</v>
      </c>
      <c r="BM79" s="240">
        <v>0</v>
      </c>
      <c r="BN79" s="240">
        <v>0</v>
      </c>
      <c r="BO79" s="240">
        <v>0</v>
      </c>
      <c r="BP79" s="240">
        <v>0</v>
      </c>
      <c r="BQ79" s="240">
        <v>0</v>
      </c>
      <c r="BR79" s="240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9">
        <v>0</v>
      </c>
    </row>
    <row r="80" spans="1:83">
      <c r="A80" s="30" t="s">
        <v>280</v>
      </c>
      <c r="B80" s="17"/>
      <c r="C80" s="240">
        <v>0</v>
      </c>
      <c r="D80" s="240">
        <v>0</v>
      </c>
      <c r="E80" s="240">
        <v>0</v>
      </c>
      <c r="F80" s="240">
        <v>0</v>
      </c>
      <c r="G80" s="240">
        <v>0</v>
      </c>
      <c r="H80" s="240">
        <v>0</v>
      </c>
      <c r="I80" s="240">
        <v>0</v>
      </c>
      <c r="J80" s="240">
        <v>0</v>
      </c>
      <c r="K80" s="240">
        <v>0</v>
      </c>
      <c r="L80" s="240">
        <v>0</v>
      </c>
      <c r="M80" s="240">
        <v>0</v>
      </c>
      <c r="N80" s="240">
        <v>0</v>
      </c>
      <c r="O80" s="240">
        <v>0</v>
      </c>
      <c r="P80" s="240">
        <v>0</v>
      </c>
      <c r="Q80" s="240">
        <v>0</v>
      </c>
      <c r="R80" s="240">
        <v>0</v>
      </c>
      <c r="S80" s="240">
        <v>0</v>
      </c>
      <c r="T80" s="240">
        <v>0</v>
      </c>
      <c r="U80" s="240">
        <v>0</v>
      </c>
      <c r="V80" s="240">
        <v>0</v>
      </c>
      <c r="W80" s="240">
        <v>0</v>
      </c>
      <c r="X80" s="240">
        <v>0</v>
      </c>
      <c r="Y80" s="240">
        <v>0</v>
      </c>
      <c r="Z80" s="240">
        <v>0</v>
      </c>
      <c r="AA80" s="240">
        <v>0</v>
      </c>
      <c r="AB80" s="240">
        <v>0</v>
      </c>
      <c r="AC80" s="240">
        <v>0</v>
      </c>
      <c r="AD80" s="240">
        <v>0</v>
      </c>
      <c r="AE80" s="240">
        <v>0</v>
      </c>
      <c r="AF80" s="240">
        <v>0</v>
      </c>
      <c r="AG80" s="240">
        <v>0</v>
      </c>
      <c r="AH80" s="240">
        <v>0</v>
      </c>
      <c r="AI80" s="240">
        <v>0</v>
      </c>
      <c r="AJ80" s="240">
        <v>0</v>
      </c>
      <c r="AK80" s="240">
        <v>0</v>
      </c>
      <c r="AL80" s="240">
        <v>0</v>
      </c>
      <c r="AM80" s="240">
        <v>0</v>
      </c>
      <c r="AN80" s="240">
        <v>0</v>
      </c>
      <c r="AO80" s="240">
        <v>0</v>
      </c>
      <c r="AP80" s="240">
        <v>0</v>
      </c>
      <c r="AQ80" s="240">
        <v>0</v>
      </c>
      <c r="AR80" s="240">
        <v>0</v>
      </c>
      <c r="AS80" s="240">
        <v>0</v>
      </c>
      <c r="AT80" s="240">
        <v>0</v>
      </c>
      <c r="AU80" s="240">
        <v>0</v>
      </c>
      <c r="AV80" s="240">
        <v>0</v>
      </c>
      <c r="AW80" s="240">
        <v>0</v>
      </c>
      <c r="AX80" s="240">
        <v>0</v>
      </c>
      <c r="AY80" s="240">
        <v>0</v>
      </c>
      <c r="AZ80" s="240">
        <v>0</v>
      </c>
      <c r="BA80" s="240">
        <v>0</v>
      </c>
      <c r="BB80" s="240">
        <v>0</v>
      </c>
      <c r="BC80" s="240">
        <v>0</v>
      </c>
      <c r="BD80" s="240">
        <v>0</v>
      </c>
      <c r="BE80" s="240">
        <v>0</v>
      </c>
      <c r="BF80" s="240">
        <v>0</v>
      </c>
      <c r="BG80" s="240">
        <v>0</v>
      </c>
      <c r="BH80" s="240">
        <v>0</v>
      </c>
      <c r="BI80" s="240">
        <v>0</v>
      </c>
      <c r="BJ80" s="240">
        <v>0</v>
      </c>
      <c r="BK80" s="240">
        <v>0</v>
      </c>
      <c r="BL80" s="240">
        <v>0</v>
      </c>
      <c r="BM80" s="240">
        <v>0</v>
      </c>
      <c r="BN80" s="240">
        <v>0</v>
      </c>
      <c r="BO80" s="240">
        <v>0</v>
      </c>
      <c r="BP80" s="240">
        <v>0</v>
      </c>
      <c r="BQ80" s="240">
        <v>0</v>
      </c>
      <c r="BR80" s="240">
        <v>0</v>
      </c>
      <c r="BS80" s="240">
        <v>0</v>
      </c>
      <c r="BT80" s="240">
        <v>0</v>
      </c>
      <c r="BU80" s="240">
        <v>0</v>
      </c>
      <c r="BV80" s="240">
        <v>0</v>
      </c>
      <c r="BW80" s="240">
        <v>0</v>
      </c>
      <c r="BX80" s="240">
        <v>0</v>
      </c>
      <c r="BY80" s="240">
        <v>0</v>
      </c>
      <c r="BZ80" s="240">
        <v>0</v>
      </c>
      <c r="CA80" s="240">
        <v>0</v>
      </c>
      <c r="CB80" s="240">
        <v>0</v>
      </c>
      <c r="CC80" s="240">
        <v>0</v>
      </c>
      <c r="CD80" s="240">
        <v>0</v>
      </c>
      <c r="CE80" s="29">
        <v>0</v>
      </c>
    </row>
    <row r="81" spans="1:84">
      <c r="A81" s="30" t="s">
        <v>281</v>
      </c>
      <c r="B81" s="17"/>
      <c r="C81" s="240">
        <v>0</v>
      </c>
      <c r="D81" s="240">
        <v>0</v>
      </c>
      <c r="E81" s="240">
        <v>0</v>
      </c>
      <c r="F81" s="240">
        <v>0</v>
      </c>
      <c r="G81" s="240">
        <v>0</v>
      </c>
      <c r="H81" s="240">
        <v>0</v>
      </c>
      <c r="I81" s="240">
        <v>0</v>
      </c>
      <c r="J81" s="240">
        <v>0</v>
      </c>
      <c r="K81" s="240">
        <v>0</v>
      </c>
      <c r="L81" s="240">
        <v>0</v>
      </c>
      <c r="M81" s="240">
        <v>0</v>
      </c>
      <c r="N81" s="240">
        <v>0</v>
      </c>
      <c r="O81" s="240">
        <v>0</v>
      </c>
      <c r="P81" s="240">
        <v>0</v>
      </c>
      <c r="Q81" s="240">
        <v>0</v>
      </c>
      <c r="R81" s="240">
        <v>0</v>
      </c>
      <c r="S81" s="240">
        <v>0</v>
      </c>
      <c r="T81" s="240">
        <v>0</v>
      </c>
      <c r="U81" s="240">
        <v>0</v>
      </c>
      <c r="V81" s="240">
        <v>0</v>
      </c>
      <c r="W81" s="240">
        <v>0</v>
      </c>
      <c r="X81" s="240">
        <v>0</v>
      </c>
      <c r="Y81" s="240">
        <v>0</v>
      </c>
      <c r="Z81" s="240">
        <v>0</v>
      </c>
      <c r="AA81" s="240">
        <v>0</v>
      </c>
      <c r="AB81" s="240">
        <v>0</v>
      </c>
      <c r="AC81" s="240">
        <v>0</v>
      </c>
      <c r="AD81" s="240">
        <v>0</v>
      </c>
      <c r="AE81" s="240">
        <v>0</v>
      </c>
      <c r="AF81" s="240">
        <v>0</v>
      </c>
      <c r="AG81" s="240">
        <v>0</v>
      </c>
      <c r="AH81" s="240">
        <v>0</v>
      </c>
      <c r="AI81" s="240">
        <v>0</v>
      </c>
      <c r="AJ81" s="240">
        <v>0</v>
      </c>
      <c r="AK81" s="240">
        <v>0</v>
      </c>
      <c r="AL81" s="240">
        <v>0</v>
      </c>
      <c r="AM81" s="240">
        <v>0</v>
      </c>
      <c r="AN81" s="240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0">
        <v>0</v>
      </c>
      <c r="BB81" s="240">
        <v>0</v>
      </c>
      <c r="BC81" s="240">
        <v>0</v>
      </c>
      <c r="BD81" s="240">
        <v>0</v>
      </c>
      <c r="BE81" s="240">
        <v>0</v>
      </c>
      <c r="BF81" s="240">
        <v>0</v>
      </c>
      <c r="BG81" s="240">
        <v>0</v>
      </c>
      <c r="BH81" s="240">
        <v>0</v>
      </c>
      <c r="BI81" s="240">
        <v>0</v>
      </c>
      <c r="BJ81" s="240">
        <v>0</v>
      </c>
      <c r="BK81" s="240">
        <v>0</v>
      </c>
      <c r="BL81" s="240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>
        <v>0</v>
      </c>
      <c r="BZ81" s="240">
        <v>0</v>
      </c>
      <c r="CA81" s="240">
        <v>0</v>
      </c>
      <c r="CB81" s="240">
        <v>0</v>
      </c>
      <c r="CC81" s="240">
        <v>0</v>
      </c>
      <c r="CD81" s="240">
        <v>0</v>
      </c>
      <c r="CE81" s="29">
        <v>0</v>
      </c>
    </row>
    <row r="82" spans="1:84">
      <c r="A82" s="30" t="s">
        <v>282</v>
      </c>
      <c r="B82" s="17"/>
      <c r="C82" s="240">
        <v>0</v>
      </c>
      <c r="D82" s="240">
        <v>0</v>
      </c>
      <c r="E82" s="240">
        <v>0</v>
      </c>
      <c r="F82" s="240">
        <v>0</v>
      </c>
      <c r="G82" s="240">
        <v>0</v>
      </c>
      <c r="H82" s="240">
        <v>0</v>
      </c>
      <c r="I82" s="240">
        <v>0</v>
      </c>
      <c r="J82" s="240">
        <v>0</v>
      </c>
      <c r="K82" s="240">
        <v>0</v>
      </c>
      <c r="L82" s="240">
        <v>0</v>
      </c>
      <c r="M82" s="240">
        <v>0</v>
      </c>
      <c r="N82" s="240">
        <v>0</v>
      </c>
      <c r="O82" s="240">
        <v>0</v>
      </c>
      <c r="P82" s="240">
        <v>0</v>
      </c>
      <c r="Q82" s="240">
        <v>0</v>
      </c>
      <c r="R82" s="240">
        <v>0</v>
      </c>
      <c r="S82" s="240">
        <v>0</v>
      </c>
      <c r="T82" s="240">
        <v>0</v>
      </c>
      <c r="U82" s="240">
        <v>0</v>
      </c>
      <c r="V82" s="240">
        <v>0</v>
      </c>
      <c r="W82" s="240">
        <v>0</v>
      </c>
      <c r="X82" s="240">
        <v>0</v>
      </c>
      <c r="Y82" s="240">
        <v>0</v>
      </c>
      <c r="Z82" s="240">
        <v>0</v>
      </c>
      <c r="AA82" s="240">
        <v>0</v>
      </c>
      <c r="AB82" s="240">
        <v>0</v>
      </c>
      <c r="AC82" s="240">
        <v>0</v>
      </c>
      <c r="AD82" s="240">
        <v>0</v>
      </c>
      <c r="AE82" s="240">
        <v>0</v>
      </c>
      <c r="AF82" s="240">
        <v>0</v>
      </c>
      <c r="AG82" s="240">
        <v>0</v>
      </c>
      <c r="AH82" s="240">
        <v>0</v>
      </c>
      <c r="AI82" s="240">
        <v>0</v>
      </c>
      <c r="AJ82" s="240">
        <v>0</v>
      </c>
      <c r="AK82" s="240">
        <v>0</v>
      </c>
      <c r="AL82" s="240">
        <v>0</v>
      </c>
      <c r="AM82" s="240">
        <v>0</v>
      </c>
      <c r="AN82" s="240">
        <v>0</v>
      </c>
      <c r="AO82" s="240">
        <v>0</v>
      </c>
      <c r="AP82" s="240">
        <v>0</v>
      </c>
      <c r="AQ82" s="240">
        <v>0</v>
      </c>
      <c r="AR82" s="240">
        <v>0</v>
      </c>
      <c r="AS82" s="240">
        <v>0</v>
      </c>
      <c r="AT82" s="240">
        <v>0</v>
      </c>
      <c r="AU82" s="240">
        <v>0</v>
      </c>
      <c r="AV82" s="240">
        <v>0</v>
      </c>
      <c r="AW82" s="240">
        <v>0</v>
      </c>
      <c r="AX82" s="240">
        <v>0</v>
      </c>
      <c r="AY82" s="240">
        <v>0</v>
      </c>
      <c r="AZ82" s="240">
        <v>0</v>
      </c>
      <c r="BA82" s="240">
        <v>0</v>
      </c>
      <c r="BB82" s="240">
        <v>0</v>
      </c>
      <c r="BC82" s="240">
        <v>0</v>
      </c>
      <c r="BD82" s="240">
        <v>0</v>
      </c>
      <c r="BE82" s="240">
        <v>0</v>
      </c>
      <c r="BF82" s="240">
        <v>0</v>
      </c>
      <c r="BG82" s="240">
        <v>0</v>
      </c>
      <c r="BH82" s="240">
        <v>0</v>
      </c>
      <c r="BI82" s="240">
        <v>0</v>
      </c>
      <c r="BJ82" s="240">
        <v>0</v>
      </c>
      <c r="BK82" s="240">
        <v>0</v>
      </c>
      <c r="BL82" s="240">
        <v>0</v>
      </c>
      <c r="BM82" s="240">
        <v>0</v>
      </c>
      <c r="BN82" s="240">
        <v>0</v>
      </c>
      <c r="BO82" s="240">
        <v>0</v>
      </c>
      <c r="BP82" s="240">
        <v>0</v>
      </c>
      <c r="BQ82" s="240">
        <v>0</v>
      </c>
      <c r="BR82" s="240">
        <v>0</v>
      </c>
      <c r="BS82" s="240">
        <v>0</v>
      </c>
      <c r="BT82" s="240">
        <v>0</v>
      </c>
      <c r="BU82" s="240">
        <v>0</v>
      </c>
      <c r="BV82" s="240">
        <v>0</v>
      </c>
      <c r="BW82" s="240">
        <v>0</v>
      </c>
      <c r="BX82" s="240">
        <v>0</v>
      </c>
      <c r="BY82" s="240">
        <v>0</v>
      </c>
      <c r="BZ82" s="240">
        <v>0</v>
      </c>
      <c r="CA82" s="240">
        <v>0</v>
      </c>
      <c r="CB82" s="240">
        <v>0</v>
      </c>
      <c r="CC82" s="240">
        <v>0</v>
      </c>
      <c r="CD82" s="240">
        <v>0</v>
      </c>
      <c r="CE82" s="29">
        <v>0</v>
      </c>
    </row>
    <row r="83" spans="1:84">
      <c r="A83" s="30" t="s">
        <v>283</v>
      </c>
      <c r="B83" s="17"/>
      <c r="C83" s="21">
        <v>0</v>
      </c>
      <c r="D83" s="21">
        <v>0</v>
      </c>
      <c r="E83" s="27">
        <v>-279</v>
      </c>
      <c r="F83" s="27">
        <v>0</v>
      </c>
      <c r="G83" s="21">
        <v>0</v>
      </c>
      <c r="H83" s="21">
        <v>0</v>
      </c>
      <c r="I83" s="27">
        <v>0</v>
      </c>
      <c r="J83" s="27">
        <v>0</v>
      </c>
      <c r="K83" s="27">
        <v>0</v>
      </c>
      <c r="L83" s="27">
        <v>-9463</v>
      </c>
      <c r="M83" s="21">
        <v>0</v>
      </c>
      <c r="N83" s="21">
        <v>8323</v>
      </c>
      <c r="O83" s="21">
        <v>0</v>
      </c>
      <c r="P83" s="27">
        <v>0</v>
      </c>
      <c r="Q83" s="27">
        <v>0</v>
      </c>
      <c r="R83" s="28">
        <v>0</v>
      </c>
      <c r="S83" s="27">
        <v>0</v>
      </c>
      <c r="T83" s="21">
        <v>0</v>
      </c>
      <c r="U83" s="27">
        <v>2068</v>
      </c>
      <c r="V83" s="27">
        <v>59</v>
      </c>
      <c r="W83" s="21">
        <v>0</v>
      </c>
      <c r="X83" s="27">
        <v>0</v>
      </c>
      <c r="Y83" s="27">
        <v>330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15719</v>
      </c>
      <c r="AF83" s="27">
        <v>0</v>
      </c>
      <c r="AG83" s="27">
        <v>1524</v>
      </c>
      <c r="AH83" s="27">
        <v>5701</v>
      </c>
      <c r="AI83" s="27">
        <v>0</v>
      </c>
      <c r="AJ83" s="27">
        <v>29061</v>
      </c>
      <c r="AK83" s="27">
        <v>0</v>
      </c>
      <c r="AL83" s="27">
        <v>0</v>
      </c>
      <c r="AM83" s="27">
        <v>0</v>
      </c>
      <c r="AN83" s="27">
        <v>0</v>
      </c>
      <c r="AO83" s="21">
        <v>0</v>
      </c>
      <c r="AP83" s="27">
        <v>0</v>
      </c>
      <c r="AQ83" s="21">
        <v>0</v>
      </c>
      <c r="AR83" s="21">
        <v>0</v>
      </c>
      <c r="AS83" s="21">
        <v>0</v>
      </c>
      <c r="AT83" s="21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52</v>
      </c>
      <c r="BC83" s="27">
        <v>0</v>
      </c>
      <c r="BD83" s="27">
        <v>498</v>
      </c>
      <c r="BE83" s="27">
        <v>1797</v>
      </c>
      <c r="BF83" s="27">
        <v>110</v>
      </c>
      <c r="BG83" s="27">
        <v>0</v>
      </c>
      <c r="BH83" s="28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11593</v>
      </c>
      <c r="BN83" s="27">
        <v>410713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12075</v>
      </c>
      <c r="BZ83" s="27">
        <v>0</v>
      </c>
      <c r="CA83" s="27">
        <v>0</v>
      </c>
      <c r="CB83" s="27">
        <v>0</v>
      </c>
      <c r="CC83" s="27">
        <v>0</v>
      </c>
      <c r="CD83" s="32">
        <v>175936</v>
      </c>
      <c r="CE83" s="29">
        <v>665817</v>
      </c>
    </row>
    <row r="84" spans="1:84">
      <c r="A84" s="36" t="s">
        <v>284</v>
      </c>
      <c r="B84" s="17"/>
      <c r="C84" s="21">
        <v>0</v>
      </c>
      <c r="D84" s="21">
        <v>0</v>
      </c>
      <c r="E84" s="21">
        <v>337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20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1826</v>
      </c>
      <c r="AC84" s="21">
        <v>0</v>
      </c>
      <c r="AD84" s="21">
        <v>0</v>
      </c>
      <c r="AE84" s="21">
        <v>-8274</v>
      </c>
      <c r="AF84" s="21">
        <v>0</v>
      </c>
      <c r="AG84" s="21">
        <v>0</v>
      </c>
      <c r="AH84" s="21">
        <v>0</v>
      </c>
      <c r="AI84" s="21">
        <v>0</v>
      </c>
      <c r="AJ84" s="21">
        <v>8671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6458</v>
      </c>
      <c r="AZ84" s="21">
        <v>0</v>
      </c>
      <c r="BA84" s="21">
        <v>428</v>
      </c>
      <c r="BB84" s="21">
        <v>92</v>
      </c>
      <c r="BC84" s="21">
        <v>0</v>
      </c>
      <c r="BD84" s="21">
        <v>0</v>
      </c>
      <c r="BE84" s="21">
        <v>-14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-37878</v>
      </c>
      <c r="BN84" s="21">
        <v>72787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32">
        <v>0</v>
      </c>
      <c r="CE84" s="29">
        <v>44453</v>
      </c>
    </row>
    <row r="85" spans="1:84">
      <c r="A85" s="36" t="s">
        <v>285</v>
      </c>
      <c r="B85" s="29"/>
      <c r="C85" s="29">
        <v>0</v>
      </c>
      <c r="D85" s="29">
        <v>0</v>
      </c>
      <c r="E85" s="29">
        <v>68157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2241500</v>
      </c>
      <c r="M85" s="29">
        <v>0</v>
      </c>
      <c r="N85" s="29">
        <v>644943</v>
      </c>
      <c r="O85" s="29">
        <v>0</v>
      </c>
      <c r="P85" s="29">
        <v>28187</v>
      </c>
      <c r="Q85" s="29">
        <v>0</v>
      </c>
      <c r="R85" s="29">
        <v>0</v>
      </c>
      <c r="S85" s="29">
        <v>45065</v>
      </c>
      <c r="T85" s="29">
        <v>0</v>
      </c>
      <c r="U85" s="29">
        <v>400994</v>
      </c>
      <c r="V85" s="29">
        <v>32184</v>
      </c>
      <c r="W85" s="29">
        <v>0</v>
      </c>
      <c r="X85" s="29">
        <v>0</v>
      </c>
      <c r="Y85" s="29">
        <v>181121</v>
      </c>
      <c r="Z85" s="29">
        <v>0</v>
      </c>
      <c r="AA85" s="29">
        <v>0</v>
      </c>
      <c r="AB85" s="29">
        <v>344281</v>
      </c>
      <c r="AC85" s="29">
        <v>0</v>
      </c>
      <c r="AD85" s="29">
        <v>0</v>
      </c>
      <c r="AE85" s="29">
        <v>698825</v>
      </c>
      <c r="AF85" s="29">
        <v>0</v>
      </c>
      <c r="AG85" s="29">
        <v>720446</v>
      </c>
      <c r="AH85" s="29">
        <v>234429</v>
      </c>
      <c r="AI85" s="29">
        <v>0</v>
      </c>
      <c r="AJ85" s="29">
        <v>1290902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  <c r="AY85" s="29">
        <v>492928</v>
      </c>
      <c r="AZ85" s="29">
        <v>16119</v>
      </c>
      <c r="BA85" s="29">
        <v>167828</v>
      </c>
      <c r="BB85" s="29">
        <v>80832</v>
      </c>
      <c r="BC85" s="29">
        <v>0</v>
      </c>
      <c r="BD85" s="29">
        <v>208081</v>
      </c>
      <c r="BE85" s="29">
        <v>626448</v>
      </c>
      <c r="BF85" s="29">
        <v>169795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64202</v>
      </c>
      <c r="BM85" s="29">
        <v>805529</v>
      </c>
      <c r="BN85" s="29">
        <v>1833225</v>
      </c>
      <c r="BO85" s="29">
        <v>8485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9">
        <v>59730</v>
      </c>
      <c r="BW85" s="29">
        <v>0</v>
      </c>
      <c r="BX85" s="29">
        <v>0</v>
      </c>
      <c r="BY85" s="29">
        <v>314122</v>
      </c>
      <c r="BZ85" s="29">
        <v>0</v>
      </c>
      <c r="CA85" s="29">
        <v>0</v>
      </c>
      <c r="CB85" s="29">
        <v>0</v>
      </c>
      <c r="CC85" s="29">
        <v>0</v>
      </c>
      <c r="CD85" s="29">
        <v>175936</v>
      </c>
      <c r="CE85" s="29">
        <v>11954294</v>
      </c>
    </row>
    <row r="86" spans="1:84">
      <c r="A86" s="36" t="s">
        <v>286</v>
      </c>
      <c r="B86" s="29"/>
      <c r="C86" s="26" t="s">
        <v>248</v>
      </c>
      <c r="D86" s="26" t="s">
        <v>248</v>
      </c>
      <c r="E86" s="26" t="s">
        <v>248</v>
      </c>
      <c r="F86" s="26" t="s">
        <v>248</v>
      </c>
      <c r="G86" s="26" t="s">
        <v>248</v>
      </c>
      <c r="H86" s="26" t="s">
        <v>248</v>
      </c>
      <c r="I86" s="26" t="s">
        <v>248</v>
      </c>
      <c r="J86" s="26" t="s">
        <v>248</v>
      </c>
      <c r="K86" s="33" t="s">
        <v>248</v>
      </c>
      <c r="L86" s="26" t="s">
        <v>248</v>
      </c>
      <c r="M86" s="26" t="s">
        <v>248</v>
      </c>
      <c r="N86" s="26" t="s">
        <v>248</v>
      </c>
      <c r="O86" s="26" t="s">
        <v>248</v>
      </c>
      <c r="P86" s="26" t="s">
        <v>248</v>
      </c>
      <c r="Q86" s="26" t="s">
        <v>248</v>
      </c>
      <c r="R86" s="26" t="s">
        <v>248</v>
      </c>
      <c r="S86" s="26" t="s">
        <v>248</v>
      </c>
      <c r="T86" s="26" t="s">
        <v>248</v>
      </c>
      <c r="U86" s="26" t="s">
        <v>248</v>
      </c>
      <c r="V86" s="26" t="s">
        <v>248</v>
      </c>
      <c r="W86" s="26" t="s">
        <v>248</v>
      </c>
      <c r="X86" s="26" t="s">
        <v>248</v>
      </c>
      <c r="Y86" s="26" t="s">
        <v>248</v>
      </c>
      <c r="Z86" s="26" t="s">
        <v>248</v>
      </c>
      <c r="AA86" s="26" t="s">
        <v>248</v>
      </c>
      <c r="AB86" s="26" t="s">
        <v>248</v>
      </c>
      <c r="AC86" s="26" t="s">
        <v>248</v>
      </c>
      <c r="AD86" s="26" t="s">
        <v>248</v>
      </c>
      <c r="AE86" s="26" t="s">
        <v>248</v>
      </c>
      <c r="AF86" s="26" t="s">
        <v>248</v>
      </c>
      <c r="AG86" s="26" t="s">
        <v>248</v>
      </c>
      <c r="AH86" s="26" t="s">
        <v>248</v>
      </c>
      <c r="AI86" s="26" t="s">
        <v>248</v>
      </c>
      <c r="AJ86" s="26" t="s">
        <v>248</v>
      </c>
      <c r="AK86" s="26" t="s">
        <v>248</v>
      </c>
      <c r="AL86" s="26" t="s">
        <v>248</v>
      </c>
      <c r="AM86" s="26" t="s">
        <v>248</v>
      </c>
      <c r="AN86" s="26" t="s">
        <v>248</v>
      </c>
      <c r="AO86" s="26" t="s">
        <v>248</v>
      </c>
      <c r="AP86" s="26" t="s">
        <v>248</v>
      </c>
      <c r="AQ86" s="26" t="s">
        <v>248</v>
      </c>
      <c r="AR86" s="26" t="s">
        <v>248</v>
      </c>
      <c r="AS86" s="26" t="s">
        <v>248</v>
      </c>
      <c r="AT86" s="26" t="s">
        <v>248</v>
      </c>
      <c r="AU86" s="26" t="s">
        <v>248</v>
      </c>
      <c r="AV86" s="26" t="s">
        <v>248</v>
      </c>
      <c r="AW86" s="26" t="s">
        <v>248</v>
      </c>
      <c r="AX86" s="26" t="s">
        <v>248</v>
      </c>
      <c r="AY86" s="26" t="s">
        <v>248</v>
      </c>
      <c r="AZ86" s="26" t="s">
        <v>248</v>
      </c>
      <c r="BA86" s="26" t="s">
        <v>248</v>
      </c>
      <c r="BB86" s="26" t="s">
        <v>248</v>
      </c>
      <c r="BC86" s="26" t="s">
        <v>248</v>
      </c>
      <c r="BD86" s="26" t="s">
        <v>248</v>
      </c>
      <c r="BE86" s="26" t="s">
        <v>248</v>
      </c>
      <c r="BF86" s="26" t="s">
        <v>248</v>
      </c>
      <c r="BG86" s="26" t="s">
        <v>248</v>
      </c>
      <c r="BH86" s="26" t="s">
        <v>248</v>
      </c>
      <c r="BI86" s="26" t="s">
        <v>248</v>
      </c>
      <c r="BJ86" s="26" t="s">
        <v>248</v>
      </c>
      <c r="BK86" s="26" t="s">
        <v>248</v>
      </c>
      <c r="BL86" s="26" t="s">
        <v>248</v>
      </c>
      <c r="BM86" s="26" t="s">
        <v>248</v>
      </c>
      <c r="BN86" s="26" t="s">
        <v>248</v>
      </c>
      <c r="BO86" s="26" t="s">
        <v>248</v>
      </c>
      <c r="BP86" s="26" t="s">
        <v>248</v>
      </c>
      <c r="BQ86" s="26" t="s">
        <v>248</v>
      </c>
      <c r="BR86" s="26" t="s">
        <v>248</v>
      </c>
      <c r="BS86" s="26" t="s">
        <v>248</v>
      </c>
      <c r="BT86" s="26" t="s">
        <v>248</v>
      </c>
      <c r="BU86" s="26" t="s">
        <v>248</v>
      </c>
      <c r="BV86" s="26" t="s">
        <v>248</v>
      </c>
      <c r="BW86" s="26" t="s">
        <v>248</v>
      </c>
      <c r="BX86" s="26" t="s">
        <v>248</v>
      </c>
      <c r="BY86" s="26" t="s">
        <v>248</v>
      </c>
      <c r="BZ86" s="26" t="s">
        <v>248</v>
      </c>
      <c r="CA86" s="26" t="s">
        <v>248</v>
      </c>
      <c r="CB86" s="26" t="s">
        <v>248</v>
      </c>
      <c r="CC86" s="26" t="s">
        <v>248</v>
      </c>
      <c r="CD86" s="26" t="s">
        <v>248</v>
      </c>
      <c r="CE86" s="32">
        <v>821771</v>
      </c>
    </row>
    <row r="87" spans="1:84">
      <c r="A87" s="23" t="s">
        <v>287</v>
      </c>
      <c r="B87" s="17"/>
      <c r="C87" s="21">
        <v>0</v>
      </c>
      <c r="D87" s="21">
        <v>0</v>
      </c>
      <c r="E87" s="21">
        <v>330254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1332818</v>
      </c>
      <c r="M87" s="21">
        <v>0</v>
      </c>
      <c r="N87" s="21">
        <v>439262</v>
      </c>
      <c r="O87" s="21">
        <v>0</v>
      </c>
      <c r="P87" s="21">
        <v>0</v>
      </c>
      <c r="Q87" s="21">
        <v>0</v>
      </c>
      <c r="R87" s="21">
        <v>0</v>
      </c>
      <c r="S87" s="21">
        <v>6860</v>
      </c>
      <c r="T87" s="21">
        <v>0</v>
      </c>
      <c r="U87" s="21">
        <v>69950</v>
      </c>
      <c r="V87" s="21">
        <v>5700</v>
      </c>
      <c r="W87" s="21">
        <v>0</v>
      </c>
      <c r="X87" s="21">
        <v>0</v>
      </c>
      <c r="Y87" s="21">
        <v>25586</v>
      </c>
      <c r="Z87" s="21">
        <v>0</v>
      </c>
      <c r="AA87" s="21">
        <v>0</v>
      </c>
      <c r="AB87" s="21">
        <v>104771</v>
      </c>
      <c r="AC87" s="21">
        <v>0</v>
      </c>
      <c r="AD87" s="21">
        <v>0</v>
      </c>
      <c r="AE87" s="21">
        <v>120231</v>
      </c>
      <c r="AF87" s="21">
        <v>0</v>
      </c>
      <c r="AG87" s="21">
        <v>78925</v>
      </c>
      <c r="AH87" s="21">
        <v>0</v>
      </c>
      <c r="AI87" s="21">
        <v>0</v>
      </c>
      <c r="AJ87" s="21">
        <v>16377</v>
      </c>
      <c r="AK87" s="21">
        <v>0</v>
      </c>
      <c r="AL87" s="21">
        <v>0</v>
      </c>
      <c r="AM87" s="21">
        <v>0</v>
      </c>
      <c r="AN87" s="21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6" t="s">
        <v>248</v>
      </c>
      <c r="AX87" s="26" t="s">
        <v>248</v>
      </c>
      <c r="AY87" s="26" t="s">
        <v>248</v>
      </c>
      <c r="AZ87" s="26" t="s">
        <v>248</v>
      </c>
      <c r="BA87" s="26" t="s">
        <v>248</v>
      </c>
      <c r="BB87" s="26" t="s">
        <v>248</v>
      </c>
      <c r="BC87" s="26" t="s">
        <v>248</v>
      </c>
      <c r="BD87" s="26" t="s">
        <v>248</v>
      </c>
      <c r="BE87" s="26" t="s">
        <v>248</v>
      </c>
      <c r="BF87" s="26" t="s">
        <v>248</v>
      </c>
      <c r="BG87" s="26" t="s">
        <v>248</v>
      </c>
      <c r="BH87" s="26" t="s">
        <v>248</v>
      </c>
      <c r="BI87" s="26" t="s">
        <v>248</v>
      </c>
      <c r="BJ87" s="26" t="s">
        <v>248</v>
      </c>
      <c r="BK87" s="26" t="s">
        <v>248</v>
      </c>
      <c r="BL87" s="26" t="s">
        <v>248</v>
      </c>
      <c r="BM87" s="26" t="s">
        <v>248</v>
      </c>
      <c r="BN87" s="26" t="s">
        <v>248</v>
      </c>
      <c r="BO87" s="26" t="s">
        <v>248</v>
      </c>
      <c r="BP87" s="26" t="s">
        <v>248</v>
      </c>
      <c r="BQ87" s="26" t="s">
        <v>248</v>
      </c>
      <c r="BR87" s="26" t="s">
        <v>248</v>
      </c>
      <c r="BS87" s="26" t="s">
        <v>248</v>
      </c>
      <c r="BT87" s="26" t="s">
        <v>248</v>
      </c>
      <c r="BU87" s="26" t="s">
        <v>248</v>
      </c>
      <c r="BV87" s="26" t="s">
        <v>248</v>
      </c>
      <c r="BW87" s="26" t="s">
        <v>248</v>
      </c>
      <c r="BX87" s="26" t="s">
        <v>248</v>
      </c>
      <c r="BY87" s="26" t="s">
        <v>248</v>
      </c>
      <c r="BZ87" s="26" t="s">
        <v>248</v>
      </c>
      <c r="CA87" s="26" t="s">
        <v>248</v>
      </c>
      <c r="CB87" s="26" t="s">
        <v>248</v>
      </c>
      <c r="CC87" s="26" t="s">
        <v>248</v>
      </c>
      <c r="CD87" s="26" t="s">
        <v>248</v>
      </c>
      <c r="CE87" s="29">
        <v>2530734</v>
      </c>
    </row>
    <row r="88" spans="1:84">
      <c r="A88" s="23" t="s">
        <v>288</v>
      </c>
      <c r="B88" s="17"/>
      <c r="C88" s="21">
        <v>0</v>
      </c>
      <c r="D88" s="21">
        <v>0</v>
      </c>
      <c r="E88" s="21">
        <v>16945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30367</v>
      </c>
      <c r="Q88" s="21">
        <v>0</v>
      </c>
      <c r="R88" s="21">
        <v>0</v>
      </c>
      <c r="S88" s="21">
        <v>8915</v>
      </c>
      <c r="T88" s="21">
        <v>0</v>
      </c>
      <c r="U88" s="21">
        <v>852236</v>
      </c>
      <c r="V88" s="21">
        <v>35160</v>
      </c>
      <c r="W88" s="21">
        <v>0</v>
      </c>
      <c r="X88" s="21">
        <v>0</v>
      </c>
      <c r="Y88" s="21">
        <v>204414</v>
      </c>
      <c r="Z88" s="21">
        <v>0</v>
      </c>
      <c r="AA88" s="21">
        <v>0</v>
      </c>
      <c r="AB88" s="21">
        <v>326253</v>
      </c>
      <c r="AC88" s="21">
        <v>0</v>
      </c>
      <c r="AD88" s="21">
        <v>0</v>
      </c>
      <c r="AE88" s="21">
        <v>806033</v>
      </c>
      <c r="AF88" s="21">
        <v>0</v>
      </c>
      <c r="AG88" s="21">
        <v>720769</v>
      </c>
      <c r="AH88" s="21">
        <v>135660</v>
      </c>
      <c r="AI88" s="21">
        <v>0</v>
      </c>
      <c r="AJ88" s="21">
        <v>1064583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6" t="s">
        <v>248</v>
      </c>
      <c r="AX88" s="26" t="s">
        <v>248</v>
      </c>
      <c r="AY88" s="26" t="s">
        <v>248</v>
      </c>
      <c r="AZ88" s="26" t="s">
        <v>248</v>
      </c>
      <c r="BA88" s="26" t="s">
        <v>248</v>
      </c>
      <c r="BB88" s="26" t="s">
        <v>248</v>
      </c>
      <c r="BC88" s="26" t="s">
        <v>248</v>
      </c>
      <c r="BD88" s="26" t="s">
        <v>248</v>
      </c>
      <c r="BE88" s="26" t="s">
        <v>248</v>
      </c>
      <c r="BF88" s="26" t="s">
        <v>248</v>
      </c>
      <c r="BG88" s="26" t="s">
        <v>248</v>
      </c>
      <c r="BH88" s="26" t="s">
        <v>248</v>
      </c>
      <c r="BI88" s="26" t="s">
        <v>248</v>
      </c>
      <c r="BJ88" s="26" t="s">
        <v>248</v>
      </c>
      <c r="BK88" s="26" t="s">
        <v>248</v>
      </c>
      <c r="BL88" s="26" t="s">
        <v>248</v>
      </c>
      <c r="BM88" s="26" t="s">
        <v>248</v>
      </c>
      <c r="BN88" s="26" t="s">
        <v>248</v>
      </c>
      <c r="BO88" s="26" t="s">
        <v>248</v>
      </c>
      <c r="BP88" s="26" t="s">
        <v>248</v>
      </c>
      <c r="BQ88" s="26" t="s">
        <v>248</v>
      </c>
      <c r="BR88" s="26" t="s">
        <v>248</v>
      </c>
      <c r="BS88" s="26" t="s">
        <v>248</v>
      </c>
      <c r="BT88" s="26" t="s">
        <v>248</v>
      </c>
      <c r="BU88" s="26" t="s">
        <v>248</v>
      </c>
      <c r="BV88" s="26" t="s">
        <v>248</v>
      </c>
      <c r="BW88" s="26" t="s">
        <v>248</v>
      </c>
      <c r="BX88" s="26" t="s">
        <v>248</v>
      </c>
      <c r="BY88" s="26" t="s">
        <v>248</v>
      </c>
      <c r="BZ88" s="26" t="s">
        <v>248</v>
      </c>
      <c r="CA88" s="26" t="s">
        <v>248</v>
      </c>
      <c r="CB88" s="26" t="s">
        <v>248</v>
      </c>
      <c r="CC88" s="26" t="s">
        <v>248</v>
      </c>
      <c r="CD88" s="26" t="s">
        <v>248</v>
      </c>
      <c r="CE88" s="29">
        <v>4201335</v>
      </c>
    </row>
    <row r="89" spans="1:84">
      <c r="A89" s="23" t="s">
        <v>289</v>
      </c>
      <c r="B89" s="17"/>
      <c r="C89" s="29">
        <v>0</v>
      </c>
      <c r="D89" s="29">
        <v>0</v>
      </c>
      <c r="E89" s="29">
        <v>347199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1332818</v>
      </c>
      <c r="M89" s="29">
        <v>0</v>
      </c>
      <c r="N89" s="29">
        <v>439262</v>
      </c>
      <c r="O89" s="29">
        <v>0</v>
      </c>
      <c r="P89" s="29">
        <v>30367</v>
      </c>
      <c r="Q89" s="29">
        <v>0</v>
      </c>
      <c r="R89" s="29">
        <v>0</v>
      </c>
      <c r="S89" s="29">
        <v>15775</v>
      </c>
      <c r="T89" s="29">
        <v>0</v>
      </c>
      <c r="U89" s="29">
        <v>922186</v>
      </c>
      <c r="V89" s="29">
        <v>40860</v>
      </c>
      <c r="W89" s="29">
        <v>0</v>
      </c>
      <c r="X89" s="29">
        <v>0</v>
      </c>
      <c r="Y89" s="29">
        <v>230000</v>
      </c>
      <c r="Z89" s="29">
        <v>0</v>
      </c>
      <c r="AA89" s="29">
        <v>0</v>
      </c>
      <c r="AB89" s="29">
        <v>431024</v>
      </c>
      <c r="AC89" s="29">
        <v>0</v>
      </c>
      <c r="AD89" s="29">
        <v>0</v>
      </c>
      <c r="AE89" s="29">
        <v>926264</v>
      </c>
      <c r="AF89" s="29">
        <v>0</v>
      </c>
      <c r="AG89" s="29">
        <v>799694</v>
      </c>
      <c r="AH89" s="29">
        <v>135660</v>
      </c>
      <c r="AI89" s="29">
        <v>0</v>
      </c>
      <c r="AJ89" s="29">
        <v>1080960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0</v>
      </c>
      <c r="AT89" s="29">
        <v>0</v>
      </c>
      <c r="AU89" s="29">
        <v>0</v>
      </c>
      <c r="AV89" s="29">
        <v>0</v>
      </c>
      <c r="AW89" s="26" t="s">
        <v>248</v>
      </c>
      <c r="AX89" s="26" t="s">
        <v>248</v>
      </c>
      <c r="AY89" s="26" t="s">
        <v>248</v>
      </c>
      <c r="AZ89" s="26" t="s">
        <v>248</v>
      </c>
      <c r="BA89" s="26" t="s">
        <v>248</v>
      </c>
      <c r="BB89" s="26" t="s">
        <v>248</v>
      </c>
      <c r="BC89" s="26" t="s">
        <v>248</v>
      </c>
      <c r="BD89" s="26" t="s">
        <v>248</v>
      </c>
      <c r="BE89" s="26" t="s">
        <v>248</v>
      </c>
      <c r="BF89" s="26" t="s">
        <v>248</v>
      </c>
      <c r="BG89" s="26" t="s">
        <v>248</v>
      </c>
      <c r="BH89" s="26" t="s">
        <v>248</v>
      </c>
      <c r="BI89" s="26" t="s">
        <v>248</v>
      </c>
      <c r="BJ89" s="26" t="s">
        <v>248</v>
      </c>
      <c r="BK89" s="26" t="s">
        <v>248</v>
      </c>
      <c r="BL89" s="26" t="s">
        <v>248</v>
      </c>
      <c r="BM89" s="26" t="s">
        <v>248</v>
      </c>
      <c r="BN89" s="26" t="s">
        <v>248</v>
      </c>
      <c r="BO89" s="26" t="s">
        <v>248</v>
      </c>
      <c r="BP89" s="26" t="s">
        <v>248</v>
      </c>
      <c r="BQ89" s="26" t="s">
        <v>248</v>
      </c>
      <c r="BR89" s="26" t="s">
        <v>248</v>
      </c>
      <c r="BS89" s="26" t="s">
        <v>248</v>
      </c>
      <c r="BT89" s="26" t="s">
        <v>248</v>
      </c>
      <c r="BU89" s="26" t="s">
        <v>248</v>
      </c>
      <c r="BV89" s="26" t="s">
        <v>248</v>
      </c>
      <c r="BW89" s="26" t="s">
        <v>248</v>
      </c>
      <c r="BX89" s="26" t="s">
        <v>248</v>
      </c>
      <c r="BY89" s="26" t="s">
        <v>248</v>
      </c>
      <c r="BZ89" s="26" t="s">
        <v>248</v>
      </c>
      <c r="CA89" s="26" t="s">
        <v>248</v>
      </c>
      <c r="CB89" s="26" t="s">
        <v>248</v>
      </c>
      <c r="CC89" s="26" t="s">
        <v>248</v>
      </c>
      <c r="CD89" s="26" t="s">
        <v>248</v>
      </c>
      <c r="CE89" s="29">
        <v>6732069</v>
      </c>
    </row>
    <row r="90" spans="1:84">
      <c r="A90" s="36" t="s">
        <v>290</v>
      </c>
      <c r="B90" s="29"/>
      <c r="C90" s="21">
        <v>0</v>
      </c>
      <c r="D90" s="21">
        <v>0</v>
      </c>
      <c r="E90" s="21">
        <v>340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7136</v>
      </c>
      <c r="M90" s="21">
        <v>0</v>
      </c>
      <c r="N90" s="21">
        <v>5834</v>
      </c>
      <c r="O90" s="21">
        <v>0</v>
      </c>
      <c r="P90" s="21">
        <v>302</v>
      </c>
      <c r="Q90" s="21">
        <v>0</v>
      </c>
      <c r="R90" s="21">
        <v>0</v>
      </c>
      <c r="S90" s="21">
        <v>793</v>
      </c>
      <c r="T90" s="21">
        <v>0</v>
      </c>
      <c r="U90" s="21">
        <v>213</v>
      </c>
      <c r="V90" s="21">
        <v>74</v>
      </c>
      <c r="W90" s="21">
        <v>0</v>
      </c>
      <c r="X90" s="21">
        <v>0</v>
      </c>
      <c r="Y90" s="21">
        <v>414</v>
      </c>
      <c r="Z90" s="21">
        <v>0</v>
      </c>
      <c r="AA90" s="21">
        <v>0</v>
      </c>
      <c r="AB90" s="21">
        <v>180</v>
      </c>
      <c r="AC90" s="21">
        <v>0</v>
      </c>
      <c r="AD90" s="21">
        <v>0</v>
      </c>
      <c r="AE90" s="21">
        <v>928</v>
      </c>
      <c r="AF90" s="21">
        <v>0</v>
      </c>
      <c r="AG90" s="21">
        <v>567</v>
      </c>
      <c r="AH90" s="21">
        <v>0</v>
      </c>
      <c r="AI90" s="21">
        <v>0</v>
      </c>
      <c r="AJ90" s="21">
        <v>3235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2352</v>
      </c>
      <c r="AZ90" s="21">
        <v>850</v>
      </c>
      <c r="BA90" s="21">
        <v>1286</v>
      </c>
      <c r="BB90" s="21">
        <v>221</v>
      </c>
      <c r="BC90" s="21">
        <v>0</v>
      </c>
      <c r="BD90" s="21">
        <v>0</v>
      </c>
      <c r="BE90" s="21">
        <v>6812</v>
      </c>
      <c r="BF90" s="21">
        <v>196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60</v>
      </c>
      <c r="BM90" s="21">
        <v>0</v>
      </c>
      <c r="BN90" s="21">
        <v>3516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54</v>
      </c>
      <c r="BW90" s="21">
        <v>0</v>
      </c>
      <c r="BX90" s="21">
        <v>0</v>
      </c>
      <c r="BY90" s="21">
        <v>259</v>
      </c>
      <c r="BZ90" s="21">
        <v>0</v>
      </c>
      <c r="CA90" s="21">
        <v>0</v>
      </c>
      <c r="CB90" s="21">
        <v>0</v>
      </c>
      <c r="CC90" s="21">
        <v>0</v>
      </c>
      <c r="CD90" s="235" t="s">
        <v>248</v>
      </c>
      <c r="CE90" s="29">
        <v>35622</v>
      </c>
      <c r="CF90" s="29">
        <v>0</v>
      </c>
    </row>
    <row r="91" spans="1:84">
      <c r="A91" s="23" t="s">
        <v>291</v>
      </c>
      <c r="B91" s="17"/>
      <c r="C91" s="21">
        <v>0</v>
      </c>
      <c r="D91" s="21">
        <v>0</v>
      </c>
      <c r="E91" s="21">
        <v>355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12044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4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1">
        <v>0</v>
      </c>
      <c r="AU91" s="21">
        <v>0</v>
      </c>
      <c r="AV91" s="21">
        <v>0</v>
      </c>
      <c r="AW91" s="21">
        <v>0</v>
      </c>
      <c r="AX91" s="251" t="s">
        <v>248</v>
      </c>
      <c r="AY91" s="251" t="s">
        <v>248</v>
      </c>
      <c r="AZ91" s="21">
        <v>0</v>
      </c>
      <c r="BA91" s="21">
        <v>0</v>
      </c>
      <c r="BB91" s="21">
        <v>0</v>
      </c>
      <c r="BC91" s="21">
        <v>0</v>
      </c>
      <c r="BD91" s="26" t="s">
        <v>248</v>
      </c>
      <c r="BE91" s="26" t="s">
        <v>248</v>
      </c>
      <c r="BF91" s="21">
        <v>0</v>
      </c>
      <c r="BG91" s="26" t="s">
        <v>248</v>
      </c>
      <c r="BH91" s="21">
        <v>0</v>
      </c>
      <c r="BI91" s="21">
        <v>0</v>
      </c>
      <c r="BJ91" s="26" t="s">
        <v>248</v>
      </c>
      <c r="BK91" s="21">
        <v>0</v>
      </c>
      <c r="BL91" s="21">
        <v>0</v>
      </c>
      <c r="BM91" s="21">
        <v>0</v>
      </c>
      <c r="BN91" s="26" t="s">
        <v>248</v>
      </c>
      <c r="BO91" s="26" t="s">
        <v>248</v>
      </c>
      <c r="BP91" s="26" t="s">
        <v>248</v>
      </c>
      <c r="BQ91" s="26" t="s">
        <v>248</v>
      </c>
      <c r="BR91" s="21">
        <v>0</v>
      </c>
      <c r="BS91" s="21">
        <v>0</v>
      </c>
      <c r="BT91" s="21">
        <v>0</v>
      </c>
      <c r="BU91" s="21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6" t="s">
        <v>248</v>
      </c>
      <c r="CD91" s="26" t="s">
        <v>248</v>
      </c>
      <c r="CE91" s="29">
        <v>12403</v>
      </c>
      <c r="CF91" s="29">
        <v>0</v>
      </c>
    </row>
    <row r="92" spans="1:84">
      <c r="A92" s="23" t="s">
        <v>292</v>
      </c>
      <c r="B92" s="17"/>
      <c r="C92" s="21">
        <v>0</v>
      </c>
      <c r="D92" s="21">
        <v>0</v>
      </c>
      <c r="E92" s="21">
        <v>340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7136</v>
      </c>
      <c r="M92" s="21">
        <v>0</v>
      </c>
      <c r="N92" s="21">
        <v>5834</v>
      </c>
      <c r="O92" s="21">
        <v>0</v>
      </c>
      <c r="P92" s="21">
        <v>302</v>
      </c>
      <c r="Q92" s="21">
        <v>0</v>
      </c>
      <c r="R92" s="21">
        <v>0</v>
      </c>
      <c r="S92" s="21">
        <v>793</v>
      </c>
      <c r="T92" s="21">
        <v>0</v>
      </c>
      <c r="U92" s="21">
        <v>213</v>
      </c>
      <c r="V92" s="21">
        <v>74</v>
      </c>
      <c r="W92" s="21">
        <v>0</v>
      </c>
      <c r="X92" s="21">
        <v>0</v>
      </c>
      <c r="Y92" s="21">
        <v>488</v>
      </c>
      <c r="Z92" s="21">
        <v>0</v>
      </c>
      <c r="AA92" s="21">
        <v>0</v>
      </c>
      <c r="AB92" s="21">
        <v>180</v>
      </c>
      <c r="AC92" s="21">
        <v>0</v>
      </c>
      <c r="AD92" s="21">
        <v>0</v>
      </c>
      <c r="AE92" s="21">
        <v>928</v>
      </c>
      <c r="AF92" s="21">
        <v>0</v>
      </c>
      <c r="AG92" s="21">
        <v>567</v>
      </c>
      <c r="AH92" s="21">
        <v>0</v>
      </c>
      <c r="AI92" s="21">
        <v>0</v>
      </c>
      <c r="AJ92" s="21">
        <v>3235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21">
        <v>0</v>
      </c>
      <c r="AW92" s="21">
        <v>0</v>
      </c>
      <c r="AX92" s="251" t="s">
        <v>248</v>
      </c>
      <c r="AY92" s="251" t="s">
        <v>248</v>
      </c>
      <c r="AZ92" s="26" t="s">
        <v>248</v>
      </c>
      <c r="BA92" s="21">
        <v>1286</v>
      </c>
      <c r="BB92" s="21">
        <v>221</v>
      </c>
      <c r="BC92" s="21">
        <v>0</v>
      </c>
      <c r="BD92" s="26" t="s">
        <v>248</v>
      </c>
      <c r="BE92" s="26" t="s">
        <v>248</v>
      </c>
      <c r="BF92" s="26" t="s">
        <v>248</v>
      </c>
      <c r="BG92" s="26" t="s">
        <v>248</v>
      </c>
      <c r="BH92" s="21">
        <v>0</v>
      </c>
      <c r="BI92" s="21">
        <v>0</v>
      </c>
      <c r="BJ92" s="26" t="s">
        <v>248</v>
      </c>
      <c r="BK92" s="21">
        <v>0</v>
      </c>
      <c r="BL92" s="21">
        <v>60</v>
      </c>
      <c r="BM92" s="21">
        <v>0</v>
      </c>
      <c r="BN92" s="26" t="s">
        <v>248</v>
      </c>
      <c r="BO92" s="26" t="s">
        <v>248</v>
      </c>
      <c r="BP92" s="26" t="s">
        <v>248</v>
      </c>
      <c r="BQ92" s="26" t="s">
        <v>248</v>
      </c>
      <c r="BR92" s="26" t="s">
        <v>248</v>
      </c>
      <c r="BS92" s="21">
        <v>0</v>
      </c>
      <c r="BT92" s="21">
        <v>0</v>
      </c>
      <c r="BU92" s="21">
        <v>0</v>
      </c>
      <c r="BV92" s="21">
        <v>54</v>
      </c>
      <c r="BW92" s="21">
        <v>0</v>
      </c>
      <c r="BX92" s="21">
        <v>0</v>
      </c>
      <c r="BY92" s="21">
        <v>259</v>
      </c>
      <c r="BZ92" s="21">
        <v>0</v>
      </c>
      <c r="CA92" s="21">
        <v>0</v>
      </c>
      <c r="CB92" s="21">
        <v>0</v>
      </c>
      <c r="CC92" s="26" t="s">
        <v>248</v>
      </c>
      <c r="CD92" s="26" t="s">
        <v>248</v>
      </c>
      <c r="CE92" s="29">
        <v>21970</v>
      </c>
      <c r="CF92" s="17"/>
    </row>
    <row r="93" spans="1:84">
      <c r="A93" s="23" t="s">
        <v>293</v>
      </c>
      <c r="B93" s="17"/>
      <c r="C93" s="21">
        <v>0</v>
      </c>
      <c r="D93" s="21">
        <v>0</v>
      </c>
      <c r="E93" s="21">
        <v>1196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40595</v>
      </c>
      <c r="M93" s="21">
        <v>0</v>
      </c>
      <c r="N93" s="21">
        <v>2365</v>
      </c>
      <c r="O93" s="21">
        <v>0</v>
      </c>
      <c r="P93" s="21">
        <v>208</v>
      </c>
      <c r="Q93" s="21">
        <v>0</v>
      </c>
      <c r="R93" s="21">
        <v>0</v>
      </c>
      <c r="S93" s="21">
        <v>59</v>
      </c>
      <c r="T93" s="21">
        <v>0</v>
      </c>
      <c r="U93" s="21">
        <v>21</v>
      </c>
      <c r="V93" s="21">
        <v>39</v>
      </c>
      <c r="W93" s="21">
        <v>0</v>
      </c>
      <c r="X93" s="21">
        <v>0</v>
      </c>
      <c r="Y93" s="21">
        <v>221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3629</v>
      </c>
      <c r="AF93" s="21">
        <v>0</v>
      </c>
      <c r="AG93" s="21">
        <v>858</v>
      </c>
      <c r="AH93" s="21">
        <v>224</v>
      </c>
      <c r="AI93" s="21">
        <v>0</v>
      </c>
      <c r="AJ93" s="21">
        <v>145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51" t="s">
        <v>248</v>
      </c>
      <c r="AY93" s="251" t="s">
        <v>248</v>
      </c>
      <c r="AZ93" s="26" t="s">
        <v>248</v>
      </c>
      <c r="BA93" s="26" t="s">
        <v>248</v>
      </c>
      <c r="BB93" s="21">
        <v>0</v>
      </c>
      <c r="BC93" s="21">
        <v>0</v>
      </c>
      <c r="BD93" s="26" t="s">
        <v>248</v>
      </c>
      <c r="BE93" s="26" t="s">
        <v>248</v>
      </c>
      <c r="BF93" s="26" t="s">
        <v>248</v>
      </c>
      <c r="BG93" s="26" t="s">
        <v>248</v>
      </c>
      <c r="BH93" s="21">
        <v>0</v>
      </c>
      <c r="BI93" s="21">
        <v>0</v>
      </c>
      <c r="BJ93" s="26" t="s">
        <v>248</v>
      </c>
      <c r="BK93" s="21">
        <v>0</v>
      </c>
      <c r="BL93" s="21">
        <v>0</v>
      </c>
      <c r="BM93" s="21">
        <v>0</v>
      </c>
      <c r="BN93" s="26" t="s">
        <v>248</v>
      </c>
      <c r="BO93" s="26" t="s">
        <v>248</v>
      </c>
      <c r="BP93" s="26" t="s">
        <v>248</v>
      </c>
      <c r="BQ93" s="26" t="s">
        <v>248</v>
      </c>
      <c r="BR93" s="26" t="s">
        <v>248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6" t="s">
        <v>248</v>
      </c>
      <c r="CD93" s="26" t="s">
        <v>248</v>
      </c>
      <c r="CE93" s="29">
        <v>49560</v>
      </c>
      <c r="CF93" s="29">
        <v>0</v>
      </c>
    </row>
    <row r="94" spans="1:84">
      <c r="A94" s="23" t="s">
        <v>294</v>
      </c>
      <c r="B94" s="17"/>
      <c r="C94" s="245">
        <v>0</v>
      </c>
      <c r="D94" s="245">
        <v>0</v>
      </c>
      <c r="E94" s="245">
        <v>0.45</v>
      </c>
      <c r="F94" s="245">
        <v>0</v>
      </c>
      <c r="G94" s="245">
        <v>0</v>
      </c>
      <c r="H94" s="245">
        <v>0</v>
      </c>
      <c r="I94" s="245">
        <v>0</v>
      </c>
      <c r="J94" s="245">
        <v>0</v>
      </c>
      <c r="K94" s="245">
        <v>0</v>
      </c>
      <c r="L94" s="245">
        <v>15.26</v>
      </c>
      <c r="M94" s="245">
        <v>0</v>
      </c>
      <c r="N94" s="245">
        <v>3.85</v>
      </c>
      <c r="O94" s="245">
        <v>0</v>
      </c>
      <c r="P94" s="246">
        <v>0.05</v>
      </c>
      <c r="Q94" s="246">
        <v>0</v>
      </c>
      <c r="R94" s="246">
        <v>0</v>
      </c>
      <c r="S94" s="247">
        <v>0.06</v>
      </c>
      <c r="T94" s="247">
        <v>0</v>
      </c>
      <c r="U94" s="248">
        <v>0.02</v>
      </c>
      <c r="V94" s="246">
        <v>0</v>
      </c>
      <c r="W94" s="246">
        <v>0</v>
      </c>
      <c r="X94" s="246">
        <v>0</v>
      </c>
      <c r="Y94" s="246">
        <v>0</v>
      </c>
      <c r="Z94" s="246">
        <v>0</v>
      </c>
      <c r="AA94" s="246">
        <v>0</v>
      </c>
      <c r="AB94" s="247">
        <v>0</v>
      </c>
      <c r="AC94" s="246">
        <v>0</v>
      </c>
      <c r="AD94" s="246">
        <v>0</v>
      </c>
      <c r="AE94" s="246">
        <v>0</v>
      </c>
      <c r="AF94" s="246">
        <v>0</v>
      </c>
      <c r="AG94" s="246">
        <v>0.28999999999999998</v>
      </c>
      <c r="AH94" s="246">
        <v>0</v>
      </c>
      <c r="AI94" s="246">
        <v>0</v>
      </c>
      <c r="AJ94" s="246">
        <v>3.13</v>
      </c>
      <c r="AK94" s="246">
        <v>0</v>
      </c>
      <c r="AL94" s="246">
        <v>0</v>
      </c>
      <c r="AM94" s="246">
        <v>0</v>
      </c>
      <c r="AN94" s="246">
        <v>0</v>
      </c>
      <c r="AO94" s="246">
        <v>0</v>
      </c>
      <c r="AP94" s="246">
        <v>0</v>
      </c>
      <c r="AQ94" s="246">
        <v>0</v>
      </c>
      <c r="AR94" s="246">
        <v>0</v>
      </c>
      <c r="AS94" s="246">
        <v>0</v>
      </c>
      <c r="AT94" s="246">
        <v>0</v>
      </c>
      <c r="AU94" s="246">
        <v>0</v>
      </c>
      <c r="AV94" s="247">
        <v>0</v>
      </c>
      <c r="AW94" s="251" t="s">
        <v>248</v>
      </c>
      <c r="AX94" s="251" t="s">
        <v>248</v>
      </c>
      <c r="AY94" s="251" t="s">
        <v>248</v>
      </c>
      <c r="AZ94" s="26" t="s">
        <v>248</v>
      </c>
      <c r="BA94" s="26" t="s">
        <v>248</v>
      </c>
      <c r="BB94" s="26" t="s">
        <v>248</v>
      </c>
      <c r="BC94" s="26" t="s">
        <v>248</v>
      </c>
      <c r="BD94" s="26" t="s">
        <v>248</v>
      </c>
      <c r="BE94" s="26" t="s">
        <v>248</v>
      </c>
      <c r="BF94" s="26" t="s">
        <v>248</v>
      </c>
      <c r="BG94" s="26" t="s">
        <v>248</v>
      </c>
      <c r="BH94" s="26" t="s">
        <v>248</v>
      </c>
      <c r="BI94" s="26" t="s">
        <v>248</v>
      </c>
      <c r="BJ94" s="26" t="s">
        <v>248</v>
      </c>
      <c r="BK94" s="26" t="s">
        <v>248</v>
      </c>
      <c r="BL94" s="26" t="s">
        <v>248</v>
      </c>
      <c r="BM94" s="26" t="s">
        <v>248</v>
      </c>
      <c r="BN94" s="26" t="s">
        <v>248</v>
      </c>
      <c r="BO94" s="26" t="s">
        <v>248</v>
      </c>
      <c r="BP94" s="26" t="s">
        <v>248</v>
      </c>
      <c r="BQ94" s="26" t="s">
        <v>248</v>
      </c>
      <c r="BR94" s="26" t="s">
        <v>248</v>
      </c>
      <c r="BS94" s="26" t="s">
        <v>248</v>
      </c>
      <c r="BT94" s="26" t="s">
        <v>248</v>
      </c>
      <c r="BU94" s="252"/>
      <c r="BV94" s="252"/>
      <c r="BW94" s="252"/>
      <c r="BX94" s="252"/>
      <c r="BY94" s="252"/>
      <c r="BZ94" s="252"/>
      <c r="CA94" s="252"/>
      <c r="CB94" s="252"/>
      <c r="CC94" s="26" t="s">
        <v>248</v>
      </c>
      <c r="CD94" s="26" t="s">
        <v>248</v>
      </c>
      <c r="CE94" s="237">
        <v>23.109999999999996</v>
      </c>
      <c r="CF94" s="34"/>
    </row>
    <row r="95" spans="1:84">
      <c r="A95" s="35" t="s">
        <v>295</v>
      </c>
      <c r="B95" s="35"/>
      <c r="C95" s="35"/>
      <c r="D95" s="35"/>
      <c r="E95" s="35"/>
    </row>
    <row r="96" spans="1:84">
      <c r="A96" s="36" t="s">
        <v>296</v>
      </c>
      <c r="B96" s="37"/>
      <c r="C96" s="253" t="s">
        <v>297</v>
      </c>
      <c r="D96" s="39"/>
      <c r="E96" s="40"/>
      <c r="F96" s="13"/>
    </row>
    <row r="97" spans="1:6">
      <c r="A97" s="29" t="s">
        <v>298</v>
      </c>
      <c r="B97" s="37" t="s">
        <v>299</v>
      </c>
      <c r="C97" s="254" t="s">
        <v>300</v>
      </c>
      <c r="D97" s="39"/>
      <c r="E97" s="40"/>
      <c r="F97" s="13"/>
    </row>
    <row r="98" spans="1:6">
      <c r="A98" s="29" t="s">
        <v>301</v>
      </c>
      <c r="B98" s="37" t="s">
        <v>299</v>
      </c>
      <c r="C98" s="38" t="s">
        <v>302</v>
      </c>
      <c r="D98" s="39"/>
      <c r="E98" s="40"/>
      <c r="F98" s="13"/>
    </row>
    <row r="99" spans="1:6">
      <c r="A99" s="29" t="s">
        <v>303</v>
      </c>
      <c r="B99" s="37" t="s">
        <v>299</v>
      </c>
      <c r="C99" s="38" t="s">
        <v>304</v>
      </c>
      <c r="D99" s="39"/>
      <c r="E99" s="40"/>
      <c r="F99" s="13"/>
    </row>
    <row r="100" spans="1:6">
      <c r="A100" s="29" t="s">
        <v>305</v>
      </c>
      <c r="B100" s="37" t="s">
        <v>299</v>
      </c>
      <c r="C100" s="38" t="s">
        <v>306</v>
      </c>
      <c r="D100" s="39"/>
      <c r="E100" s="40"/>
      <c r="F100" s="13"/>
    </row>
    <row r="101" spans="1:6">
      <c r="A101" s="29" t="s">
        <v>307</v>
      </c>
      <c r="B101" s="37" t="s">
        <v>299</v>
      </c>
      <c r="C101" s="38" t="s">
        <v>308</v>
      </c>
      <c r="D101" s="39"/>
      <c r="E101" s="40"/>
      <c r="F101" s="13"/>
    </row>
    <row r="102" spans="1:6">
      <c r="A102" s="29" t="s">
        <v>309</v>
      </c>
      <c r="B102" s="37" t="s">
        <v>299</v>
      </c>
      <c r="C102" s="255">
        <v>99159</v>
      </c>
      <c r="D102" s="39"/>
      <c r="E102" s="40"/>
      <c r="F102" s="13"/>
    </row>
    <row r="103" spans="1:6">
      <c r="A103" s="29" t="s">
        <v>310</v>
      </c>
      <c r="B103" s="37" t="s">
        <v>299</v>
      </c>
      <c r="C103" s="38" t="s">
        <v>311</v>
      </c>
      <c r="D103" s="39"/>
      <c r="E103" s="40"/>
      <c r="F103" s="13"/>
    </row>
    <row r="104" spans="1:6">
      <c r="A104" s="29" t="s">
        <v>312</v>
      </c>
      <c r="B104" s="37" t="s">
        <v>299</v>
      </c>
      <c r="C104" s="256" t="s">
        <v>313</v>
      </c>
      <c r="D104" s="39"/>
      <c r="E104" s="40"/>
      <c r="F104" s="13"/>
    </row>
    <row r="105" spans="1:6">
      <c r="A105" s="29" t="s">
        <v>314</v>
      </c>
      <c r="B105" s="37" t="s">
        <v>299</v>
      </c>
      <c r="C105" s="256" t="s">
        <v>315</v>
      </c>
      <c r="D105" s="39"/>
      <c r="E105" s="40"/>
      <c r="F105" s="13"/>
    </row>
    <row r="106" spans="1:6">
      <c r="A106" s="29" t="s">
        <v>316</v>
      </c>
      <c r="B106" s="37" t="s">
        <v>299</v>
      </c>
      <c r="C106" s="38" t="s">
        <v>317</v>
      </c>
      <c r="D106" s="39"/>
      <c r="E106" s="40"/>
      <c r="F106" s="13"/>
    </row>
    <row r="107" spans="1:6">
      <c r="A107" s="29" t="s">
        <v>318</v>
      </c>
      <c r="B107" s="37" t="s">
        <v>299</v>
      </c>
      <c r="C107" s="259" t="s">
        <v>319</v>
      </c>
      <c r="D107" s="39"/>
      <c r="E107" s="40"/>
      <c r="F107" s="13"/>
    </row>
    <row r="108" spans="1:6">
      <c r="A108" s="29" t="s">
        <v>320</v>
      </c>
      <c r="B108" s="37" t="s">
        <v>299</v>
      </c>
      <c r="C108" s="259" t="s">
        <v>321</v>
      </c>
      <c r="D108" s="39"/>
      <c r="E108" s="40"/>
      <c r="F108" s="13"/>
    </row>
    <row r="109" spans="1:6">
      <c r="A109" s="41" t="s">
        <v>322</v>
      </c>
      <c r="B109" s="37" t="s">
        <v>299</v>
      </c>
      <c r="C109" s="38" t="s">
        <v>323</v>
      </c>
      <c r="D109" s="39"/>
      <c r="E109" s="40"/>
      <c r="F109" s="13"/>
    </row>
    <row r="110" spans="1:6">
      <c r="A110" s="41" t="s">
        <v>324</v>
      </c>
      <c r="B110" s="37" t="s">
        <v>299</v>
      </c>
      <c r="C110" s="260" t="s">
        <v>325</v>
      </c>
      <c r="D110" s="39"/>
      <c r="E110" s="40"/>
      <c r="F110" s="13"/>
    </row>
    <row r="111" spans="1:6">
      <c r="A111" s="35" t="s">
        <v>326</v>
      </c>
      <c r="B111" s="35"/>
      <c r="C111" s="35"/>
      <c r="D111" s="35"/>
      <c r="E111" s="35"/>
    </row>
    <row r="112" spans="1:6">
      <c r="A112" s="42" t="s">
        <v>327</v>
      </c>
      <c r="B112" s="42"/>
      <c r="C112" s="42"/>
      <c r="D112" s="42"/>
      <c r="E112" s="42"/>
    </row>
    <row r="113" spans="1:5">
      <c r="A113" s="17" t="s">
        <v>307</v>
      </c>
      <c r="B113" s="43" t="s">
        <v>299</v>
      </c>
      <c r="C113" s="44">
        <v>0</v>
      </c>
      <c r="D113" s="17"/>
      <c r="E113" s="17"/>
    </row>
    <row r="114" spans="1:5">
      <c r="A114" s="17" t="s">
        <v>310</v>
      </c>
      <c r="B114" s="43" t="s">
        <v>299</v>
      </c>
      <c r="C114" s="44">
        <v>0</v>
      </c>
      <c r="D114" s="17"/>
      <c r="E114" s="17"/>
    </row>
    <row r="115" spans="1:5">
      <c r="A115" s="17" t="s">
        <v>328</v>
      </c>
      <c r="B115" s="43" t="s">
        <v>299</v>
      </c>
      <c r="C115" s="44">
        <v>1</v>
      </c>
      <c r="D115" s="17"/>
      <c r="E115" s="17"/>
    </row>
    <row r="116" spans="1:5">
      <c r="A116" s="42" t="s">
        <v>329</v>
      </c>
      <c r="B116" s="42"/>
      <c r="C116" s="42"/>
      <c r="D116" s="42"/>
      <c r="E116" s="42"/>
    </row>
    <row r="117" spans="1:5">
      <c r="A117" s="17" t="s">
        <v>330</v>
      </c>
      <c r="B117" s="43" t="s">
        <v>299</v>
      </c>
      <c r="C117" s="44">
        <v>0</v>
      </c>
      <c r="D117" s="17"/>
      <c r="E117" s="17"/>
    </row>
    <row r="118" spans="1:5">
      <c r="A118" s="17" t="s">
        <v>159</v>
      </c>
      <c r="B118" s="43" t="s">
        <v>299</v>
      </c>
      <c r="C118" s="214">
        <v>0</v>
      </c>
      <c r="D118" s="17"/>
      <c r="E118" s="17"/>
    </row>
    <row r="119" spans="1:5">
      <c r="A119" s="42" t="s">
        <v>331</v>
      </c>
      <c r="B119" s="42"/>
      <c r="C119" s="42"/>
      <c r="D119" s="42"/>
      <c r="E119" s="42"/>
    </row>
    <row r="120" spans="1:5">
      <c r="A120" s="17" t="s">
        <v>332</v>
      </c>
      <c r="B120" s="43" t="s">
        <v>299</v>
      </c>
      <c r="C120" s="44">
        <v>0</v>
      </c>
      <c r="D120" s="17"/>
      <c r="E120" s="17"/>
    </row>
    <row r="121" spans="1:5">
      <c r="A121" s="17" t="s">
        <v>333</v>
      </c>
      <c r="B121" s="43" t="s">
        <v>299</v>
      </c>
      <c r="C121" s="44">
        <v>0</v>
      </c>
      <c r="D121" s="17"/>
      <c r="E121" s="17"/>
    </row>
    <row r="122" spans="1:5">
      <c r="A122" s="17" t="s">
        <v>334</v>
      </c>
      <c r="B122" s="43" t="s">
        <v>299</v>
      </c>
      <c r="C122" s="44">
        <v>0</v>
      </c>
      <c r="D122" s="17"/>
      <c r="E122" s="17"/>
    </row>
    <row r="123" spans="1:5">
      <c r="A123" s="17"/>
      <c r="B123" s="43"/>
      <c r="C123" s="45"/>
      <c r="D123" s="17"/>
      <c r="E123" s="17"/>
    </row>
    <row r="124" spans="1:5">
      <c r="A124" s="46" t="s">
        <v>335</v>
      </c>
      <c r="B124" s="35"/>
      <c r="C124" s="35"/>
      <c r="D124" s="35"/>
      <c r="E124" s="35"/>
    </row>
    <row r="125" spans="1:5">
      <c r="A125" s="17"/>
      <c r="B125" s="43"/>
      <c r="C125" s="45"/>
      <c r="D125" s="17"/>
      <c r="E125" s="17"/>
    </row>
    <row r="126" spans="1:5">
      <c r="A126" s="23" t="s">
        <v>336</v>
      </c>
      <c r="B126" s="17"/>
      <c r="C126" s="18" t="s">
        <v>337</v>
      </c>
      <c r="D126" s="19" t="s">
        <v>242</v>
      </c>
      <c r="E126" s="17"/>
    </row>
    <row r="127" spans="1:5">
      <c r="A127" s="17" t="s">
        <v>338</v>
      </c>
      <c r="B127" s="43" t="s">
        <v>299</v>
      </c>
      <c r="C127" s="44">
        <v>24</v>
      </c>
      <c r="D127" s="47">
        <v>84</v>
      </c>
      <c r="E127" s="17"/>
    </row>
    <row r="128" spans="1:5">
      <c r="A128" s="17" t="s">
        <v>339</v>
      </c>
      <c r="B128" s="43" t="s">
        <v>299</v>
      </c>
      <c r="C128" s="44">
        <v>42</v>
      </c>
      <c r="D128" s="47">
        <v>7909</v>
      </c>
      <c r="E128" s="17"/>
    </row>
    <row r="129" spans="1:5">
      <c r="A129" s="17" t="s">
        <v>340</v>
      </c>
      <c r="B129" s="43" t="s">
        <v>299</v>
      </c>
      <c r="C129" s="44">
        <v>0</v>
      </c>
      <c r="D129" s="47">
        <v>0</v>
      </c>
      <c r="E129" s="17"/>
    </row>
    <row r="130" spans="1:5">
      <c r="A130" s="17" t="s">
        <v>341</v>
      </c>
      <c r="B130" s="43" t="s">
        <v>299</v>
      </c>
      <c r="C130" s="44">
        <v>0</v>
      </c>
      <c r="D130" s="47">
        <v>0</v>
      </c>
      <c r="E130" s="17"/>
    </row>
    <row r="131" spans="1:5">
      <c r="A131" s="23" t="s">
        <v>342</v>
      </c>
      <c r="B131" s="17"/>
      <c r="C131" s="18" t="s">
        <v>194</v>
      </c>
      <c r="D131" s="17"/>
      <c r="E131" s="17"/>
    </row>
    <row r="132" spans="1:5">
      <c r="A132" s="17" t="s">
        <v>343</v>
      </c>
      <c r="B132" s="43" t="s">
        <v>299</v>
      </c>
      <c r="C132" s="44">
        <v>0</v>
      </c>
      <c r="D132" s="17"/>
      <c r="E132" s="17"/>
    </row>
    <row r="133" spans="1:5">
      <c r="A133" s="17" t="s">
        <v>344</v>
      </c>
      <c r="B133" s="43" t="s">
        <v>299</v>
      </c>
      <c r="C133" s="44">
        <v>0</v>
      </c>
      <c r="D133" s="17"/>
      <c r="E133" s="17"/>
    </row>
    <row r="134" spans="1:5">
      <c r="A134" s="17" t="s">
        <v>345</v>
      </c>
      <c r="B134" s="43" t="s">
        <v>299</v>
      </c>
      <c r="C134" s="44">
        <v>25</v>
      </c>
      <c r="D134" s="17"/>
      <c r="E134" s="17"/>
    </row>
    <row r="135" spans="1:5">
      <c r="A135" s="17" t="s">
        <v>346</v>
      </c>
      <c r="B135" s="43" t="s">
        <v>299</v>
      </c>
      <c r="C135" s="44">
        <v>0</v>
      </c>
      <c r="D135" s="17"/>
      <c r="E135" s="17"/>
    </row>
    <row r="136" spans="1:5">
      <c r="A136" s="17" t="s">
        <v>347</v>
      </c>
      <c r="B136" s="43" t="s">
        <v>299</v>
      </c>
      <c r="C136" s="44">
        <v>0</v>
      </c>
      <c r="D136" s="17"/>
      <c r="E136" s="17"/>
    </row>
    <row r="137" spans="1:5">
      <c r="A137" s="17" t="s">
        <v>348</v>
      </c>
      <c r="B137" s="43" t="s">
        <v>299</v>
      </c>
      <c r="C137" s="44">
        <v>0</v>
      </c>
      <c r="D137" s="17"/>
      <c r="E137" s="17"/>
    </row>
    <row r="138" spans="1:5">
      <c r="A138" s="17" t="s">
        <v>123</v>
      </c>
      <c r="B138" s="43" t="s">
        <v>299</v>
      </c>
      <c r="C138" s="44">
        <v>0</v>
      </c>
      <c r="D138" s="17"/>
      <c r="E138" s="17"/>
    </row>
    <row r="139" spans="1:5">
      <c r="A139" s="17" t="s">
        <v>349</v>
      </c>
      <c r="B139" s="43" t="s">
        <v>299</v>
      </c>
      <c r="C139" s="44">
        <v>0</v>
      </c>
      <c r="D139" s="17"/>
      <c r="E139" s="17"/>
    </row>
    <row r="140" spans="1:5">
      <c r="A140" s="17" t="s">
        <v>350</v>
      </c>
      <c r="B140" s="43"/>
      <c r="C140" s="44">
        <v>0</v>
      </c>
      <c r="D140" s="17"/>
      <c r="E140" s="17"/>
    </row>
    <row r="141" spans="1:5">
      <c r="A141" s="17" t="s">
        <v>340</v>
      </c>
      <c r="B141" s="43" t="s">
        <v>299</v>
      </c>
      <c r="C141" s="44">
        <v>0</v>
      </c>
      <c r="D141" s="17"/>
      <c r="E141" s="17"/>
    </row>
    <row r="142" spans="1:5">
      <c r="A142" s="17" t="s">
        <v>351</v>
      </c>
      <c r="B142" s="43" t="s">
        <v>299</v>
      </c>
      <c r="C142" s="44">
        <v>0</v>
      </c>
      <c r="D142" s="17"/>
      <c r="E142" s="17"/>
    </row>
    <row r="143" spans="1:5">
      <c r="A143" s="17" t="s">
        <v>352</v>
      </c>
      <c r="B143" s="17"/>
      <c r="C143" s="24"/>
      <c r="D143" s="17"/>
      <c r="E143" s="29">
        <v>25</v>
      </c>
    </row>
    <row r="144" spans="1:5">
      <c r="A144" s="17" t="s">
        <v>353</v>
      </c>
      <c r="B144" s="43" t="s">
        <v>299</v>
      </c>
      <c r="C144" s="44">
        <v>25</v>
      </c>
      <c r="D144" s="17"/>
      <c r="E144" s="17"/>
    </row>
    <row r="145" spans="1:6">
      <c r="A145" s="17" t="s">
        <v>354</v>
      </c>
      <c r="B145" s="43" t="s">
        <v>299</v>
      </c>
      <c r="C145" s="44">
        <v>0</v>
      </c>
      <c r="D145" s="17"/>
      <c r="E145" s="17"/>
    </row>
    <row r="146" spans="1:6">
      <c r="A146" s="17"/>
      <c r="B146" s="17"/>
      <c r="C146" s="24"/>
      <c r="D146" s="17"/>
      <c r="E146" s="17"/>
    </row>
    <row r="147" spans="1:6">
      <c r="A147" s="17" t="s">
        <v>355</v>
      </c>
      <c r="B147" s="43" t="s">
        <v>299</v>
      </c>
      <c r="C147" s="44">
        <v>0</v>
      </c>
      <c r="D147" s="17"/>
      <c r="E147" s="17"/>
    </row>
    <row r="148" spans="1:6">
      <c r="A148" s="17"/>
      <c r="B148" s="17"/>
      <c r="C148" s="24"/>
      <c r="D148" s="17"/>
      <c r="E148" s="17"/>
    </row>
    <row r="149" spans="1:6">
      <c r="A149" s="17"/>
      <c r="B149" s="17"/>
      <c r="C149" s="24"/>
      <c r="D149" s="17"/>
      <c r="E149" s="17"/>
    </row>
    <row r="150" spans="1:6">
      <c r="A150" s="17"/>
      <c r="B150" s="17"/>
      <c r="C150" s="24"/>
      <c r="D150" s="17"/>
      <c r="E150" s="17"/>
    </row>
    <row r="151" spans="1:6">
      <c r="A151" s="17"/>
      <c r="B151" s="17"/>
      <c r="C151" s="24"/>
      <c r="D151" s="17"/>
      <c r="E151" s="17"/>
    </row>
    <row r="152" spans="1:6">
      <c r="A152" s="35" t="s">
        <v>356</v>
      </c>
      <c r="B152" s="46"/>
      <c r="C152" s="46"/>
      <c r="D152" s="46"/>
      <c r="E152" s="46"/>
    </row>
    <row r="153" spans="1:6">
      <c r="A153" s="48" t="s">
        <v>357</v>
      </c>
      <c r="B153" s="49" t="s">
        <v>358</v>
      </c>
      <c r="C153" s="50" t="s">
        <v>359</v>
      </c>
      <c r="D153" s="49" t="s">
        <v>159</v>
      </c>
      <c r="E153" s="49" t="s">
        <v>230</v>
      </c>
    </row>
    <row r="154" spans="1:6">
      <c r="A154" s="17" t="s">
        <v>337</v>
      </c>
      <c r="B154" s="47">
        <v>21</v>
      </c>
      <c r="C154" s="47">
        <v>0</v>
      </c>
      <c r="D154" s="47">
        <v>3</v>
      </c>
      <c r="E154" s="29">
        <v>24</v>
      </c>
    </row>
    <row r="155" spans="1:6">
      <c r="A155" s="17" t="s">
        <v>242</v>
      </c>
      <c r="B155" s="47">
        <v>73</v>
      </c>
      <c r="C155" s="47">
        <v>0</v>
      </c>
      <c r="D155" s="47">
        <v>11</v>
      </c>
      <c r="E155" s="29">
        <v>84</v>
      </c>
    </row>
    <row r="156" spans="1:6">
      <c r="A156" s="17" t="s">
        <v>360</v>
      </c>
      <c r="B156" s="47">
        <v>0</v>
      </c>
      <c r="C156" s="47">
        <v>0</v>
      </c>
      <c r="D156" s="47">
        <v>0</v>
      </c>
      <c r="E156" s="29">
        <v>0</v>
      </c>
    </row>
    <row r="157" spans="1:6">
      <c r="A157" s="17" t="s">
        <v>287</v>
      </c>
      <c r="B157" s="47">
        <v>695743</v>
      </c>
      <c r="C157" s="47">
        <v>14922</v>
      </c>
      <c r="D157" s="47">
        <v>47989</v>
      </c>
      <c r="E157" s="29">
        <v>758654</v>
      </c>
      <c r="F157" s="15"/>
    </row>
    <row r="158" spans="1:6">
      <c r="A158" s="17" t="s">
        <v>288</v>
      </c>
      <c r="B158" s="47">
        <v>1853796</v>
      </c>
      <c r="C158" s="47">
        <v>695809</v>
      </c>
      <c r="D158" s="47">
        <v>1651729</v>
      </c>
      <c r="E158" s="29">
        <v>4201334</v>
      </c>
      <c r="F158" s="15"/>
    </row>
    <row r="159" spans="1:6">
      <c r="A159" s="48" t="s">
        <v>361</v>
      </c>
      <c r="B159" s="49" t="s">
        <v>358</v>
      </c>
      <c r="C159" s="50" t="s">
        <v>359</v>
      </c>
      <c r="D159" s="49" t="s">
        <v>159</v>
      </c>
      <c r="E159" s="49" t="s">
        <v>230</v>
      </c>
    </row>
    <row r="160" spans="1:6">
      <c r="A160" s="17" t="s">
        <v>337</v>
      </c>
      <c r="B160" s="47">
        <v>2</v>
      </c>
      <c r="C160" s="47">
        <v>18</v>
      </c>
      <c r="D160" s="47">
        <v>22</v>
      </c>
      <c r="E160" s="29">
        <v>42</v>
      </c>
    </row>
    <row r="161" spans="1:5">
      <c r="A161" s="17" t="s">
        <v>242</v>
      </c>
      <c r="B161" s="47">
        <v>350</v>
      </c>
      <c r="C161" s="47">
        <v>2794</v>
      </c>
      <c r="D161" s="47">
        <v>3572</v>
      </c>
      <c r="E161" s="29">
        <v>6716</v>
      </c>
    </row>
    <row r="162" spans="1:5">
      <c r="A162" s="17" t="s">
        <v>360</v>
      </c>
      <c r="B162" s="47">
        <v>0</v>
      </c>
      <c r="C162" s="47">
        <v>0</v>
      </c>
      <c r="D162" s="47">
        <v>0</v>
      </c>
      <c r="E162" s="29">
        <v>0</v>
      </c>
    </row>
    <row r="163" spans="1:5">
      <c r="A163" s="17" t="s">
        <v>287</v>
      </c>
      <c r="B163" s="47">
        <v>108066</v>
      </c>
      <c r="C163" s="47">
        <v>981818</v>
      </c>
      <c r="D163" s="47">
        <v>682196</v>
      </c>
      <c r="E163" s="29">
        <v>1772080</v>
      </c>
    </row>
    <row r="164" spans="1:5">
      <c r="A164" s="17" t="s">
        <v>288</v>
      </c>
      <c r="B164" s="47">
        <v>0</v>
      </c>
      <c r="C164" s="47">
        <v>0</v>
      </c>
      <c r="D164" s="47">
        <v>0</v>
      </c>
      <c r="E164" s="29">
        <v>0</v>
      </c>
    </row>
    <row r="165" spans="1:5">
      <c r="A165" s="48" t="s">
        <v>362</v>
      </c>
      <c r="B165" s="49" t="s">
        <v>358</v>
      </c>
      <c r="C165" s="50" t="s">
        <v>359</v>
      </c>
      <c r="D165" s="49" t="s">
        <v>159</v>
      </c>
      <c r="E165" s="49" t="s">
        <v>230</v>
      </c>
    </row>
    <row r="166" spans="1:5">
      <c r="A166" s="17" t="s">
        <v>337</v>
      </c>
      <c r="B166" s="47">
        <v>0</v>
      </c>
      <c r="C166" s="47">
        <v>0</v>
      </c>
      <c r="D166" s="47">
        <v>0</v>
      </c>
      <c r="E166" s="29">
        <v>0</v>
      </c>
    </row>
    <row r="167" spans="1:5">
      <c r="A167" s="17" t="s">
        <v>242</v>
      </c>
      <c r="B167" s="47">
        <v>0</v>
      </c>
      <c r="C167" s="47">
        <v>0</v>
      </c>
      <c r="D167" s="47">
        <v>0</v>
      </c>
      <c r="E167" s="29">
        <v>0</v>
      </c>
    </row>
    <row r="168" spans="1:5">
      <c r="A168" s="17" t="s">
        <v>360</v>
      </c>
      <c r="B168" s="47">
        <v>0</v>
      </c>
      <c r="C168" s="47">
        <v>0</v>
      </c>
      <c r="D168" s="47">
        <v>0</v>
      </c>
      <c r="E168" s="29">
        <v>0</v>
      </c>
    </row>
    <row r="169" spans="1:5">
      <c r="A169" s="17" t="s">
        <v>287</v>
      </c>
      <c r="B169" s="47">
        <v>0</v>
      </c>
      <c r="C169" s="47">
        <v>0</v>
      </c>
      <c r="D169" s="47">
        <v>0</v>
      </c>
      <c r="E169" s="29">
        <v>0</v>
      </c>
    </row>
    <row r="170" spans="1:5">
      <c r="A170" s="17" t="s">
        <v>288</v>
      </c>
      <c r="B170" s="47">
        <v>0</v>
      </c>
      <c r="C170" s="47">
        <v>0</v>
      </c>
      <c r="D170" s="47">
        <v>0</v>
      </c>
      <c r="E170" s="29">
        <v>0</v>
      </c>
    </row>
    <row r="171" spans="1:5">
      <c r="A171" s="22"/>
      <c r="B171" s="22"/>
      <c r="C171" s="51"/>
      <c r="D171" s="52"/>
      <c r="E171" s="17"/>
    </row>
    <row r="172" spans="1:5">
      <c r="A172" s="48" t="s">
        <v>363</v>
      </c>
      <c r="B172" s="49" t="s">
        <v>364</v>
      </c>
      <c r="C172" s="50" t="s">
        <v>365</v>
      </c>
      <c r="D172" s="17"/>
      <c r="E172" s="17"/>
    </row>
    <row r="173" spans="1:5">
      <c r="A173" s="22" t="s">
        <v>366</v>
      </c>
      <c r="B173" s="47">
        <v>202448</v>
      </c>
      <c r="C173" s="47">
        <v>58909</v>
      </c>
      <c r="D173" s="17"/>
      <c r="E173" s="17"/>
    </row>
    <row r="174" spans="1:5">
      <c r="A174" s="22"/>
      <c r="B174" s="52"/>
      <c r="C174" s="51"/>
      <c r="D174" s="17"/>
      <c r="E174" s="17"/>
    </row>
    <row r="175" spans="1:5">
      <c r="A175" s="22"/>
      <c r="B175" s="22"/>
      <c r="C175" s="51"/>
      <c r="D175" s="52"/>
      <c r="E175" s="17"/>
    </row>
    <row r="176" spans="1:5">
      <c r="A176" s="22"/>
      <c r="B176" s="22"/>
      <c r="C176" s="51"/>
      <c r="D176" s="52"/>
      <c r="E176" s="17"/>
    </row>
    <row r="177" spans="1:5">
      <c r="A177" s="22"/>
      <c r="B177" s="22"/>
      <c r="C177" s="51"/>
      <c r="D177" s="52"/>
      <c r="E177" s="17"/>
    </row>
    <row r="178" spans="1:5">
      <c r="A178" s="22"/>
      <c r="B178" s="22"/>
      <c r="C178" s="51"/>
      <c r="D178" s="52"/>
      <c r="E178" s="17"/>
    </row>
    <row r="179" spans="1:5">
      <c r="A179" s="46" t="s">
        <v>367</v>
      </c>
      <c r="B179" s="35"/>
      <c r="C179" s="35"/>
      <c r="D179" s="35"/>
      <c r="E179" s="35"/>
    </row>
    <row r="180" spans="1:5">
      <c r="A180" s="42" t="s">
        <v>368</v>
      </c>
      <c r="B180" s="42"/>
      <c r="C180" s="42"/>
      <c r="D180" s="42"/>
      <c r="E180" s="42"/>
    </row>
    <row r="181" spans="1:5">
      <c r="A181" s="17" t="s">
        <v>369</v>
      </c>
      <c r="B181" s="43" t="s">
        <v>299</v>
      </c>
      <c r="C181" s="44">
        <v>357152</v>
      </c>
      <c r="D181" s="17"/>
      <c r="E181" s="17"/>
    </row>
    <row r="182" spans="1:5">
      <c r="A182" s="17" t="s">
        <v>370</v>
      </c>
      <c r="B182" s="43" t="s">
        <v>299</v>
      </c>
      <c r="C182" s="44">
        <v>10768</v>
      </c>
      <c r="D182" s="17"/>
      <c r="E182" s="17"/>
    </row>
    <row r="183" spans="1:5">
      <c r="A183" s="22" t="s">
        <v>371</v>
      </c>
      <c r="B183" s="43" t="s">
        <v>299</v>
      </c>
      <c r="C183" s="44">
        <v>58116</v>
      </c>
      <c r="D183" s="17"/>
      <c r="E183" s="17"/>
    </row>
    <row r="184" spans="1:5">
      <c r="A184" s="17" t="s">
        <v>372</v>
      </c>
      <c r="B184" s="43" t="s">
        <v>299</v>
      </c>
      <c r="C184" s="44">
        <v>496849</v>
      </c>
      <c r="D184" s="17"/>
      <c r="E184" s="17"/>
    </row>
    <row r="185" spans="1:5">
      <c r="A185" s="17" t="s">
        <v>373</v>
      </c>
      <c r="B185" s="43" t="s">
        <v>299</v>
      </c>
      <c r="C185" s="44">
        <v>23099</v>
      </c>
      <c r="D185" s="17"/>
      <c r="E185" s="17"/>
    </row>
    <row r="186" spans="1:5">
      <c r="A186" s="17" t="s">
        <v>374</v>
      </c>
      <c r="B186" s="43" t="s">
        <v>299</v>
      </c>
      <c r="C186" s="44">
        <v>126710</v>
      </c>
      <c r="D186" s="17"/>
      <c r="E186" s="17"/>
    </row>
    <row r="187" spans="1:5">
      <c r="A187" s="17" t="s">
        <v>375</v>
      </c>
      <c r="B187" s="43" t="s">
        <v>299</v>
      </c>
      <c r="C187" s="44">
        <v>75440</v>
      </c>
      <c r="D187" s="17"/>
      <c r="E187" s="17"/>
    </row>
    <row r="188" spans="1:5">
      <c r="A188" s="17" t="s">
        <v>375</v>
      </c>
      <c r="B188" s="43" t="s">
        <v>299</v>
      </c>
      <c r="C188" s="44">
        <v>0</v>
      </c>
      <c r="D188" s="17"/>
      <c r="E188" s="17"/>
    </row>
    <row r="189" spans="1:5">
      <c r="A189" s="17" t="s">
        <v>230</v>
      </c>
      <c r="B189" s="17"/>
      <c r="C189" s="24"/>
      <c r="D189" s="29">
        <v>1148134</v>
      </c>
      <c r="E189" s="17"/>
    </row>
    <row r="190" spans="1:5">
      <c r="A190" s="42" t="s">
        <v>376</v>
      </c>
      <c r="B190" s="42"/>
      <c r="C190" s="42"/>
      <c r="D190" s="42"/>
      <c r="E190" s="42"/>
    </row>
    <row r="191" spans="1:5">
      <c r="A191" s="17" t="s">
        <v>377</v>
      </c>
      <c r="B191" s="43" t="s">
        <v>299</v>
      </c>
      <c r="C191" s="44">
        <v>1604</v>
      </c>
      <c r="D191" s="17"/>
      <c r="E191" s="17"/>
    </row>
    <row r="192" spans="1:5">
      <c r="A192" s="17" t="s">
        <v>378</v>
      </c>
      <c r="B192" s="43" t="s">
        <v>299</v>
      </c>
      <c r="C192" s="44">
        <v>4935</v>
      </c>
      <c r="D192" s="17"/>
      <c r="E192" s="17"/>
    </row>
    <row r="193" spans="1:5">
      <c r="A193" s="17" t="s">
        <v>230</v>
      </c>
      <c r="B193" s="17"/>
      <c r="C193" s="24"/>
      <c r="D193" s="29">
        <v>6539</v>
      </c>
      <c r="E193" s="17"/>
    </row>
    <row r="194" spans="1:5">
      <c r="A194" s="42" t="s">
        <v>379</v>
      </c>
      <c r="B194" s="42"/>
      <c r="C194" s="42"/>
      <c r="D194" s="42"/>
      <c r="E194" s="42"/>
    </row>
    <row r="195" spans="1:5">
      <c r="A195" s="17" t="s">
        <v>380</v>
      </c>
      <c r="B195" s="43" t="s">
        <v>299</v>
      </c>
      <c r="C195" s="44">
        <v>36467</v>
      </c>
      <c r="D195" s="17"/>
      <c r="E195" s="17"/>
    </row>
    <row r="196" spans="1:5">
      <c r="A196" s="17" t="s">
        <v>381</v>
      </c>
      <c r="B196" s="43" t="s">
        <v>299</v>
      </c>
      <c r="C196" s="44">
        <v>67969</v>
      </c>
      <c r="D196" s="17"/>
      <c r="E196" s="17"/>
    </row>
    <row r="197" spans="1:5">
      <c r="A197" s="17" t="s">
        <v>230</v>
      </c>
      <c r="B197" s="17"/>
      <c r="C197" s="24"/>
      <c r="D197" s="29">
        <v>104436</v>
      </c>
      <c r="E197" s="17"/>
    </row>
    <row r="198" spans="1:5">
      <c r="A198" s="42" t="s">
        <v>382</v>
      </c>
      <c r="B198" s="42"/>
      <c r="C198" s="42"/>
      <c r="D198" s="42"/>
      <c r="E198" s="42"/>
    </row>
    <row r="199" spans="1:5">
      <c r="A199" s="17" t="s">
        <v>383</v>
      </c>
      <c r="B199" s="43" t="s">
        <v>299</v>
      </c>
      <c r="C199" s="44">
        <v>13541</v>
      </c>
      <c r="D199" s="17"/>
      <c r="E199" s="17"/>
    </row>
    <row r="200" spans="1:5">
      <c r="A200" s="17" t="s">
        <v>384</v>
      </c>
      <c r="B200" s="43" t="s">
        <v>299</v>
      </c>
      <c r="C200" s="44">
        <v>15947</v>
      </c>
      <c r="D200" s="17"/>
      <c r="E200" s="17"/>
    </row>
    <row r="201" spans="1:5">
      <c r="A201" s="17" t="s">
        <v>159</v>
      </c>
      <c r="B201" s="43" t="s">
        <v>299</v>
      </c>
      <c r="C201" s="44">
        <v>0</v>
      </c>
      <c r="D201" s="17"/>
      <c r="E201" s="17"/>
    </row>
    <row r="202" spans="1:5">
      <c r="A202" s="17" t="s">
        <v>230</v>
      </c>
      <c r="B202" s="17"/>
      <c r="C202" s="24"/>
      <c r="D202" s="29">
        <v>29488</v>
      </c>
      <c r="E202" s="17"/>
    </row>
    <row r="203" spans="1:5">
      <c r="A203" s="42" t="s">
        <v>385</v>
      </c>
      <c r="B203" s="42"/>
      <c r="C203" s="42"/>
      <c r="D203" s="42"/>
      <c r="E203" s="42"/>
    </row>
    <row r="204" spans="1:5">
      <c r="A204" s="17" t="s">
        <v>386</v>
      </c>
      <c r="B204" s="43" t="s">
        <v>299</v>
      </c>
      <c r="C204" s="44">
        <v>0</v>
      </c>
      <c r="D204" s="17"/>
      <c r="E204" s="17"/>
    </row>
    <row r="205" spans="1:5">
      <c r="A205" s="17" t="s">
        <v>387</v>
      </c>
      <c r="B205" s="43" t="s">
        <v>299</v>
      </c>
      <c r="C205" s="44">
        <v>42012</v>
      </c>
      <c r="D205" s="17"/>
      <c r="E205" s="17"/>
    </row>
    <row r="206" spans="1:5">
      <c r="A206" s="17" t="s">
        <v>230</v>
      </c>
      <c r="B206" s="17"/>
      <c r="C206" s="24"/>
      <c r="D206" s="29">
        <v>42012</v>
      </c>
      <c r="E206" s="17"/>
    </row>
    <row r="207" spans="1:5">
      <c r="A207" s="17"/>
      <c r="B207" s="17"/>
      <c r="C207" s="24"/>
      <c r="D207" s="17"/>
      <c r="E207" s="17"/>
    </row>
    <row r="208" spans="1:5">
      <c r="A208" s="35" t="s">
        <v>388</v>
      </c>
      <c r="B208" s="35"/>
      <c r="C208" s="35"/>
      <c r="D208" s="35"/>
      <c r="E208" s="35"/>
    </row>
    <row r="209" spans="1:5">
      <c r="A209" s="46" t="s">
        <v>389</v>
      </c>
      <c r="B209" s="35"/>
      <c r="C209" s="35"/>
      <c r="D209" s="35"/>
      <c r="E209" s="35"/>
    </row>
    <row r="210" spans="1:5">
      <c r="A210" s="23"/>
      <c r="B210" s="19" t="s">
        <v>390</v>
      </c>
      <c r="C210" s="18" t="s">
        <v>391</v>
      </c>
      <c r="D210" s="19" t="s">
        <v>392</v>
      </c>
      <c r="E210" s="19" t="s">
        <v>393</v>
      </c>
    </row>
    <row r="211" spans="1:5">
      <c r="A211" s="17" t="s">
        <v>394</v>
      </c>
      <c r="B211" s="47">
        <v>16481</v>
      </c>
      <c r="C211" s="44">
        <v>0</v>
      </c>
      <c r="D211" s="47">
        <v>0</v>
      </c>
      <c r="E211" s="29">
        <v>16481</v>
      </c>
    </row>
    <row r="212" spans="1:5">
      <c r="A212" s="17" t="s">
        <v>395</v>
      </c>
      <c r="B212" s="47">
        <v>443865</v>
      </c>
      <c r="C212" s="44">
        <v>0</v>
      </c>
      <c r="D212" s="47">
        <v>0</v>
      </c>
      <c r="E212" s="29">
        <v>443865</v>
      </c>
    </row>
    <row r="213" spans="1:5">
      <c r="A213" s="17" t="s">
        <v>396</v>
      </c>
      <c r="B213" s="47">
        <v>3295969</v>
      </c>
      <c r="C213" s="44">
        <v>200137</v>
      </c>
      <c r="D213" s="47">
        <v>0</v>
      </c>
      <c r="E213" s="29">
        <v>3496106</v>
      </c>
    </row>
    <row r="214" spans="1:5">
      <c r="A214" s="17" t="s">
        <v>397</v>
      </c>
      <c r="B214" s="47">
        <v>8026147</v>
      </c>
      <c r="C214" s="44">
        <v>105776</v>
      </c>
      <c r="D214" s="47">
        <v>0</v>
      </c>
      <c r="E214" s="29">
        <v>8131923</v>
      </c>
    </row>
    <row r="215" spans="1:5">
      <c r="A215" s="17" t="s">
        <v>398</v>
      </c>
      <c r="B215" s="47">
        <v>0</v>
      </c>
      <c r="C215" s="44">
        <v>0</v>
      </c>
      <c r="D215" s="47">
        <v>0</v>
      </c>
      <c r="E215" s="29">
        <v>0</v>
      </c>
    </row>
    <row r="216" spans="1:5">
      <c r="A216" s="17" t="s">
        <v>399</v>
      </c>
      <c r="B216" s="47">
        <v>1391758</v>
      </c>
      <c r="C216" s="44">
        <v>0</v>
      </c>
      <c r="D216" s="47">
        <v>0</v>
      </c>
      <c r="E216" s="29">
        <v>1391758</v>
      </c>
    </row>
    <row r="217" spans="1:5">
      <c r="A217" s="17" t="s">
        <v>400</v>
      </c>
      <c r="B217" s="47">
        <v>0</v>
      </c>
      <c r="C217" s="11">
        <v>0</v>
      </c>
      <c r="D217" s="47">
        <v>0</v>
      </c>
      <c r="E217" s="29">
        <v>0</v>
      </c>
    </row>
    <row r="218" spans="1:5">
      <c r="A218" s="17" t="s">
        <v>401</v>
      </c>
      <c r="B218" s="47">
        <v>0</v>
      </c>
      <c r="C218" s="44">
        <v>87117</v>
      </c>
      <c r="D218" s="47">
        <v>0</v>
      </c>
      <c r="E218" s="29">
        <v>87117</v>
      </c>
    </row>
    <row r="219" spans="1:5">
      <c r="A219" s="17" t="s">
        <v>402</v>
      </c>
      <c r="B219" s="47">
        <v>0</v>
      </c>
      <c r="C219" s="44">
        <v>699040</v>
      </c>
      <c r="D219" s="47">
        <v>0</v>
      </c>
      <c r="E219" s="29">
        <v>699040</v>
      </c>
    </row>
    <row r="220" spans="1:5">
      <c r="A220" s="17" t="s">
        <v>230</v>
      </c>
      <c r="B220" s="29">
        <v>13174220</v>
      </c>
      <c r="C220" s="236">
        <v>1092070</v>
      </c>
      <c r="D220" s="29">
        <v>0</v>
      </c>
      <c r="E220" s="29">
        <v>14266290</v>
      </c>
    </row>
    <row r="221" spans="1:5">
      <c r="A221" s="17"/>
      <c r="B221" s="17"/>
      <c r="C221" s="24"/>
      <c r="D221" s="17"/>
      <c r="E221" s="17"/>
    </row>
    <row r="222" spans="1:5">
      <c r="A222" s="46" t="s">
        <v>403</v>
      </c>
      <c r="B222" s="46"/>
      <c r="C222" s="46"/>
      <c r="D222" s="46"/>
      <c r="E222" s="46"/>
    </row>
    <row r="223" spans="1:5">
      <c r="A223" s="23"/>
      <c r="B223" s="19" t="s">
        <v>390</v>
      </c>
      <c r="C223" s="18" t="s">
        <v>391</v>
      </c>
      <c r="D223" s="19" t="s">
        <v>392</v>
      </c>
      <c r="E223" s="19" t="s">
        <v>393</v>
      </c>
    </row>
    <row r="224" spans="1:5">
      <c r="A224" s="17" t="s">
        <v>394</v>
      </c>
      <c r="B224" s="52"/>
      <c r="C224" s="51"/>
      <c r="D224" s="52"/>
      <c r="E224" s="17"/>
    </row>
    <row r="225" spans="1:5">
      <c r="A225" s="17" t="s">
        <v>395</v>
      </c>
      <c r="B225" s="47">
        <v>313514</v>
      </c>
      <c r="C225" s="44">
        <v>29729</v>
      </c>
      <c r="D225" s="47">
        <v>0</v>
      </c>
      <c r="E225" s="29">
        <v>343243</v>
      </c>
    </row>
    <row r="226" spans="1:5">
      <c r="A226" s="17" t="s">
        <v>396</v>
      </c>
      <c r="B226" s="47">
        <v>2285785</v>
      </c>
      <c r="C226" s="44">
        <v>114085</v>
      </c>
      <c r="D226" s="47">
        <v>0</v>
      </c>
      <c r="E226" s="29">
        <v>2399870</v>
      </c>
    </row>
    <row r="227" spans="1:5">
      <c r="A227" s="17" t="s">
        <v>397</v>
      </c>
      <c r="B227" s="47">
        <v>5437818</v>
      </c>
      <c r="C227" s="44">
        <v>485641</v>
      </c>
      <c r="D227" s="47">
        <v>0</v>
      </c>
      <c r="E227" s="29">
        <v>5923459</v>
      </c>
    </row>
    <row r="228" spans="1:5">
      <c r="A228" s="17" t="s">
        <v>398</v>
      </c>
      <c r="B228" s="47">
        <v>0</v>
      </c>
      <c r="C228" s="44">
        <v>0</v>
      </c>
      <c r="D228" s="47">
        <v>0</v>
      </c>
      <c r="E228" s="29">
        <v>0</v>
      </c>
    </row>
    <row r="229" spans="1:5">
      <c r="A229" s="17" t="s">
        <v>399</v>
      </c>
      <c r="B229" s="47">
        <v>1231332</v>
      </c>
      <c r="C229" s="44">
        <v>69518</v>
      </c>
      <c r="D229" s="47">
        <v>0</v>
      </c>
      <c r="E229" s="29">
        <v>1300850</v>
      </c>
    </row>
    <row r="230" spans="1:5">
      <c r="A230" s="17" t="s">
        <v>400</v>
      </c>
      <c r="B230" s="47">
        <v>0</v>
      </c>
      <c r="C230" s="44">
        <v>0</v>
      </c>
      <c r="D230" s="47">
        <v>0</v>
      </c>
      <c r="E230" s="29">
        <v>0</v>
      </c>
    </row>
    <row r="231" spans="1:5">
      <c r="A231" s="17" t="s">
        <v>401</v>
      </c>
      <c r="B231" s="47">
        <v>0</v>
      </c>
      <c r="C231" s="44">
        <v>17423</v>
      </c>
      <c r="D231" s="47">
        <v>0</v>
      </c>
      <c r="E231" s="29">
        <v>17423</v>
      </c>
    </row>
    <row r="232" spans="1:5">
      <c r="A232" s="17" t="s">
        <v>402</v>
      </c>
      <c r="B232" s="47">
        <v>0</v>
      </c>
      <c r="C232" s="44">
        <v>0</v>
      </c>
      <c r="D232" s="47">
        <v>0</v>
      </c>
      <c r="E232" s="29">
        <v>0</v>
      </c>
    </row>
    <row r="233" spans="1:5">
      <c r="A233" s="17" t="s">
        <v>230</v>
      </c>
      <c r="B233" s="29">
        <v>9268449</v>
      </c>
      <c r="C233" s="236">
        <v>716396</v>
      </c>
      <c r="D233" s="29">
        <v>0</v>
      </c>
      <c r="E233" s="29">
        <v>9984845</v>
      </c>
    </row>
    <row r="234" spans="1:5">
      <c r="A234" s="17"/>
      <c r="B234" s="17"/>
      <c r="C234" s="24"/>
      <c r="D234" s="17"/>
      <c r="E234" s="17"/>
    </row>
    <row r="235" spans="1:5">
      <c r="A235" s="35" t="s">
        <v>404</v>
      </c>
      <c r="B235" s="35"/>
      <c r="C235" s="35"/>
      <c r="D235" s="35"/>
      <c r="E235" s="35"/>
    </row>
    <row r="236" spans="1:5">
      <c r="A236" s="35"/>
      <c r="B236" s="366" t="s">
        <v>405</v>
      </c>
      <c r="C236" s="366"/>
      <c r="D236" s="35"/>
      <c r="E236" s="35"/>
    </row>
    <row r="237" spans="1:5">
      <c r="A237" s="53" t="s">
        <v>405</v>
      </c>
      <c r="B237" s="35"/>
      <c r="C237" s="44">
        <v>86199</v>
      </c>
      <c r="D237" s="37">
        <v>86199</v>
      </c>
      <c r="E237" s="35"/>
    </row>
    <row r="238" spans="1:5">
      <c r="A238" s="42" t="s">
        <v>406</v>
      </c>
      <c r="B238" s="42"/>
      <c r="C238" s="42"/>
      <c r="D238" s="42"/>
      <c r="E238" s="42"/>
    </row>
    <row r="239" spans="1:5">
      <c r="A239" s="17" t="s">
        <v>407</v>
      </c>
      <c r="B239" s="43" t="s">
        <v>299</v>
      </c>
      <c r="C239" s="44">
        <v>150565</v>
      </c>
      <c r="D239" s="17"/>
      <c r="E239" s="17"/>
    </row>
    <row r="240" spans="1:5">
      <c r="A240" s="17" t="s">
        <v>408</v>
      </c>
      <c r="B240" s="43" t="s">
        <v>299</v>
      </c>
      <c r="C240" s="44">
        <v>0</v>
      </c>
      <c r="D240" s="17"/>
      <c r="E240" s="17"/>
    </row>
    <row r="241" spans="1:5">
      <c r="A241" s="17" t="s">
        <v>409</v>
      </c>
      <c r="B241" s="43" t="s">
        <v>299</v>
      </c>
      <c r="C241" s="44">
        <v>0</v>
      </c>
      <c r="D241" s="17"/>
      <c r="E241" s="17"/>
    </row>
    <row r="242" spans="1:5">
      <c r="A242" s="17" t="s">
        <v>410</v>
      </c>
      <c r="B242" s="43" t="s">
        <v>299</v>
      </c>
      <c r="C242" s="44">
        <v>0</v>
      </c>
      <c r="D242" s="17"/>
      <c r="E242" s="17"/>
    </row>
    <row r="243" spans="1:5">
      <c r="A243" s="17" t="s">
        <v>411</v>
      </c>
      <c r="B243" s="43" t="s">
        <v>299</v>
      </c>
      <c r="C243" s="44">
        <v>0</v>
      </c>
      <c r="D243" s="17"/>
      <c r="E243" s="17"/>
    </row>
    <row r="244" spans="1:5">
      <c r="A244" s="17" t="s">
        <v>412</v>
      </c>
      <c r="B244" s="43" t="s">
        <v>299</v>
      </c>
      <c r="C244" s="44">
        <v>-3344320</v>
      </c>
      <c r="D244" s="17"/>
      <c r="E244" s="17"/>
    </row>
    <row r="245" spans="1:5">
      <c r="A245" s="17" t="s">
        <v>413</v>
      </c>
      <c r="B245" s="17"/>
      <c r="C245" s="24"/>
      <c r="D245" s="29">
        <v>-3193755</v>
      </c>
      <c r="E245" s="17"/>
    </row>
    <row r="246" spans="1:5">
      <c r="A246" s="42" t="s">
        <v>414</v>
      </c>
      <c r="B246" s="42"/>
      <c r="C246" s="42"/>
      <c r="D246" s="42"/>
      <c r="E246" s="42"/>
    </row>
    <row r="247" spans="1:5">
      <c r="A247" s="23" t="s">
        <v>415</v>
      </c>
      <c r="B247" s="43" t="s">
        <v>299</v>
      </c>
      <c r="C247" s="44">
        <v>52</v>
      </c>
      <c r="D247" s="17"/>
      <c r="E247" s="17"/>
    </row>
    <row r="248" spans="1:5">
      <c r="A248" s="23"/>
      <c r="B248" s="43"/>
      <c r="C248" s="24"/>
      <c r="D248" s="17"/>
      <c r="E248" s="17"/>
    </row>
    <row r="249" spans="1:5">
      <c r="A249" s="23" t="s">
        <v>416</v>
      </c>
      <c r="B249" s="43" t="s">
        <v>299</v>
      </c>
      <c r="C249" s="44">
        <v>21242.03</v>
      </c>
      <c r="D249" s="17"/>
      <c r="E249" s="17"/>
    </row>
    <row r="250" spans="1:5">
      <c r="A250" s="23" t="s">
        <v>417</v>
      </c>
      <c r="B250" s="43" t="s">
        <v>299</v>
      </c>
      <c r="C250" s="44">
        <v>33226.97</v>
      </c>
      <c r="D250" s="17"/>
      <c r="E250" s="17"/>
    </row>
    <row r="251" spans="1:5">
      <c r="A251" s="17"/>
      <c r="B251" s="17"/>
      <c r="C251" s="24"/>
      <c r="D251" s="17"/>
      <c r="E251" s="17"/>
    </row>
    <row r="252" spans="1:5">
      <c r="A252" s="23" t="s">
        <v>418</v>
      </c>
      <c r="B252" s="17"/>
      <c r="C252" s="24"/>
      <c r="D252" s="29">
        <v>54469</v>
      </c>
      <c r="E252" s="17"/>
    </row>
    <row r="253" spans="1:5">
      <c r="A253" s="42" t="s">
        <v>419</v>
      </c>
      <c r="B253" s="42"/>
      <c r="C253" s="42"/>
      <c r="D253" s="42"/>
      <c r="E253" s="42"/>
    </row>
    <row r="254" spans="1:5">
      <c r="A254" s="17" t="s">
        <v>420</v>
      </c>
      <c r="B254" s="43" t="s">
        <v>299</v>
      </c>
      <c r="C254" s="44">
        <v>0</v>
      </c>
      <c r="D254" s="17"/>
      <c r="E254" s="17"/>
    </row>
    <row r="255" spans="1:5">
      <c r="A255" s="17" t="s">
        <v>419</v>
      </c>
      <c r="B255" s="43" t="s">
        <v>299</v>
      </c>
      <c r="C255" s="44">
        <v>0</v>
      </c>
      <c r="D255" s="17"/>
      <c r="E255" s="17"/>
    </row>
    <row r="256" spans="1:5">
      <c r="A256" s="17" t="s">
        <v>421</v>
      </c>
      <c r="B256" s="17"/>
      <c r="C256" s="24"/>
      <c r="D256" s="29">
        <v>0</v>
      </c>
      <c r="E256" s="17"/>
    </row>
    <row r="257" spans="1:5">
      <c r="A257" s="17"/>
      <c r="B257" s="17"/>
      <c r="C257" s="24"/>
      <c r="D257" s="17"/>
      <c r="E257" s="17"/>
    </row>
    <row r="258" spans="1:5">
      <c r="A258" s="17" t="s">
        <v>422</v>
      </c>
      <c r="B258" s="17"/>
      <c r="C258" s="24"/>
      <c r="D258" s="29">
        <v>-3053087</v>
      </c>
      <c r="E258" s="17"/>
    </row>
    <row r="259" spans="1:5">
      <c r="A259" s="17"/>
      <c r="B259" s="17"/>
      <c r="C259" s="24"/>
      <c r="D259" s="17"/>
      <c r="E259" s="17"/>
    </row>
    <row r="260" spans="1:5">
      <c r="A260" s="17"/>
      <c r="B260" s="17"/>
      <c r="C260" s="24"/>
      <c r="D260" s="17"/>
      <c r="E260" s="17"/>
    </row>
    <row r="261" spans="1:5">
      <c r="A261" s="17"/>
      <c r="B261" s="17"/>
      <c r="C261" s="24"/>
      <c r="D261" s="17"/>
      <c r="E261" s="17"/>
    </row>
    <row r="262" spans="1:5">
      <c r="A262" s="17"/>
      <c r="B262" s="17"/>
      <c r="C262" s="24"/>
      <c r="D262" s="17"/>
      <c r="E262" s="17"/>
    </row>
    <row r="263" spans="1:5">
      <c r="A263" s="17"/>
      <c r="B263" s="17"/>
      <c r="C263" s="24"/>
      <c r="D263" s="17"/>
      <c r="E263" s="17"/>
    </row>
    <row r="264" spans="1:5">
      <c r="A264" s="35" t="s">
        <v>423</v>
      </c>
      <c r="B264" s="35"/>
      <c r="C264" s="35"/>
      <c r="D264" s="35"/>
      <c r="E264" s="35"/>
    </row>
    <row r="265" spans="1:5">
      <c r="A265" s="42" t="s">
        <v>424</v>
      </c>
      <c r="B265" s="42"/>
      <c r="C265" s="42"/>
      <c r="D265" s="42"/>
      <c r="E265" s="42"/>
    </row>
    <row r="266" spans="1:5">
      <c r="A266" s="17" t="s">
        <v>425</v>
      </c>
      <c r="B266" s="43" t="s">
        <v>299</v>
      </c>
      <c r="C266" s="44">
        <v>7030094</v>
      </c>
      <c r="D266" s="17"/>
      <c r="E266" s="17"/>
    </row>
    <row r="267" spans="1:5">
      <c r="A267" s="17" t="s">
        <v>426</v>
      </c>
      <c r="B267" s="43" t="s">
        <v>299</v>
      </c>
      <c r="C267" s="44">
        <v>0</v>
      </c>
      <c r="D267" s="17"/>
      <c r="E267" s="17"/>
    </row>
    <row r="268" spans="1:5">
      <c r="A268" s="17" t="s">
        <v>427</v>
      </c>
      <c r="B268" s="43" t="s">
        <v>299</v>
      </c>
      <c r="C268" s="44">
        <v>1731244</v>
      </c>
      <c r="D268" s="17"/>
      <c r="E268" s="17"/>
    </row>
    <row r="269" spans="1:5">
      <c r="A269" s="17" t="s">
        <v>428</v>
      </c>
      <c r="B269" s="43" t="s">
        <v>299</v>
      </c>
      <c r="C269" s="44">
        <v>0</v>
      </c>
      <c r="D269" s="17"/>
      <c r="E269" s="17"/>
    </row>
    <row r="270" spans="1:5">
      <c r="A270" s="17" t="s">
        <v>429</v>
      </c>
      <c r="B270" s="43" t="s">
        <v>299</v>
      </c>
      <c r="C270" s="44">
        <v>0</v>
      </c>
      <c r="D270" s="17"/>
      <c r="E270" s="17"/>
    </row>
    <row r="271" spans="1:5">
      <c r="A271" s="17" t="s">
        <v>430</v>
      </c>
      <c r="B271" s="43" t="s">
        <v>299</v>
      </c>
      <c r="C271" s="44">
        <v>9267</v>
      </c>
      <c r="D271" s="17"/>
      <c r="E271" s="17"/>
    </row>
    <row r="272" spans="1:5">
      <c r="A272" s="17" t="s">
        <v>431</v>
      </c>
      <c r="B272" s="43" t="s">
        <v>299</v>
      </c>
      <c r="C272" s="44">
        <v>0</v>
      </c>
      <c r="D272" s="17"/>
      <c r="E272" s="17"/>
    </row>
    <row r="273" spans="1:5">
      <c r="A273" s="17" t="s">
        <v>432</v>
      </c>
      <c r="B273" s="43" t="s">
        <v>299</v>
      </c>
      <c r="C273" s="44">
        <v>225170</v>
      </c>
      <c r="D273" s="17"/>
      <c r="E273" s="17"/>
    </row>
    <row r="274" spans="1:5">
      <c r="A274" s="17" t="s">
        <v>433</v>
      </c>
      <c r="B274" s="43" t="s">
        <v>299</v>
      </c>
      <c r="C274" s="44">
        <v>136507</v>
      </c>
      <c r="D274" s="17"/>
      <c r="E274" s="17"/>
    </row>
    <row r="275" spans="1:5">
      <c r="A275" s="17" t="s">
        <v>434</v>
      </c>
      <c r="B275" s="43" t="s">
        <v>299</v>
      </c>
      <c r="C275" s="44">
        <v>0</v>
      </c>
      <c r="D275" s="17"/>
      <c r="E275" s="17"/>
    </row>
    <row r="276" spans="1:5">
      <c r="A276" s="17" t="s">
        <v>435</v>
      </c>
      <c r="B276" s="17"/>
      <c r="C276" s="24"/>
      <c r="D276" s="29">
        <v>9132282</v>
      </c>
      <c r="E276" s="17"/>
    </row>
    <row r="277" spans="1:5">
      <c r="A277" s="42" t="s">
        <v>436</v>
      </c>
      <c r="B277" s="42"/>
      <c r="C277" s="42"/>
      <c r="D277" s="42"/>
      <c r="E277" s="42"/>
    </row>
    <row r="278" spans="1:5">
      <c r="A278" s="17" t="s">
        <v>425</v>
      </c>
      <c r="B278" s="43" t="s">
        <v>299</v>
      </c>
      <c r="C278" s="44">
        <v>113042</v>
      </c>
      <c r="D278" s="17"/>
      <c r="E278" s="17"/>
    </row>
    <row r="279" spans="1:5">
      <c r="A279" s="17" t="s">
        <v>426</v>
      </c>
      <c r="B279" s="43" t="s">
        <v>299</v>
      </c>
      <c r="C279" s="44">
        <v>0</v>
      </c>
      <c r="D279" s="17"/>
      <c r="E279" s="17"/>
    </row>
    <row r="280" spans="1:5">
      <c r="A280" s="17" t="s">
        <v>437</v>
      </c>
      <c r="B280" s="43" t="s">
        <v>299</v>
      </c>
      <c r="C280" s="44">
        <v>0</v>
      </c>
      <c r="D280" s="17"/>
      <c r="E280" s="17"/>
    </row>
    <row r="281" spans="1:5">
      <c r="A281" s="17" t="s">
        <v>438</v>
      </c>
      <c r="B281" s="17"/>
      <c r="C281" s="24"/>
      <c r="D281" s="29">
        <v>113042</v>
      </c>
      <c r="E281" s="17"/>
    </row>
    <row r="282" spans="1:5">
      <c r="A282" s="42" t="s">
        <v>439</v>
      </c>
      <c r="B282" s="42"/>
      <c r="C282" s="42"/>
      <c r="D282" s="42"/>
      <c r="E282" s="42"/>
    </row>
    <row r="283" spans="1:5">
      <c r="A283" s="17" t="s">
        <v>394</v>
      </c>
      <c r="B283" s="43" t="s">
        <v>299</v>
      </c>
      <c r="C283" s="44">
        <v>16481</v>
      </c>
      <c r="D283" s="17"/>
      <c r="E283" s="17"/>
    </row>
    <row r="284" spans="1:5">
      <c r="A284" s="17" t="s">
        <v>395</v>
      </c>
      <c r="B284" s="43" t="s">
        <v>299</v>
      </c>
      <c r="C284" s="44">
        <v>443865</v>
      </c>
      <c r="D284" s="17"/>
      <c r="E284" s="17"/>
    </row>
    <row r="285" spans="1:5">
      <c r="A285" s="17" t="s">
        <v>396</v>
      </c>
      <c r="B285" s="43" t="s">
        <v>299</v>
      </c>
      <c r="C285" s="44">
        <v>3496106</v>
      </c>
      <c r="D285" s="17"/>
      <c r="E285" s="17"/>
    </row>
    <row r="286" spans="1:5">
      <c r="A286" s="17" t="s">
        <v>440</v>
      </c>
      <c r="B286" s="43" t="s">
        <v>299</v>
      </c>
      <c r="C286" s="44">
        <v>8131923</v>
      </c>
      <c r="D286" s="17"/>
      <c r="E286" s="17"/>
    </row>
    <row r="287" spans="1:5">
      <c r="A287" s="17" t="s">
        <v>441</v>
      </c>
      <c r="B287" s="43" t="s">
        <v>299</v>
      </c>
      <c r="C287" s="44">
        <v>0</v>
      </c>
      <c r="D287" s="17"/>
      <c r="E287" s="17"/>
    </row>
    <row r="288" spans="1:5">
      <c r="A288" s="17" t="s">
        <v>442</v>
      </c>
      <c r="B288" s="43" t="s">
        <v>299</v>
      </c>
      <c r="C288" s="44">
        <v>1391758</v>
      </c>
      <c r="D288" s="17"/>
      <c r="E288" s="17"/>
    </row>
    <row r="289" spans="1:5">
      <c r="A289" s="17" t="s">
        <v>401</v>
      </c>
      <c r="B289" s="43" t="s">
        <v>299</v>
      </c>
      <c r="C289" s="44">
        <v>87117</v>
      </c>
      <c r="D289" s="17"/>
      <c r="E289" s="17"/>
    </row>
    <row r="290" spans="1:5">
      <c r="A290" s="17" t="s">
        <v>402</v>
      </c>
      <c r="B290" s="43" t="s">
        <v>299</v>
      </c>
      <c r="C290" s="44">
        <v>699040</v>
      </c>
      <c r="D290" s="17"/>
      <c r="E290" s="17"/>
    </row>
    <row r="291" spans="1:5">
      <c r="A291" s="17" t="s">
        <v>443</v>
      </c>
      <c r="B291" s="17"/>
      <c r="C291" s="24"/>
      <c r="D291" s="29">
        <v>14266290</v>
      </c>
      <c r="E291" s="17"/>
    </row>
    <row r="292" spans="1:5">
      <c r="A292" s="17" t="s">
        <v>444</v>
      </c>
      <c r="B292" s="43" t="s">
        <v>299</v>
      </c>
      <c r="C292" s="44">
        <v>9984845</v>
      </c>
      <c r="D292" s="17"/>
      <c r="E292" s="17"/>
    </row>
    <row r="293" spans="1:5">
      <c r="A293" s="17" t="s">
        <v>445</v>
      </c>
      <c r="B293" s="17"/>
      <c r="C293" s="24"/>
      <c r="D293" s="29">
        <v>4281445</v>
      </c>
      <c r="E293" s="17"/>
    </row>
    <row r="294" spans="1:5">
      <c r="A294" s="42" t="s">
        <v>446</v>
      </c>
      <c r="B294" s="42"/>
      <c r="C294" s="42"/>
      <c r="D294" s="42"/>
      <c r="E294" s="42"/>
    </row>
    <row r="295" spans="1:5">
      <c r="A295" s="17" t="s">
        <v>447</v>
      </c>
      <c r="B295" s="43" t="s">
        <v>299</v>
      </c>
      <c r="C295" s="44">
        <v>0</v>
      </c>
      <c r="D295" s="17"/>
      <c r="E295" s="17"/>
    </row>
    <row r="296" spans="1:5">
      <c r="A296" s="17" t="s">
        <v>448</v>
      </c>
      <c r="B296" s="43" t="s">
        <v>299</v>
      </c>
      <c r="C296" s="44">
        <v>0</v>
      </c>
      <c r="D296" s="17"/>
      <c r="E296" s="17"/>
    </row>
    <row r="297" spans="1:5">
      <c r="A297" s="17" t="s">
        <v>449</v>
      </c>
      <c r="B297" s="43" t="s">
        <v>299</v>
      </c>
      <c r="C297" s="44">
        <v>0</v>
      </c>
      <c r="D297" s="17"/>
      <c r="E297" s="17"/>
    </row>
    <row r="298" spans="1:5">
      <c r="A298" s="17" t="s">
        <v>437</v>
      </c>
      <c r="B298" s="43" t="s">
        <v>299</v>
      </c>
      <c r="C298" s="44">
        <v>0</v>
      </c>
      <c r="D298" s="17"/>
      <c r="E298" s="17"/>
    </row>
    <row r="299" spans="1:5">
      <c r="A299" s="17" t="s">
        <v>450</v>
      </c>
      <c r="B299" s="17"/>
      <c r="C299" s="24"/>
      <c r="D299" s="29">
        <v>0</v>
      </c>
      <c r="E299" s="17"/>
    </row>
    <row r="300" spans="1:5">
      <c r="A300" s="17"/>
      <c r="B300" s="17"/>
      <c r="C300" s="24"/>
      <c r="D300" s="17"/>
      <c r="E300" s="17"/>
    </row>
    <row r="301" spans="1:5">
      <c r="A301" s="42" t="s">
        <v>451</v>
      </c>
      <c r="B301" s="42"/>
      <c r="C301" s="42"/>
      <c r="D301" s="42"/>
      <c r="E301" s="42"/>
    </row>
    <row r="302" spans="1:5">
      <c r="A302" s="17" t="s">
        <v>452</v>
      </c>
      <c r="B302" s="43" t="s">
        <v>299</v>
      </c>
      <c r="C302" s="44">
        <v>0</v>
      </c>
      <c r="D302" s="17"/>
      <c r="E302" s="17"/>
    </row>
    <row r="303" spans="1:5">
      <c r="A303" s="17" t="s">
        <v>453</v>
      </c>
      <c r="B303" s="43" t="s">
        <v>299</v>
      </c>
      <c r="C303" s="44">
        <v>0</v>
      </c>
      <c r="D303" s="17"/>
      <c r="E303" s="17"/>
    </row>
    <row r="304" spans="1:5">
      <c r="A304" s="17" t="s">
        <v>454</v>
      </c>
      <c r="B304" s="43" t="s">
        <v>299</v>
      </c>
      <c r="C304" s="44">
        <v>0</v>
      </c>
      <c r="D304" s="17"/>
      <c r="E304" s="17"/>
    </row>
    <row r="305" spans="1:5">
      <c r="A305" s="17" t="s">
        <v>455</v>
      </c>
      <c r="B305" s="43" t="s">
        <v>299</v>
      </c>
      <c r="C305" s="44">
        <v>0</v>
      </c>
      <c r="D305" s="17"/>
      <c r="E305" s="17"/>
    </row>
    <row r="306" spans="1:5">
      <c r="A306" s="17" t="s">
        <v>456</v>
      </c>
      <c r="B306" s="17"/>
      <c r="C306" s="24"/>
      <c r="D306" s="29">
        <v>0</v>
      </c>
      <c r="E306" s="17"/>
    </row>
    <row r="307" spans="1:5">
      <c r="A307" s="17"/>
      <c r="B307" s="17"/>
      <c r="C307" s="24"/>
      <c r="D307" s="17"/>
      <c r="E307" s="17"/>
    </row>
    <row r="308" spans="1:5">
      <c r="A308" s="17" t="s">
        <v>457</v>
      </c>
      <c r="B308" s="17"/>
      <c r="C308" s="24"/>
      <c r="D308" s="29">
        <v>13526769</v>
      </c>
      <c r="E308" s="17"/>
    </row>
    <row r="309" spans="1:5">
      <c r="A309" s="17"/>
      <c r="B309" s="17"/>
      <c r="C309" s="24"/>
      <c r="D309" s="17"/>
      <c r="E309" s="17"/>
    </row>
    <row r="310" spans="1:5">
      <c r="A310" s="17"/>
      <c r="B310" s="17"/>
      <c r="C310" s="24"/>
      <c r="D310" s="17"/>
      <c r="E310" s="17"/>
    </row>
    <row r="311" spans="1:5">
      <c r="A311" s="17"/>
      <c r="B311" s="17"/>
      <c r="C311" s="24"/>
      <c r="D311" s="17"/>
      <c r="E311" s="17"/>
    </row>
    <row r="312" spans="1:5">
      <c r="A312" s="35" t="s">
        <v>458</v>
      </c>
      <c r="B312" s="35"/>
      <c r="C312" s="35"/>
      <c r="D312" s="35"/>
      <c r="E312" s="35"/>
    </row>
    <row r="313" spans="1:5">
      <c r="A313" s="42" t="s">
        <v>459</v>
      </c>
      <c r="B313" s="42"/>
      <c r="C313" s="42"/>
      <c r="D313" s="42"/>
      <c r="E313" s="42"/>
    </row>
    <row r="314" spans="1:5">
      <c r="A314" s="17" t="s">
        <v>460</v>
      </c>
      <c r="B314" s="43" t="s">
        <v>299</v>
      </c>
      <c r="C314" s="44">
        <v>0</v>
      </c>
      <c r="D314" s="17"/>
      <c r="E314" s="17"/>
    </row>
    <row r="315" spans="1:5">
      <c r="A315" s="17" t="s">
        <v>461</v>
      </c>
      <c r="B315" s="43" t="s">
        <v>299</v>
      </c>
      <c r="C315" s="44">
        <v>290964</v>
      </c>
      <c r="D315" s="17"/>
      <c r="E315" s="17"/>
    </row>
    <row r="316" spans="1:5">
      <c r="A316" s="17" t="s">
        <v>462</v>
      </c>
      <c r="B316" s="43" t="s">
        <v>299</v>
      </c>
      <c r="C316" s="44">
        <v>585569</v>
      </c>
      <c r="D316" s="17"/>
      <c r="E316" s="17"/>
    </row>
    <row r="317" spans="1:5">
      <c r="A317" s="17" t="s">
        <v>463</v>
      </c>
      <c r="B317" s="43" t="s">
        <v>299</v>
      </c>
      <c r="C317" s="44">
        <v>1605</v>
      </c>
      <c r="D317" s="17"/>
      <c r="E317" s="17"/>
    </row>
    <row r="318" spans="1:5">
      <c r="A318" s="17" t="s">
        <v>464</v>
      </c>
      <c r="B318" s="43" t="s">
        <v>299</v>
      </c>
      <c r="C318" s="44">
        <v>0</v>
      </c>
      <c r="D318" s="17"/>
      <c r="E318" s="17"/>
    </row>
    <row r="319" spans="1:5">
      <c r="A319" s="17" t="s">
        <v>465</v>
      </c>
      <c r="B319" s="43" t="s">
        <v>299</v>
      </c>
      <c r="C319" s="44">
        <v>325000</v>
      </c>
      <c r="D319" s="17"/>
      <c r="E319" s="17"/>
    </row>
    <row r="320" spans="1:5">
      <c r="A320" s="17" t="s">
        <v>466</v>
      </c>
      <c r="B320" s="43" t="s">
        <v>299</v>
      </c>
      <c r="C320" s="44">
        <v>0</v>
      </c>
      <c r="D320" s="17"/>
      <c r="E320" s="17"/>
    </row>
    <row r="321" spans="1:5">
      <c r="A321" s="17" t="s">
        <v>467</v>
      </c>
      <c r="B321" s="43" t="s">
        <v>299</v>
      </c>
      <c r="C321" s="44">
        <v>0</v>
      </c>
      <c r="D321" s="17"/>
      <c r="E321" s="17"/>
    </row>
    <row r="322" spans="1:5">
      <c r="A322" s="17" t="s">
        <v>468</v>
      </c>
      <c r="B322" s="43" t="s">
        <v>299</v>
      </c>
      <c r="C322" s="44">
        <v>16261</v>
      </c>
      <c r="D322" s="17"/>
      <c r="E322" s="17"/>
    </row>
    <row r="323" spans="1:5">
      <c r="A323" s="17" t="s">
        <v>469</v>
      </c>
      <c r="B323" s="43" t="s">
        <v>299</v>
      </c>
      <c r="C323" s="44">
        <v>226061</v>
      </c>
      <c r="D323" s="17"/>
      <c r="E323" s="17"/>
    </row>
    <row r="324" spans="1:5">
      <c r="A324" s="17" t="s">
        <v>470</v>
      </c>
      <c r="B324" s="17"/>
      <c r="C324" s="24"/>
      <c r="D324" s="29">
        <v>1445460</v>
      </c>
      <c r="E324" s="17"/>
    </row>
    <row r="325" spans="1:5">
      <c r="A325" s="42" t="s">
        <v>471</v>
      </c>
      <c r="B325" s="42"/>
      <c r="C325" s="42"/>
      <c r="D325" s="42"/>
      <c r="E325" s="42"/>
    </row>
    <row r="326" spans="1:5">
      <c r="A326" s="17" t="s">
        <v>472</v>
      </c>
      <c r="B326" s="43" t="s">
        <v>299</v>
      </c>
      <c r="C326" s="44">
        <v>0</v>
      </c>
      <c r="D326" s="17"/>
      <c r="E326" s="17"/>
    </row>
    <row r="327" spans="1:5">
      <c r="A327" s="17" t="s">
        <v>473</v>
      </c>
      <c r="B327" s="43" t="s">
        <v>299</v>
      </c>
      <c r="C327" s="44">
        <v>0</v>
      </c>
      <c r="D327" s="17"/>
      <c r="E327" s="17"/>
    </row>
    <row r="328" spans="1:5">
      <c r="A328" s="17" t="s">
        <v>474</v>
      </c>
      <c r="B328" s="43" t="s">
        <v>299</v>
      </c>
      <c r="C328" s="44">
        <v>0</v>
      </c>
      <c r="D328" s="17"/>
      <c r="E328" s="17"/>
    </row>
    <row r="329" spans="1:5">
      <c r="A329" s="17" t="s">
        <v>475</v>
      </c>
      <c r="B329" s="17"/>
      <c r="C329" s="24"/>
      <c r="D329" s="29">
        <v>0</v>
      </c>
      <c r="E329" s="17"/>
    </row>
    <row r="330" spans="1:5">
      <c r="A330" s="42" t="s">
        <v>476</v>
      </c>
      <c r="B330" s="42"/>
      <c r="C330" s="42"/>
      <c r="D330" s="42"/>
      <c r="E330" s="42"/>
    </row>
    <row r="331" spans="1:5">
      <c r="A331" s="17" t="s">
        <v>477</v>
      </c>
      <c r="B331" s="43" t="s">
        <v>299</v>
      </c>
      <c r="C331" s="44">
        <v>0</v>
      </c>
      <c r="D331" s="17"/>
      <c r="E331" s="17"/>
    </row>
    <row r="332" spans="1:5">
      <c r="A332" s="17" t="s">
        <v>478</v>
      </c>
      <c r="B332" s="43" t="s">
        <v>299</v>
      </c>
      <c r="C332" s="44">
        <v>0</v>
      </c>
      <c r="D332" s="17"/>
      <c r="E332" s="17"/>
    </row>
    <row r="333" spans="1:5">
      <c r="A333" s="17" t="s">
        <v>479</v>
      </c>
      <c r="B333" s="43" t="s">
        <v>299</v>
      </c>
      <c r="C333" s="44">
        <v>343861</v>
      </c>
      <c r="D333" s="17"/>
      <c r="E333" s="17"/>
    </row>
    <row r="334" spans="1:5">
      <c r="A334" s="23" t="s">
        <v>480</v>
      </c>
      <c r="B334" s="43" t="s">
        <v>299</v>
      </c>
      <c r="C334" s="44">
        <v>60456</v>
      </c>
      <c r="D334" s="17"/>
      <c r="E334" s="17"/>
    </row>
    <row r="335" spans="1:5">
      <c r="A335" s="17" t="s">
        <v>481</v>
      </c>
      <c r="B335" s="43" t="s">
        <v>299</v>
      </c>
      <c r="C335" s="44">
        <v>0</v>
      </c>
      <c r="D335" s="17"/>
      <c r="E335" s="17"/>
    </row>
    <row r="336" spans="1:5">
      <c r="A336" s="23" t="s">
        <v>482</v>
      </c>
      <c r="B336" s="43" t="s">
        <v>299</v>
      </c>
      <c r="C336" s="44">
        <v>0</v>
      </c>
      <c r="D336" s="17"/>
      <c r="E336" s="17"/>
    </row>
    <row r="337" spans="1:5">
      <c r="A337" s="23" t="s">
        <v>483</v>
      </c>
      <c r="B337" s="43" t="s">
        <v>299</v>
      </c>
      <c r="C337" s="278">
        <v>0</v>
      </c>
      <c r="D337" s="17"/>
      <c r="E337" s="17"/>
    </row>
    <row r="338" spans="1:5">
      <c r="A338" s="17" t="s">
        <v>484</v>
      </c>
      <c r="B338" s="43" t="s">
        <v>299</v>
      </c>
      <c r="C338" s="215">
        <v>0</v>
      </c>
      <c r="D338" s="17"/>
      <c r="E338" s="17"/>
    </row>
    <row r="339" spans="1:5">
      <c r="A339" s="17" t="s">
        <v>230</v>
      </c>
      <c r="B339" s="17"/>
      <c r="C339" s="24"/>
      <c r="D339" s="29">
        <v>404317</v>
      </c>
      <c r="E339" s="17"/>
    </row>
    <row r="340" spans="1:5">
      <c r="A340" s="17" t="s">
        <v>485</v>
      </c>
      <c r="B340" s="17"/>
      <c r="C340" s="24"/>
      <c r="D340" s="29">
        <v>226061</v>
      </c>
      <c r="E340" s="17"/>
    </row>
    <row r="341" spans="1:5">
      <c r="A341" s="17" t="s">
        <v>486</v>
      </c>
      <c r="B341" s="17"/>
      <c r="C341" s="24"/>
      <c r="D341" s="29">
        <v>178256</v>
      </c>
      <c r="E341" s="17"/>
    </row>
    <row r="342" spans="1:5">
      <c r="A342" s="17"/>
      <c r="B342" s="17"/>
      <c r="C342" s="24"/>
      <c r="D342" s="17"/>
      <c r="E342" s="17"/>
    </row>
    <row r="343" spans="1:5">
      <c r="A343" s="17" t="s">
        <v>487</v>
      </c>
      <c r="B343" s="43" t="s">
        <v>299</v>
      </c>
      <c r="C343" s="257">
        <v>0</v>
      </c>
      <c r="D343" s="17"/>
      <c r="E343" s="17"/>
    </row>
    <row r="344" spans="1:5">
      <c r="A344" s="17"/>
      <c r="B344" s="43"/>
      <c r="C344" s="54"/>
      <c r="D344" s="17"/>
      <c r="E344" s="17"/>
    </row>
    <row r="345" spans="1:5">
      <c r="A345" s="17" t="s">
        <v>488</v>
      </c>
      <c r="B345" s="43" t="s">
        <v>299</v>
      </c>
      <c r="C345" s="214">
        <v>0</v>
      </c>
      <c r="D345" s="17"/>
      <c r="E345" s="17"/>
    </row>
    <row r="346" spans="1:5">
      <c r="A346" s="17" t="s">
        <v>489</v>
      </c>
      <c r="B346" s="43" t="s">
        <v>299</v>
      </c>
      <c r="C346" s="214">
        <v>0</v>
      </c>
      <c r="D346" s="17"/>
      <c r="E346" s="17"/>
    </row>
    <row r="347" spans="1:5">
      <c r="A347" s="17" t="s">
        <v>490</v>
      </c>
      <c r="B347" s="43" t="s">
        <v>299</v>
      </c>
      <c r="C347" s="214">
        <v>0</v>
      </c>
      <c r="D347" s="17"/>
      <c r="E347" s="17"/>
    </row>
    <row r="348" spans="1:5">
      <c r="A348" s="17" t="s">
        <v>491</v>
      </c>
      <c r="B348" s="43" t="s">
        <v>299</v>
      </c>
      <c r="C348" s="214">
        <v>11903053</v>
      </c>
      <c r="D348" s="17"/>
      <c r="E348" s="17"/>
    </row>
    <row r="349" spans="1:5">
      <c r="A349" s="17" t="s">
        <v>492</v>
      </c>
      <c r="B349" s="43" t="s">
        <v>299</v>
      </c>
      <c r="C349" s="214">
        <v>0</v>
      </c>
      <c r="D349" s="17"/>
      <c r="E349" s="17"/>
    </row>
    <row r="350" spans="1:5">
      <c r="A350" s="17" t="s">
        <v>493</v>
      </c>
      <c r="B350" s="17"/>
      <c r="C350" s="24"/>
      <c r="D350" s="29">
        <v>13526769</v>
      </c>
      <c r="E350" s="17"/>
    </row>
    <row r="351" spans="1:5">
      <c r="A351" s="17"/>
      <c r="B351" s="17"/>
      <c r="C351" s="24"/>
      <c r="D351" s="17"/>
      <c r="E351" s="17"/>
    </row>
    <row r="352" spans="1:5">
      <c r="A352" s="17" t="s">
        <v>494</v>
      </c>
      <c r="B352" s="17"/>
      <c r="C352" s="24"/>
      <c r="D352" s="29">
        <v>13526769</v>
      </c>
      <c r="E352" s="17"/>
    </row>
    <row r="353" spans="1:5">
      <c r="A353" s="17"/>
      <c r="B353" s="17"/>
      <c r="C353" s="24"/>
      <c r="D353" s="17"/>
      <c r="E353" s="17"/>
    </row>
    <row r="354" spans="1:5">
      <c r="A354" s="17"/>
      <c r="B354" s="17"/>
      <c r="C354" s="24"/>
      <c r="D354" s="17"/>
      <c r="E354" s="17"/>
    </row>
    <row r="355" spans="1:5">
      <c r="A355" s="17"/>
      <c r="B355" s="17"/>
      <c r="C355" s="24"/>
      <c r="D355" s="17"/>
      <c r="E355" s="17"/>
    </row>
    <row r="356" spans="1:5">
      <c r="A356" s="35" t="s">
        <v>495</v>
      </c>
      <c r="B356" s="35"/>
      <c r="C356" s="35"/>
      <c r="D356" s="35"/>
      <c r="E356" s="35"/>
    </row>
    <row r="357" spans="1:5">
      <c r="A357" s="42" t="s">
        <v>496</v>
      </c>
      <c r="B357" s="42"/>
      <c r="C357" s="42"/>
      <c r="D357" s="42"/>
      <c r="E357" s="42"/>
    </row>
    <row r="358" spans="1:5">
      <c r="A358" s="17" t="s">
        <v>497</v>
      </c>
      <c r="B358" s="43" t="s">
        <v>299</v>
      </c>
      <c r="C358" s="214">
        <v>2530734</v>
      </c>
      <c r="D358" s="17"/>
      <c r="E358" s="17"/>
    </row>
    <row r="359" spans="1:5">
      <c r="A359" s="17" t="s">
        <v>498</v>
      </c>
      <c r="B359" s="43" t="s">
        <v>299</v>
      </c>
      <c r="C359" s="214">
        <v>4201334</v>
      </c>
      <c r="D359" s="17"/>
      <c r="E359" s="17"/>
    </row>
    <row r="360" spans="1:5">
      <c r="A360" s="17" t="s">
        <v>499</v>
      </c>
      <c r="B360" s="17"/>
      <c r="C360" s="24"/>
      <c r="D360" s="29">
        <v>6732068</v>
      </c>
      <c r="E360" s="17"/>
    </row>
    <row r="361" spans="1:5">
      <c r="A361" s="42" t="s">
        <v>500</v>
      </c>
      <c r="B361" s="42"/>
      <c r="C361" s="42"/>
      <c r="D361" s="42"/>
      <c r="E361" s="42"/>
    </row>
    <row r="362" spans="1:5">
      <c r="A362" s="17" t="s">
        <v>405</v>
      </c>
      <c r="B362" s="42"/>
      <c r="C362" s="44">
        <v>86199</v>
      </c>
      <c r="D362" s="17"/>
      <c r="E362" s="42"/>
    </row>
    <row r="363" spans="1:5">
      <c r="A363" s="17" t="s">
        <v>501</v>
      </c>
      <c r="B363" s="43" t="s">
        <v>299</v>
      </c>
      <c r="C363" s="215">
        <v>-3193755</v>
      </c>
      <c r="D363" s="17"/>
      <c r="E363" s="17"/>
    </row>
    <row r="364" spans="1:5">
      <c r="A364" s="17" t="s">
        <v>502</v>
      </c>
      <c r="B364" s="43" t="s">
        <v>299</v>
      </c>
      <c r="C364" s="44">
        <v>54469</v>
      </c>
      <c r="D364" s="17"/>
      <c r="E364" s="17"/>
    </row>
    <row r="365" spans="1:5">
      <c r="A365" s="17" t="s">
        <v>503</v>
      </c>
      <c r="B365" s="43" t="s">
        <v>299</v>
      </c>
      <c r="C365" s="44">
        <v>0</v>
      </c>
      <c r="D365" s="17"/>
      <c r="E365" s="17"/>
    </row>
    <row r="366" spans="1:5">
      <c r="A366" s="17" t="s">
        <v>422</v>
      </c>
      <c r="B366" s="17"/>
      <c r="C366" s="24"/>
      <c r="D366" s="29">
        <v>-3053087</v>
      </c>
      <c r="E366" s="17"/>
    </row>
    <row r="367" spans="1:5">
      <c r="A367" s="17" t="s">
        <v>504</v>
      </c>
      <c r="B367" s="17"/>
      <c r="C367" s="24"/>
      <c r="D367" s="29">
        <v>9785155</v>
      </c>
      <c r="E367" s="17"/>
    </row>
    <row r="368" spans="1:5">
      <c r="A368" s="55" t="s">
        <v>505</v>
      </c>
      <c r="B368" s="42"/>
      <c r="C368" s="42"/>
      <c r="D368" s="42"/>
      <c r="E368" s="42"/>
    </row>
    <row r="369" spans="1:6">
      <c r="A369" s="29" t="s">
        <v>506</v>
      </c>
      <c r="B369" s="17"/>
      <c r="C369" s="17"/>
      <c r="D369" s="17"/>
      <c r="E369" s="17"/>
    </row>
    <row r="370" spans="1:6">
      <c r="A370" s="56" t="s">
        <v>507</v>
      </c>
      <c r="B370" s="37" t="s">
        <v>299</v>
      </c>
      <c r="C370" s="239">
        <v>0</v>
      </c>
      <c r="D370" s="29">
        <v>0</v>
      </c>
      <c r="E370" s="29"/>
    </row>
    <row r="371" spans="1:6">
      <c r="A371" s="56" t="s">
        <v>508</v>
      </c>
      <c r="B371" s="37" t="s">
        <v>299</v>
      </c>
      <c r="C371" s="239">
        <v>35759</v>
      </c>
      <c r="D371" s="29">
        <v>0</v>
      </c>
      <c r="E371" s="29"/>
    </row>
    <row r="372" spans="1:6">
      <c r="A372" s="56" t="s">
        <v>509</v>
      </c>
      <c r="B372" s="37" t="s">
        <v>299</v>
      </c>
      <c r="C372" s="239">
        <v>0</v>
      </c>
      <c r="D372" s="29">
        <v>0</v>
      </c>
      <c r="E372" s="29"/>
    </row>
    <row r="373" spans="1:6">
      <c r="A373" s="56" t="s">
        <v>510</v>
      </c>
      <c r="B373" s="37" t="s">
        <v>299</v>
      </c>
      <c r="C373" s="239">
        <v>0</v>
      </c>
      <c r="D373" s="29">
        <v>0</v>
      </c>
      <c r="E373" s="29"/>
    </row>
    <row r="374" spans="1:6">
      <c r="A374" s="56" t="s">
        <v>511</v>
      </c>
      <c r="B374" s="37" t="s">
        <v>299</v>
      </c>
      <c r="C374" s="239">
        <v>0</v>
      </c>
      <c r="D374" s="29">
        <v>0</v>
      </c>
      <c r="E374" s="29"/>
    </row>
    <row r="375" spans="1:6">
      <c r="A375" s="56" t="s">
        <v>512</v>
      </c>
      <c r="B375" s="37" t="s">
        <v>299</v>
      </c>
      <c r="C375" s="239">
        <v>0</v>
      </c>
      <c r="D375" s="29">
        <v>0</v>
      </c>
      <c r="E375" s="29"/>
    </row>
    <row r="376" spans="1:6">
      <c r="A376" s="56" t="s">
        <v>513</v>
      </c>
      <c r="B376" s="37" t="s">
        <v>299</v>
      </c>
      <c r="C376" s="239">
        <v>0</v>
      </c>
      <c r="D376" s="29">
        <v>0</v>
      </c>
      <c r="E376" s="29"/>
    </row>
    <row r="377" spans="1:6">
      <c r="A377" s="56" t="s">
        <v>514</v>
      </c>
      <c r="B377" s="37" t="s">
        <v>299</v>
      </c>
      <c r="C377" s="239">
        <v>0</v>
      </c>
      <c r="D377" s="29">
        <v>0</v>
      </c>
      <c r="E377" s="29"/>
    </row>
    <row r="378" spans="1:6">
      <c r="A378" s="56" t="s">
        <v>515</v>
      </c>
      <c r="B378" s="37" t="s">
        <v>299</v>
      </c>
      <c r="C378" s="239">
        <v>0</v>
      </c>
      <c r="D378" s="29">
        <v>0</v>
      </c>
      <c r="E378" s="29"/>
    </row>
    <row r="379" spans="1:6">
      <c r="A379" s="56" t="s">
        <v>516</v>
      </c>
      <c r="B379" s="37" t="s">
        <v>299</v>
      </c>
      <c r="C379" s="239">
        <v>0</v>
      </c>
      <c r="D379" s="29">
        <v>0</v>
      </c>
      <c r="E379" s="29"/>
    </row>
    <row r="380" spans="1:6">
      <c r="A380" s="56" t="s">
        <v>517</v>
      </c>
      <c r="B380" s="37" t="s">
        <v>299</v>
      </c>
      <c r="C380" s="215">
        <v>45208</v>
      </c>
      <c r="D380" s="29">
        <v>0</v>
      </c>
      <c r="E380" s="216"/>
      <c r="F380" s="57"/>
    </row>
    <row r="381" spans="1:6">
      <c r="A381" s="58" t="s">
        <v>518</v>
      </c>
      <c r="B381" s="43"/>
      <c r="C381" s="43"/>
      <c r="D381" s="29">
        <v>80967</v>
      </c>
      <c r="E381" s="29"/>
      <c r="F381" s="57"/>
    </row>
    <row r="382" spans="1:6">
      <c r="A382" s="53" t="s">
        <v>519</v>
      </c>
      <c r="B382" s="43" t="s">
        <v>299</v>
      </c>
      <c r="C382" s="44">
        <v>0</v>
      </c>
      <c r="D382" s="29">
        <v>0</v>
      </c>
      <c r="E382" s="17"/>
    </row>
    <row r="383" spans="1:6">
      <c r="A383" s="17" t="s">
        <v>520</v>
      </c>
      <c r="B383" s="17"/>
      <c r="C383" s="24"/>
      <c r="D383" s="29">
        <v>80967</v>
      </c>
      <c r="E383" s="17"/>
    </row>
    <row r="384" spans="1:6">
      <c r="A384" s="17" t="s">
        <v>521</v>
      </c>
      <c r="B384" s="17"/>
      <c r="C384" s="24"/>
      <c r="D384" s="29">
        <v>9866122</v>
      </c>
      <c r="E384" s="17"/>
    </row>
    <row r="385" spans="1:5">
      <c r="A385" s="17"/>
      <c r="B385" s="17"/>
      <c r="C385" s="24"/>
      <c r="D385" s="17"/>
      <c r="E385" s="17"/>
    </row>
    <row r="386" spans="1:5">
      <c r="A386" s="17"/>
      <c r="B386" s="17"/>
      <c r="C386" s="24"/>
      <c r="D386" s="17"/>
      <c r="E386" s="17"/>
    </row>
    <row r="387" spans="1:5">
      <c r="A387" s="17"/>
      <c r="B387" s="17"/>
      <c r="C387" s="24"/>
      <c r="D387" s="17"/>
      <c r="E387" s="17"/>
    </row>
    <row r="388" spans="1:5">
      <c r="A388" s="42" t="s">
        <v>522</v>
      </c>
      <c r="B388" s="42"/>
      <c r="C388" s="42"/>
      <c r="D388" s="42"/>
      <c r="E388" s="42"/>
    </row>
    <row r="389" spans="1:5">
      <c r="A389" s="17" t="s">
        <v>523</v>
      </c>
      <c r="B389" s="43" t="s">
        <v>299</v>
      </c>
      <c r="C389" s="44">
        <v>5045256</v>
      </c>
      <c r="D389" s="17"/>
      <c r="E389" s="17"/>
    </row>
    <row r="390" spans="1:5">
      <c r="A390" s="17" t="s">
        <v>11</v>
      </c>
      <c r="B390" s="43" t="s">
        <v>299</v>
      </c>
      <c r="C390" s="44">
        <v>1148134</v>
      </c>
      <c r="D390" s="17"/>
      <c r="E390" s="17"/>
    </row>
    <row r="391" spans="1:5">
      <c r="A391" s="17" t="s">
        <v>264</v>
      </c>
      <c r="B391" s="43" t="s">
        <v>299</v>
      </c>
      <c r="C391" s="44">
        <v>1904397</v>
      </c>
      <c r="D391" s="17"/>
      <c r="E391" s="17"/>
    </row>
    <row r="392" spans="1:5">
      <c r="A392" s="17" t="s">
        <v>524</v>
      </c>
      <c r="B392" s="43" t="s">
        <v>299</v>
      </c>
      <c r="C392" s="44">
        <v>726752</v>
      </c>
      <c r="D392" s="17"/>
      <c r="E392" s="17"/>
    </row>
    <row r="393" spans="1:5">
      <c r="A393" s="17" t="s">
        <v>525</v>
      </c>
      <c r="B393" s="43" t="s">
        <v>299</v>
      </c>
      <c r="C393" s="44">
        <v>233806</v>
      </c>
      <c r="D393" s="17"/>
      <c r="E393" s="17"/>
    </row>
    <row r="394" spans="1:5">
      <c r="A394" s="17" t="s">
        <v>526</v>
      </c>
      <c r="B394" s="43" t="s">
        <v>299</v>
      </c>
      <c r="C394" s="44">
        <v>1551648</v>
      </c>
      <c r="D394" s="17"/>
      <c r="E394" s="17"/>
    </row>
    <row r="395" spans="1:5">
      <c r="A395" s="17" t="s">
        <v>16</v>
      </c>
      <c r="B395" s="43" t="s">
        <v>299</v>
      </c>
      <c r="C395" s="44">
        <v>716396</v>
      </c>
      <c r="D395" s="17"/>
      <c r="E395" s="17"/>
    </row>
    <row r="396" spans="1:5">
      <c r="A396" s="17" t="s">
        <v>527</v>
      </c>
      <c r="B396" s="43" t="s">
        <v>299</v>
      </c>
      <c r="C396" s="44">
        <v>6539</v>
      </c>
      <c r="D396" s="17"/>
      <c r="E396" s="17"/>
    </row>
    <row r="397" spans="1:5">
      <c r="A397" s="17" t="s">
        <v>528</v>
      </c>
      <c r="B397" s="43" t="s">
        <v>299</v>
      </c>
      <c r="C397" s="44">
        <v>104436</v>
      </c>
      <c r="D397" s="17"/>
      <c r="E397" s="17"/>
    </row>
    <row r="398" spans="1:5">
      <c r="A398" s="17" t="s">
        <v>529</v>
      </c>
      <c r="B398" s="43" t="s">
        <v>299</v>
      </c>
      <c r="C398" s="215">
        <v>29488</v>
      </c>
      <c r="D398" s="17"/>
      <c r="E398" s="17"/>
    </row>
    <row r="399" spans="1:5">
      <c r="A399" s="17" t="s">
        <v>530</v>
      </c>
      <c r="B399" s="43" t="s">
        <v>299</v>
      </c>
      <c r="C399" s="44">
        <v>42012</v>
      </c>
      <c r="D399" s="17"/>
      <c r="E399" s="17"/>
    </row>
    <row r="400" spans="1:5">
      <c r="A400" s="29" t="s">
        <v>531</v>
      </c>
      <c r="B400" s="17"/>
      <c r="C400" s="17"/>
      <c r="D400" s="17"/>
      <c r="E400" s="17"/>
    </row>
    <row r="401" spans="1:9">
      <c r="A401" s="30" t="s">
        <v>270</v>
      </c>
      <c r="B401" s="37" t="s">
        <v>299</v>
      </c>
      <c r="C401" s="239">
        <v>0</v>
      </c>
      <c r="D401" s="29">
        <v>0</v>
      </c>
      <c r="E401" s="29"/>
    </row>
    <row r="402" spans="1:9">
      <c r="A402" s="30" t="s">
        <v>271</v>
      </c>
      <c r="B402" s="37" t="s">
        <v>299</v>
      </c>
      <c r="C402" s="239">
        <v>0</v>
      </c>
      <c r="D402" s="29">
        <v>0</v>
      </c>
      <c r="E402" s="29"/>
    </row>
    <row r="403" spans="1:9">
      <c r="A403" s="30" t="s">
        <v>532</v>
      </c>
      <c r="B403" s="37" t="s">
        <v>299</v>
      </c>
      <c r="C403" s="239">
        <v>0</v>
      </c>
      <c r="D403" s="29">
        <v>0</v>
      </c>
      <c r="E403" s="29"/>
    </row>
    <row r="404" spans="1:9">
      <c r="A404" s="30" t="s">
        <v>273</v>
      </c>
      <c r="B404" s="37" t="s">
        <v>299</v>
      </c>
      <c r="C404" s="239">
        <v>0</v>
      </c>
      <c r="D404" s="29">
        <v>0</v>
      </c>
      <c r="E404" s="29"/>
    </row>
    <row r="405" spans="1:9">
      <c r="A405" s="30" t="s">
        <v>274</v>
      </c>
      <c r="B405" s="37" t="s">
        <v>299</v>
      </c>
      <c r="C405" s="239">
        <v>0</v>
      </c>
      <c r="D405" s="29">
        <v>0</v>
      </c>
      <c r="E405" s="29"/>
    </row>
    <row r="406" spans="1:9">
      <c r="A406" s="30" t="s">
        <v>275</v>
      </c>
      <c r="B406" s="37" t="s">
        <v>299</v>
      </c>
      <c r="C406" s="239">
        <v>0</v>
      </c>
      <c r="D406" s="29">
        <v>0</v>
      </c>
      <c r="E406" s="29"/>
    </row>
    <row r="407" spans="1:9">
      <c r="A407" s="30" t="s">
        <v>276</v>
      </c>
      <c r="B407" s="37" t="s">
        <v>299</v>
      </c>
      <c r="C407" s="239">
        <v>0</v>
      </c>
      <c r="D407" s="29">
        <v>0</v>
      </c>
      <c r="E407" s="29"/>
    </row>
    <row r="408" spans="1:9">
      <c r="A408" s="30" t="s">
        <v>277</v>
      </c>
      <c r="B408" s="37" t="s">
        <v>299</v>
      </c>
      <c r="C408" s="239">
        <v>0</v>
      </c>
      <c r="D408" s="29">
        <v>0</v>
      </c>
      <c r="E408" s="29"/>
    </row>
    <row r="409" spans="1:9">
      <c r="A409" s="30" t="s">
        <v>278</v>
      </c>
      <c r="B409" s="37" t="s">
        <v>299</v>
      </c>
      <c r="C409" s="239">
        <v>0</v>
      </c>
      <c r="D409" s="29">
        <v>0</v>
      </c>
      <c r="E409" s="29"/>
    </row>
    <row r="410" spans="1:9">
      <c r="A410" s="30" t="s">
        <v>279</v>
      </c>
      <c r="B410" s="37" t="s">
        <v>299</v>
      </c>
      <c r="C410" s="239">
        <v>84785</v>
      </c>
      <c r="D410" s="29">
        <v>0</v>
      </c>
      <c r="E410" s="29"/>
    </row>
    <row r="411" spans="1:9">
      <c r="A411" s="30" t="s">
        <v>280</v>
      </c>
      <c r="B411" s="37" t="s">
        <v>299</v>
      </c>
      <c r="C411" s="239">
        <v>89192</v>
      </c>
      <c r="D411" s="29">
        <v>0</v>
      </c>
      <c r="E411" s="29"/>
    </row>
    <row r="412" spans="1:9">
      <c r="A412" s="30" t="s">
        <v>281</v>
      </c>
      <c r="B412" s="37" t="s">
        <v>299</v>
      </c>
      <c r="C412" s="239">
        <v>0</v>
      </c>
      <c r="D412" s="29">
        <v>0</v>
      </c>
      <c r="E412" s="29"/>
    </row>
    <row r="413" spans="1:9">
      <c r="A413" s="30" t="s">
        <v>282</v>
      </c>
      <c r="B413" s="37" t="s">
        <v>299</v>
      </c>
      <c r="C413" s="239">
        <v>0</v>
      </c>
      <c r="D413" s="29">
        <v>0</v>
      </c>
      <c r="E413" s="29"/>
    </row>
    <row r="414" spans="1:9">
      <c r="A414" s="30" t="s">
        <v>283</v>
      </c>
      <c r="B414" s="37" t="s">
        <v>299</v>
      </c>
      <c r="C414" s="215">
        <v>315903</v>
      </c>
      <c r="D414" s="29">
        <v>0</v>
      </c>
      <c r="E414" s="216" t="s">
        <v>1058</v>
      </c>
      <c r="F414" s="57"/>
      <c r="G414" s="57"/>
      <c r="H414" s="57"/>
      <c r="I414" s="57"/>
    </row>
    <row r="415" spans="1:9">
      <c r="A415" s="59" t="s">
        <v>533</v>
      </c>
      <c r="B415" s="43"/>
      <c r="C415" s="43"/>
      <c r="D415" s="29">
        <v>489880</v>
      </c>
      <c r="E415" s="29"/>
      <c r="F415" s="57"/>
      <c r="G415" s="57"/>
      <c r="H415" s="57"/>
      <c r="I415" s="57"/>
    </row>
    <row r="416" spans="1:9">
      <c r="A416" s="29" t="s">
        <v>534</v>
      </c>
      <c r="B416" s="17"/>
      <c r="C416" s="24"/>
      <c r="D416" s="29">
        <v>11998744</v>
      </c>
      <c r="E416" s="29"/>
    </row>
    <row r="417" spans="1:13">
      <c r="A417" s="29" t="s">
        <v>535</v>
      </c>
      <c r="B417" s="17"/>
      <c r="C417" s="24"/>
      <c r="D417" s="29">
        <v>-2132622</v>
      </c>
      <c r="E417" s="29"/>
    </row>
    <row r="418" spans="1:13">
      <c r="A418" s="29" t="s">
        <v>536</v>
      </c>
      <c r="B418" s="17"/>
      <c r="C418" s="215">
        <v>1332025</v>
      </c>
      <c r="D418" s="29">
        <v>0</v>
      </c>
      <c r="E418" s="29"/>
    </row>
    <row r="419" spans="1:13">
      <c r="A419" s="56" t="s">
        <v>537</v>
      </c>
      <c r="B419" s="43" t="s">
        <v>299</v>
      </c>
      <c r="C419" s="239">
        <v>0</v>
      </c>
      <c r="D419" s="29">
        <v>0</v>
      </c>
      <c r="E419" s="29"/>
    </row>
    <row r="420" spans="1:13">
      <c r="A420" s="58" t="s">
        <v>538</v>
      </c>
      <c r="B420" s="17"/>
      <c r="C420" s="17"/>
      <c r="D420" s="29">
        <v>1332025</v>
      </c>
      <c r="E420" s="29"/>
    </row>
    <row r="421" spans="1:13">
      <c r="A421" s="29" t="s">
        <v>539</v>
      </c>
      <c r="B421" s="17"/>
      <c r="C421" s="24"/>
      <c r="D421" s="29">
        <v>-800597</v>
      </c>
      <c r="E421" s="29"/>
      <c r="F421" s="60"/>
    </row>
    <row r="422" spans="1:13">
      <c r="A422" s="29" t="s">
        <v>540</v>
      </c>
      <c r="B422" s="43" t="s">
        <v>299</v>
      </c>
      <c r="C422" s="44">
        <v>0</v>
      </c>
      <c r="D422" s="29">
        <v>0</v>
      </c>
      <c r="E422" s="17"/>
    </row>
    <row r="423" spans="1:13">
      <c r="A423" s="17" t="s">
        <v>541</v>
      </c>
      <c r="B423" s="43" t="s">
        <v>299</v>
      </c>
      <c r="C423" s="44">
        <v>0</v>
      </c>
      <c r="D423" s="29">
        <v>0</v>
      </c>
      <c r="E423" s="17"/>
    </row>
    <row r="424" spans="1:13">
      <c r="A424" s="17" t="s">
        <v>542</v>
      </c>
      <c r="B424" s="17"/>
      <c r="C424" s="24"/>
      <c r="D424" s="29">
        <v>-800597</v>
      </c>
      <c r="E424" s="17"/>
    </row>
    <row r="425" spans="1:13">
      <c r="A425" s="17" t="s">
        <v>542</v>
      </c>
      <c r="B425" s="17"/>
      <c r="C425" s="24"/>
      <c r="D425" s="29">
        <f>D422+C423-C424</f>
        <v>0</v>
      </c>
      <c r="E425" s="17"/>
    </row>
    <row r="428" spans="1:13">
      <c r="M428" s="61"/>
    </row>
    <row r="429" spans="1:13">
      <c r="M429" s="61"/>
    </row>
    <row r="430" spans="1:13">
      <c r="M430" s="61"/>
    </row>
    <row r="434" spans="2:7">
      <c r="B434" s="62"/>
      <c r="C434" s="62"/>
      <c r="D434" s="62"/>
      <c r="E434" s="62"/>
      <c r="F434" s="62"/>
      <c r="G434" s="62"/>
    </row>
    <row r="575" spans="2:83"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3"/>
      <c r="AI575" s="63"/>
      <c r="AJ575" s="63"/>
      <c r="AK575" s="63"/>
      <c r="AL575" s="63"/>
      <c r="AM575" s="63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  <c r="BQ575" s="63"/>
      <c r="BR575" s="63"/>
      <c r="BS575" s="63"/>
      <c r="BT575" s="63"/>
      <c r="BU575" s="63"/>
      <c r="BV575" s="63"/>
      <c r="BW575" s="63"/>
      <c r="BX575" s="63"/>
      <c r="BY575" s="63"/>
      <c r="BZ575" s="63"/>
      <c r="CA575" s="63"/>
      <c r="CB575" s="63"/>
      <c r="CC575" s="63"/>
      <c r="CD575" s="63"/>
      <c r="CE575" s="63"/>
    </row>
    <row r="579" spans="2:83"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63"/>
      <c r="AM579" s="63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  <c r="BQ579" s="63"/>
      <c r="BR579" s="63"/>
      <c r="BS579" s="63"/>
      <c r="BT579" s="63"/>
      <c r="BU579" s="63"/>
      <c r="BV579" s="63"/>
      <c r="BW579" s="63"/>
      <c r="BX579" s="63"/>
      <c r="BY579" s="63"/>
      <c r="BZ579" s="63"/>
      <c r="CA579" s="63"/>
      <c r="CB579" s="63"/>
      <c r="CC579" s="63"/>
      <c r="CD579" s="63"/>
      <c r="CE579" s="63"/>
    </row>
    <row r="583" spans="2:83"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  <c r="BY583" s="63"/>
      <c r="BZ583" s="63"/>
      <c r="CA583" s="63"/>
      <c r="CB583" s="63"/>
      <c r="CC583" s="63"/>
      <c r="CD583" s="63"/>
      <c r="CE583" s="63"/>
    </row>
    <row r="613" spans="1:14" s="212" customFormat="1" ht="12.65" customHeight="1">
      <c r="A613" s="223"/>
      <c r="C613" s="221" t="s">
        <v>543</v>
      </c>
      <c r="D613" s="228">
        <f>CE91-(BE91+CD91)</f>
        <v>12403</v>
      </c>
      <c r="E613" s="230">
        <f>SUM(C625:D648)+SUM(C669:D714)</f>
        <v>-175936</v>
      </c>
      <c r="F613" s="230">
        <f>CE65-(AX65+BD65+BE65+BG65+BJ65+BN65+BP65+BQ65+CB65+CC65+CD65)</f>
        <v>45281</v>
      </c>
      <c r="G613" s="228">
        <f>CE92-(AX92+AY92+BD92+BE92+BG92+BJ92+BN92+BP92+BQ92+CB92+CC92+CD92)</f>
        <v>21970</v>
      </c>
      <c r="H613" s="233">
        <f>CE61-(AX61+AY61+AZ61+BD61+BE61+BG61+BJ61+BN61+BO61+BP61+BQ61+BR61+CB61+CC61+CD61)</f>
        <v>4113842</v>
      </c>
      <c r="I613" s="228">
        <f>CE93-(AX93+AY93+AZ93+BD93+BE93+BF93+BG93+BJ93+BN93+BO93+BP93+BQ93+BR93+CB93+CC93+CD93)</f>
        <v>49560</v>
      </c>
      <c r="J613" s="228">
        <f>CE94-(AX94+AY94+AZ94+BA94+BD94+BE94+BF94+BG94+BJ94+BN94+BO94+BP94+BQ94+BR94+CB94+CC94+CD94)</f>
        <v>23.109999999999996</v>
      </c>
      <c r="K613" s="228">
        <f>CE90-(AW90+AX90+AY90+AZ90+BA90+BB90+BC90+BD90+BE90+BF90+BG90+BH90+BI90+BJ90+BK90+BL90+BM90+BN90+BO90+BP90+BQ90+BR90+BS90+BT90+BU90+BV90+BW90+BX90+CB90+CC90+CD90)</f>
        <v>20275</v>
      </c>
      <c r="L613" s="234">
        <f>CE95-(AW95+AX95+AY95+AZ95+BA95+BB95+BC95+BD95+BE95+BF95+BG95+BH95+BI95+BJ95+BK95+BL95+BM95+BN95+BO95+BP95+BQ95+BR95+BS95+BT95+BU95+BV95+BW95+BX95+BY95+BZ95+CA95+CB95+CC95+CD95)</f>
        <v>0</v>
      </c>
    </row>
    <row r="614" spans="1:14" s="212" customFormat="1" ht="12.65" customHeight="1">
      <c r="A614" s="223"/>
      <c r="C614" s="221" t="s">
        <v>544</v>
      </c>
      <c r="D614" s="229" t="s">
        <v>545</v>
      </c>
      <c r="E614" s="231" t="s">
        <v>546</v>
      </c>
      <c r="F614" s="232" t="s">
        <v>547</v>
      </c>
      <c r="G614" s="229" t="s">
        <v>548</v>
      </c>
      <c r="H614" s="232" t="s">
        <v>549</v>
      </c>
      <c r="I614" s="229" t="s">
        <v>550</v>
      </c>
      <c r="J614" s="229" t="s">
        <v>551</v>
      </c>
      <c r="K614" s="221" t="s">
        <v>552</v>
      </c>
      <c r="L614" s="222" t="s">
        <v>553</v>
      </c>
    </row>
    <row r="615" spans="1:14" s="212" customFormat="1" ht="12.65" customHeight="1">
      <c r="A615" s="223">
        <v>8430</v>
      </c>
      <c r="B615" s="222" t="s">
        <v>167</v>
      </c>
      <c r="C615" s="228" t="str">
        <f>BE86</f>
        <v>x</v>
      </c>
      <c r="D615" s="228"/>
      <c r="E615" s="230"/>
      <c r="F615" s="230"/>
      <c r="G615" s="228"/>
      <c r="H615" s="230"/>
      <c r="I615" s="228"/>
      <c r="J615" s="228"/>
      <c r="N615" s="224" t="s">
        <v>554</v>
      </c>
    </row>
    <row r="616" spans="1:14" s="212" customFormat="1" ht="12.65" customHeight="1">
      <c r="A616" s="223"/>
      <c r="B616" s="222" t="s">
        <v>555</v>
      </c>
      <c r="C616" s="228">
        <f>CD70-CD85</f>
        <v>-175936</v>
      </c>
      <c r="D616" s="228">
        <f>SUM(C615:C616)</f>
        <v>-175936</v>
      </c>
      <c r="E616" s="230"/>
      <c r="F616" s="230"/>
      <c r="G616" s="228"/>
      <c r="H616" s="230"/>
      <c r="I616" s="228"/>
      <c r="J616" s="228"/>
      <c r="N616" s="224" t="s">
        <v>556</v>
      </c>
    </row>
    <row r="617" spans="1:14" s="212" customFormat="1" ht="12.65" customHeight="1">
      <c r="A617" s="223">
        <v>8310</v>
      </c>
      <c r="B617" s="227" t="s">
        <v>557</v>
      </c>
      <c r="C617" s="228" t="str">
        <f>AX86</f>
        <v>x</v>
      </c>
      <c r="D617" s="228">
        <f>(D616/D613)*AX91</f>
        <v>0</v>
      </c>
      <c r="E617" s="230"/>
      <c r="F617" s="230"/>
      <c r="G617" s="228"/>
      <c r="H617" s="230"/>
      <c r="I617" s="228"/>
      <c r="J617" s="228"/>
      <c r="N617" s="224" t="s">
        <v>558</v>
      </c>
    </row>
    <row r="618" spans="1:14" s="212" customFormat="1" ht="12.65" customHeight="1">
      <c r="A618" s="223">
        <v>8510</v>
      </c>
      <c r="B618" s="227" t="s">
        <v>172</v>
      </c>
      <c r="C618" s="228" t="str">
        <f>BJ86</f>
        <v>x</v>
      </c>
      <c r="D618" s="228">
        <f>(D616/D613)*BJ91</f>
        <v>0</v>
      </c>
      <c r="E618" s="230"/>
      <c r="F618" s="230"/>
      <c r="G618" s="228"/>
      <c r="H618" s="230"/>
      <c r="I618" s="228"/>
      <c r="J618" s="228"/>
      <c r="N618" s="224" t="s">
        <v>559</v>
      </c>
    </row>
    <row r="619" spans="1:14" s="212" customFormat="1" ht="12.65" customHeight="1">
      <c r="A619" s="223">
        <v>8470</v>
      </c>
      <c r="B619" s="227" t="s">
        <v>560</v>
      </c>
      <c r="C619" s="228" t="str">
        <f>BG86</f>
        <v>x</v>
      </c>
      <c r="D619" s="228">
        <f>(D616/D613)*BG91</f>
        <v>0</v>
      </c>
      <c r="E619" s="230"/>
      <c r="F619" s="230"/>
      <c r="G619" s="228"/>
      <c r="H619" s="230"/>
      <c r="I619" s="228"/>
      <c r="J619" s="228"/>
      <c r="N619" s="224" t="s">
        <v>561</v>
      </c>
    </row>
    <row r="620" spans="1:14" s="212" customFormat="1" ht="12.65" customHeight="1">
      <c r="A620" s="223">
        <v>8610</v>
      </c>
      <c r="B620" s="227" t="s">
        <v>562</v>
      </c>
      <c r="C620" s="228" t="str">
        <f>BN86</f>
        <v>x</v>
      </c>
      <c r="D620" s="228">
        <f>(D616/D613)*BN91</f>
        <v>0</v>
      </c>
      <c r="E620" s="230"/>
      <c r="F620" s="230"/>
      <c r="G620" s="228"/>
      <c r="H620" s="230"/>
      <c r="I620" s="228"/>
      <c r="J620" s="228"/>
      <c r="N620" s="224" t="s">
        <v>563</v>
      </c>
    </row>
    <row r="621" spans="1:14" s="212" customFormat="1" ht="12.65" customHeight="1">
      <c r="A621" s="223">
        <v>8790</v>
      </c>
      <c r="B621" s="227" t="s">
        <v>564</v>
      </c>
      <c r="C621" s="228" t="str">
        <f>CC86</f>
        <v>x</v>
      </c>
      <c r="D621" s="228">
        <f>(D616/D613)*CC91</f>
        <v>0</v>
      </c>
      <c r="E621" s="230"/>
      <c r="F621" s="230"/>
      <c r="G621" s="228"/>
      <c r="H621" s="230"/>
      <c r="I621" s="228"/>
      <c r="J621" s="228"/>
      <c r="N621" s="224" t="s">
        <v>565</v>
      </c>
    </row>
    <row r="622" spans="1:14" s="212" customFormat="1" ht="12.65" customHeight="1">
      <c r="A622" s="223">
        <v>8630</v>
      </c>
      <c r="B622" s="227" t="s">
        <v>566</v>
      </c>
      <c r="C622" s="228" t="str">
        <f>BP86</f>
        <v>x</v>
      </c>
      <c r="D622" s="228">
        <f>(D616/D613)*BP91</f>
        <v>0</v>
      </c>
      <c r="E622" s="230"/>
      <c r="F622" s="230"/>
      <c r="G622" s="228"/>
      <c r="H622" s="230"/>
      <c r="I622" s="228"/>
      <c r="J622" s="228"/>
      <c r="N622" s="224" t="s">
        <v>567</v>
      </c>
    </row>
    <row r="623" spans="1:14" s="212" customFormat="1" ht="12.65" customHeight="1">
      <c r="A623" s="223">
        <v>8770</v>
      </c>
      <c r="B623" s="222" t="s">
        <v>568</v>
      </c>
      <c r="C623" s="228" t="str">
        <f>CB86</f>
        <v>x</v>
      </c>
      <c r="D623" s="228">
        <f>(D616/D613)*CB91</f>
        <v>0</v>
      </c>
      <c r="E623" s="230"/>
      <c r="F623" s="230"/>
      <c r="G623" s="228"/>
      <c r="H623" s="230"/>
      <c r="I623" s="228"/>
      <c r="J623" s="228"/>
      <c r="N623" s="224" t="s">
        <v>569</v>
      </c>
    </row>
    <row r="624" spans="1:14" s="212" customFormat="1" ht="12.65" customHeight="1">
      <c r="A624" s="223">
        <v>8640</v>
      </c>
      <c r="B624" s="227" t="s">
        <v>570</v>
      </c>
      <c r="C624" s="228" t="str">
        <f>BQ86</f>
        <v>x</v>
      </c>
      <c r="D624" s="228">
        <f>(D616/D613)*BQ91</f>
        <v>0</v>
      </c>
      <c r="E624" s="230">
        <f>SUM(C617:D624)</f>
        <v>0</v>
      </c>
      <c r="F624" s="230"/>
      <c r="G624" s="228"/>
      <c r="H624" s="230"/>
      <c r="I624" s="228"/>
      <c r="J624" s="228"/>
      <c r="N624" s="224" t="s">
        <v>571</v>
      </c>
    </row>
    <row r="625" spans="1:14" s="212" customFormat="1" ht="12.65" customHeight="1">
      <c r="A625" s="223">
        <v>8420</v>
      </c>
      <c r="B625" s="227" t="s">
        <v>166</v>
      </c>
      <c r="C625" s="228" t="str">
        <f>BD86</f>
        <v>x</v>
      </c>
      <c r="D625" s="228">
        <f>(D616/D613)*BD91</f>
        <v>0</v>
      </c>
      <c r="E625" s="230">
        <f>(E624/E613)*SUM(C625:D625)</f>
        <v>0</v>
      </c>
      <c r="F625" s="230">
        <f>SUM(C625:E625)</f>
        <v>0</v>
      </c>
      <c r="G625" s="228"/>
      <c r="H625" s="230"/>
      <c r="I625" s="228"/>
      <c r="J625" s="228"/>
      <c r="N625" s="224" t="s">
        <v>572</v>
      </c>
    </row>
    <row r="626" spans="1:14" s="212" customFormat="1" ht="12.65" customHeight="1">
      <c r="A626" s="223">
        <v>8320</v>
      </c>
      <c r="B626" s="227" t="s">
        <v>162</v>
      </c>
      <c r="C626" s="228" t="str">
        <f>AY86</f>
        <v>x</v>
      </c>
      <c r="D626" s="228">
        <f>(D616/D613)*AY91</f>
        <v>0</v>
      </c>
      <c r="E626" s="230">
        <f>(E624/E613)*SUM(C626:D626)</f>
        <v>0</v>
      </c>
      <c r="F626" s="230">
        <f>(F625/F613)*AY65</f>
        <v>0</v>
      </c>
      <c r="G626" s="228">
        <f>SUM(C626:F626)</f>
        <v>0</v>
      </c>
      <c r="H626" s="230"/>
      <c r="I626" s="228"/>
      <c r="J626" s="228"/>
      <c r="N626" s="224" t="s">
        <v>573</v>
      </c>
    </row>
    <row r="627" spans="1:14" s="212" customFormat="1" ht="12.65" customHeight="1">
      <c r="A627" s="223">
        <v>8650</v>
      </c>
      <c r="B627" s="227" t="s">
        <v>179</v>
      </c>
      <c r="C627" s="228" t="str">
        <f>BR86</f>
        <v>x</v>
      </c>
      <c r="D627" s="228">
        <f>(D616/D613)*BR91</f>
        <v>0</v>
      </c>
      <c r="E627" s="230">
        <f>(E624/E613)*SUM(C627:D627)</f>
        <v>0</v>
      </c>
      <c r="F627" s="230">
        <f>(F625/F613)*BR65</f>
        <v>0</v>
      </c>
      <c r="G627" s="228">
        <f>(G626/G613)*BR92</f>
        <v>0</v>
      </c>
      <c r="H627" s="230"/>
      <c r="I627" s="228"/>
      <c r="J627" s="228"/>
      <c r="N627" s="224" t="s">
        <v>574</v>
      </c>
    </row>
    <row r="628" spans="1:14" s="212" customFormat="1" ht="12.65" customHeight="1">
      <c r="A628" s="223">
        <v>8620</v>
      </c>
      <c r="B628" s="222" t="s">
        <v>575</v>
      </c>
      <c r="C628" s="228" t="str">
        <f>BO86</f>
        <v>x</v>
      </c>
      <c r="D628" s="228">
        <f>(D616/D613)*BO91</f>
        <v>0</v>
      </c>
      <c r="E628" s="230">
        <f>(E624/E613)*SUM(C628:D628)</f>
        <v>0</v>
      </c>
      <c r="F628" s="230">
        <f>(F625/F613)*BO65</f>
        <v>0</v>
      </c>
      <c r="G628" s="228">
        <f>(G626/G613)*BO92</f>
        <v>0</v>
      </c>
      <c r="H628" s="230"/>
      <c r="I628" s="228"/>
      <c r="J628" s="228"/>
      <c r="N628" s="224" t="s">
        <v>576</v>
      </c>
    </row>
    <row r="629" spans="1:14" s="212" customFormat="1" ht="12.65" customHeight="1">
      <c r="A629" s="223">
        <v>8330</v>
      </c>
      <c r="B629" s="227" t="s">
        <v>163</v>
      </c>
      <c r="C629" s="228" t="str">
        <f>AZ86</f>
        <v>x</v>
      </c>
      <c r="D629" s="228">
        <f>(D616/D613)*AZ91</f>
        <v>0</v>
      </c>
      <c r="E629" s="230">
        <f>(E624/E613)*SUM(C629:D629)</f>
        <v>0</v>
      </c>
      <c r="F629" s="230">
        <f>(F625/F613)*AZ65</f>
        <v>0</v>
      </c>
      <c r="G629" s="228">
        <f>(G626/G613)*AZ92</f>
        <v>0</v>
      </c>
      <c r="H629" s="230">
        <f>SUM(C627:G629)</f>
        <v>0</v>
      </c>
      <c r="I629" s="228"/>
      <c r="J629" s="228"/>
      <c r="N629" s="224" t="s">
        <v>577</v>
      </c>
    </row>
    <row r="630" spans="1:14" s="212" customFormat="1" ht="12.65" customHeight="1">
      <c r="A630" s="223">
        <v>8460</v>
      </c>
      <c r="B630" s="227" t="s">
        <v>168</v>
      </c>
      <c r="C630" s="228" t="str">
        <f>BF86</f>
        <v>x</v>
      </c>
      <c r="D630" s="228">
        <f>(D616/D613)*BF91</f>
        <v>0</v>
      </c>
      <c r="E630" s="230">
        <f>(E624/E613)*SUM(C630:D630)</f>
        <v>0</v>
      </c>
      <c r="F630" s="230">
        <f>(F625/F613)*BF65</f>
        <v>0</v>
      </c>
      <c r="G630" s="228">
        <f>(G626/G613)*BF92</f>
        <v>0</v>
      </c>
      <c r="H630" s="230">
        <f>(H629/H613)*BF61</f>
        <v>0</v>
      </c>
      <c r="I630" s="228">
        <f>SUM(C630:H630)</f>
        <v>0</v>
      </c>
      <c r="J630" s="228"/>
      <c r="N630" s="224" t="s">
        <v>578</v>
      </c>
    </row>
    <row r="631" spans="1:14" s="212" customFormat="1" ht="12.65" customHeight="1">
      <c r="A631" s="223">
        <v>8350</v>
      </c>
      <c r="B631" s="227" t="s">
        <v>579</v>
      </c>
      <c r="C631" s="228" t="str">
        <f>BA86</f>
        <v>x</v>
      </c>
      <c r="D631" s="228">
        <f>(D616/D613)*BA91</f>
        <v>0</v>
      </c>
      <c r="E631" s="230">
        <f>(E624/E613)*SUM(C631:D631)</f>
        <v>0</v>
      </c>
      <c r="F631" s="230">
        <f>(F625/F613)*BA65</f>
        <v>0</v>
      </c>
      <c r="G631" s="228">
        <f>(G626/G613)*BA92</f>
        <v>0</v>
      </c>
      <c r="H631" s="230">
        <f>(H629/H613)*BA61</f>
        <v>0</v>
      </c>
      <c r="I631" s="228">
        <f>(I630/I613)*BA93</f>
        <v>0</v>
      </c>
      <c r="J631" s="228">
        <f>SUM(C631:I631)</f>
        <v>0</v>
      </c>
      <c r="N631" s="224" t="s">
        <v>580</v>
      </c>
    </row>
    <row r="632" spans="1:14" s="212" customFormat="1" ht="12.65" customHeight="1">
      <c r="A632" s="223">
        <v>8200</v>
      </c>
      <c r="B632" s="227" t="s">
        <v>581</v>
      </c>
      <c r="C632" s="228" t="str">
        <f>AW86</f>
        <v>x</v>
      </c>
      <c r="D632" s="228">
        <f>(D616/D613)*AW91</f>
        <v>0</v>
      </c>
      <c r="E632" s="230">
        <f>(E624/E613)*SUM(C632:D632)</f>
        <v>0</v>
      </c>
      <c r="F632" s="230">
        <f>(F625/F613)*AW65</f>
        <v>0</v>
      </c>
      <c r="G632" s="228">
        <f>(G626/G613)*AW92</f>
        <v>0</v>
      </c>
      <c r="H632" s="230">
        <f>(H629/H613)*AW61</f>
        <v>0</v>
      </c>
      <c r="I632" s="228">
        <f>(I630/I613)*AW93</f>
        <v>0</v>
      </c>
      <c r="J632" s="228">
        <f>(J631/J613)*AW94</f>
        <v>0</v>
      </c>
      <c r="N632" s="224" t="s">
        <v>582</v>
      </c>
    </row>
    <row r="633" spans="1:14" s="212" customFormat="1" ht="12.65" customHeight="1">
      <c r="A633" s="223">
        <v>8360</v>
      </c>
      <c r="B633" s="227" t="s">
        <v>583</v>
      </c>
      <c r="C633" s="228" t="str">
        <f>BB86</f>
        <v>x</v>
      </c>
      <c r="D633" s="228">
        <f>(D616/D613)*BB91</f>
        <v>0</v>
      </c>
      <c r="E633" s="230">
        <f>(E624/E613)*SUM(C633:D633)</f>
        <v>0</v>
      </c>
      <c r="F633" s="230">
        <f>(F625/F613)*BB65</f>
        <v>0</v>
      </c>
      <c r="G633" s="228">
        <f>(G626/G613)*BB92</f>
        <v>0</v>
      </c>
      <c r="H633" s="230">
        <f>(H629/H613)*BB61</f>
        <v>0</v>
      </c>
      <c r="I633" s="228">
        <f>(I630/I613)*BB93</f>
        <v>0</v>
      </c>
      <c r="J633" s="228">
        <f>(J631/J613)*BB94</f>
        <v>0</v>
      </c>
      <c r="N633" s="224" t="s">
        <v>584</v>
      </c>
    </row>
    <row r="634" spans="1:14" s="212" customFormat="1" ht="12.65" customHeight="1">
      <c r="A634" s="223">
        <v>8370</v>
      </c>
      <c r="B634" s="227" t="s">
        <v>585</v>
      </c>
      <c r="C634" s="228" t="str">
        <f>BC86</f>
        <v>x</v>
      </c>
      <c r="D634" s="228">
        <f>(D616/D613)*BC91</f>
        <v>0</v>
      </c>
      <c r="E634" s="230">
        <f>(E624/E613)*SUM(C634:D634)</f>
        <v>0</v>
      </c>
      <c r="F634" s="230">
        <f>(F625/F613)*BC65</f>
        <v>0</v>
      </c>
      <c r="G634" s="228">
        <f>(G626/G613)*BC92</f>
        <v>0</v>
      </c>
      <c r="H634" s="230">
        <f>(H629/H613)*BC61</f>
        <v>0</v>
      </c>
      <c r="I634" s="228">
        <f>(I630/I613)*BC93</f>
        <v>0</v>
      </c>
      <c r="J634" s="228">
        <f>(J631/J613)*BC94</f>
        <v>0</v>
      </c>
      <c r="N634" s="224" t="s">
        <v>586</v>
      </c>
    </row>
    <row r="635" spans="1:14" s="212" customFormat="1" ht="12.65" customHeight="1">
      <c r="A635" s="223">
        <v>8490</v>
      </c>
      <c r="B635" s="227" t="s">
        <v>587</v>
      </c>
      <c r="C635" s="228" t="str">
        <f>BI86</f>
        <v>x</v>
      </c>
      <c r="D635" s="228">
        <f>(D616/D613)*BI91</f>
        <v>0</v>
      </c>
      <c r="E635" s="230">
        <f>(E624/E613)*SUM(C635:D635)</f>
        <v>0</v>
      </c>
      <c r="F635" s="230">
        <f>(F625/F613)*BI65</f>
        <v>0</v>
      </c>
      <c r="G635" s="228">
        <f>(G626/G613)*BI92</f>
        <v>0</v>
      </c>
      <c r="H635" s="230">
        <f>(H629/H613)*BI61</f>
        <v>0</v>
      </c>
      <c r="I635" s="228">
        <f>(I630/I613)*BI93</f>
        <v>0</v>
      </c>
      <c r="J635" s="228">
        <f>(J631/J613)*BI94</f>
        <v>0</v>
      </c>
      <c r="N635" s="224" t="s">
        <v>588</v>
      </c>
    </row>
    <row r="636" spans="1:14" s="212" customFormat="1" ht="12.65" customHeight="1">
      <c r="A636" s="223">
        <v>8530</v>
      </c>
      <c r="B636" s="227" t="s">
        <v>589</v>
      </c>
      <c r="C636" s="228" t="str">
        <f>BK86</f>
        <v>x</v>
      </c>
      <c r="D636" s="228">
        <f>(D616/D613)*BK91</f>
        <v>0</v>
      </c>
      <c r="E636" s="230">
        <f>(E624/E613)*SUM(C636:D636)</f>
        <v>0</v>
      </c>
      <c r="F636" s="230">
        <f>(F625/F613)*BK65</f>
        <v>0</v>
      </c>
      <c r="G636" s="228">
        <f>(G626/G613)*BK92</f>
        <v>0</v>
      </c>
      <c r="H636" s="230">
        <f>(H629/H613)*BK61</f>
        <v>0</v>
      </c>
      <c r="I636" s="228">
        <f>(I630/I613)*BK93</f>
        <v>0</v>
      </c>
      <c r="J636" s="228">
        <f>(J631/J613)*BK94</f>
        <v>0</v>
      </c>
      <c r="N636" s="224" t="s">
        <v>590</v>
      </c>
    </row>
    <row r="637" spans="1:14" s="212" customFormat="1" ht="12.65" customHeight="1">
      <c r="A637" s="223">
        <v>8480</v>
      </c>
      <c r="B637" s="227" t="s">
        <v>591</v>
      </c>
      <c r="C637" s="228" t="str">
        <f>BH86</f>
        <v>x</v>
      </c>
      <c r="D637" s="228">
        <f>(D616/D613)*BH91</f>
        <v>0</v>
      </c>
      <c r="E637" s="230">
        <f>(E624/E613)*SUM(C637:D637)</f>
        <v>0</v>
      </c>
      <c r="F637" s="230">
        <f>(F625/F613)*BH65</f>
        <v>0</v>
      </c>
      <c r="G637" s="228">
        <f>(G626/G613)*BH92</f>
        <v>0</v>
      </c>
      <c r="H637" s="230">
        <f>(H629/H613)*BH61</f>
        <v>0</v>
      </c>
      <c r="I637" s="228">
        <f>(I630/I613)*BH93</f>
        <v>0</v>
      </c>
      <c r="J637" s="228">
        <f>(J631/J613)*BH94</f>
        <v>0</v>
      </c>
      <c r="N637" s="224" t="s">
        <v>592</v>
      </c>
    </row>
    <row r="638" spans="1:14" s="212" customFormat="1" ht="12.65" customHeight="1">
      <c r="A638" s="223">
        <v>8560</v>
      </c>
      <c r="B638" s="227" t="s">
        <v>174</v>
      </c>
      <c r="C638" s="228" t="str">
        <f>BL86</f>
        <v>x</v>
      </c>
      <c r="D638" s="228">
        <f>(D616/D613)*BL91</f>
        <v>0</v>
      </c>
      <c r="E638" s="230">
        <f>(E624/E613)*SUM(C638:D638)</f>
        <v>0</v>
      </c>
      <c r="F638" s="230">
        <f>(F625/F613)*BL65</f>
        <v>0</v>
      </c>
      <c r="G638" s="228">
        <f>(G626/G613)*BL92</f>
        <v>0</v>
      </c>
      <c r="H638" s="230">
        <f>(H629/H613)*BL61</f>
        <v>0</v>
      </c>
      <c r="I638" s="228">
        <f>(I630/I613)*BL93</f>
        <v>0</v>
      </c>
      <c r="J638" s="228">
        <f>(J631/J613)*BL94</f>
        <v>0</v>
      </c>
      <c r="N638" s="224" t="s">
        <v>593</v>
      </c>
    </row>
    <row r="639" spans="1:14" s="212" customFormat="1" ht="12.65" customHeight="1">
      <c r="A639" s="223">
        <v>8590</v>
      </c>
      <c r="B639" s="227" t="s">
        <v>594</v>
      </c>
      <c r="C639" s="228" t="str">
        <f>BM86</f>
        <v>x</v>
      </c>
      <c r="D639" s="228">
        <f>(D616/D613)*BM91</f>
        <v>0</v>
      </c>
      <c r="E639" s="230">
        <f>(E624/E613)*SUM(C639:D639)</f>
        <v>0</v>
      </c>
      <c r="F639" s="230">
        <f>(F625/F613)*BM65</f>
        <v>0</v>
      </c>
      <c r="G639" s="228">
        <f>(G626/G613)*BM92</f>
        <v>0</v>
      </c>
      <c r="H639" s="230">
        <f>(H629/H613)*BM61</f>
        <v>0</v>
      </c>
      <c r="I639" s="228">
        <f>(I630/I613)*BM93</f>
        <v>0</v>
      </c>
      <c r="J639" s="228">
        <f>(J631/J613)*BM94</f>
        <v>0</v>
      </c>
      <c r="N639" s="224" t="s">
        <v>595</v>
      </c>
    </row>
    <row r="640" spans="1:14" s="212" customFormat="1" ht="12.65" customHeight="1">
      <c r="A640" s="223">
        <v>8660</v>
      </c>
      <c r="B640" s="227" t="s">
        <v>596</v>
      </c>
      <c r="C640" s="228" t="str">
        <f>BS86</f>
        <v>x</v>
      </c>
      <c r="D640" s="228">
        <f>(D616/D613)*BS91</f>
        <v>0</v>
      </c>
      <c r="E640" s="230">
        <f>(E624/E613)*SUM(C640:D640)</f>
        <v>0</v>
      </c>
      <c r="F640" s="230">
        <f>(F625/F613)*BS65</f>
        <v>0</v>
      </c>
      <c r="G640" s="228">
        <f>(G626/G613)*BS92</f>
        <v>0</v>
      </c>
      <c r="H640" s="230">
        <f>(H629/H613)*BS61</f>
        <v>0</v>
      </c>
      <c r="I640" s="228">
        <f>(I630/I613)*BS93</f>
        <v>0</v>
      </c>
      <c r="J640" s="228">
        <f>(J631/J613)*BS94</f>
        <v>0</v>
      </c>
      <c r="N640" s="224" t="s">
        <v>597</v>
      </c>
    </row>
    <row r="641" spans="1:14" s="212" customFormat="1" ht="12.65" customHeight="1">
      <c r="A641" s="223">
        <v>8670</v>
      </c>
      <c r="B641" s="227" t="s">
        <v>598</v>
      </c>
      <c r="C641" s="228" t="str">
        <f>BT86</f>
        <v>x</v>
      </c>
      <c r="D641" s="228">
        <f>(D616/D613)*BT91</f>
        <v>0</v>
      </c>
      <c r="E641" s="230">
        <f>(E624/E613)*SUM(C641:D641)</f>
        <v>0</v>
      </c>
      <c r="F641" s="230">
        <f>(F625/F613)*BT65</f>
        <v>0</v>
      </c>
      <c r="G641" s="228">
        <f>(G626/G613)*BT92</f>
        <v>0</v>
      </c>
      <c r="H641" s="230">
        <f>(H629/H613)*BT61</f>
        <v>0</v>
      </c>
      <c r="I641" s="228">
        <f>(I630/I613)*BT93</f>
        <v>0</v>
      </c>
      <c r="J641" s="228">
        <f>(J631/J613)*BT94</f>
        <v>0</v>
      </c>
      <c r="N641" s="224" t="s">
        <v>599</v>
      </c>
    </row>
    <row r="642" spans="1:14" s="212" customFormat="1" ht="12.65" customHeight="1">
      <c r="A642" s="223">
        <v>8680</v>
      </c>
      <c r="B642" s="227" t="s">
        <v>600</v>
      </c>
      <c r="C642" s="228" t="str">
        <f>BU86</f>
        <v>x</v>
      </c>
      <c r="D642" s="228">
        <f>(D616/D613)*BU91</f>
        <v>0</v>
      </c>
      <c r="E642" s="230">
        <f>(E624/E613)*SUM(C642:D642)</f>
        <v>0</v>
      </c>
      <c r="F642" s="230">
        <f>(F625/F613)*BU65</f>
        <v>0</v>
      </c>
      <c r="G642" s="228">
        <f>(G626/G613)*BU92</f>
        <v>0</v>
      </c>
      <c r="H642" s="230">
        <f>(H629/H613)*BU61</f>
        <v>0</v>
      </c>
      <c r="I642" s="228">
        <f>(I630/I613)*BU93</f>
        <v>0</v>
      </c>
      <c r="J642" s="228">
        <f>(J631/J613)*BU94</f>
        <v>0</v>
      </c>
      <c r="N642" s="224" t="s">
        <v>601</v>
      </c>
    </row>
    <row r="643" spans="1:14" s="212" customFormat="1" ht="12.65" customHeight="1">
      <c r="A643" s="223">
        <v>8690</v>
      </c>
      <c r="B643" s="227" t="s">
        <v>602</v>
      </c>
      <c r="C643" s="228" t="str">
        <f>BV86</f>
        <v>x</v>
      </c>
      <c r="D643" s="228">
        <f>(D616/D613)*BV91</f>
        <v>0</v>
      </c>
      <c r="E643" s="230">
        <f>(E624/E613)*SUM(C643:D643)</f>
        <v>0</v>
      </c>
      <c r="F643" s="230">
        <f>(F625/F613)*BV65</f>
        <v>0</v>
      </c>
      <c r="G643" s="228">
        <f>(G626/G613)*BV92</f>
        <v>0</v>
      </c>
      <c r="H643" s="230">
        <f>(H629/H613)*BV61</f>
        <v>0</v>
      </c>
      <c r="I643" s="228">
        <f>(I630/I613)*BV93</f>
        <v>0</v>
      </c>
      <c r="J643" s="228">
        <f>(J631/J613)*BV94</f>
        <v>0</v>
      </c>
      <c r="N643" s="224" t="s">
        <v>603</v>
      </c>
    </row>
    <row r="644" spans="1:14" s="212" customFormat="1" ht="12.65" customHeight="1">
      <c r="A644" s="223">
        <v>8700</v>
      </c>
      <c r="B644" s="227" t="s">
        <v>604</v>
      </c>
      <c r="C644" s="228" t="str">
        <f>BW86</f>
        <v>x</v>
      </c>
      <c r="D644" s="228">
        <f>(D616/D613)*BW91</f>
        <v>0</v>
      </c>
      <c r="E644" s="230">
        <f>(E624/E613)*SUM(C644:D644)</f>
        <v>0</v>
      </c>
      <c r="F644" s="230">
        <f>(F625/F613)*BW65</f>
        <v>0</v>
      </c>
      <c r="G644" s="228">
        <f>(G626/G613)*BW92</f>
        <v>0</v>
      </c>
      <c r="H644" s="230">
        <f>(H629/H613)*BW61</f>
        <v>0</v>
      </c>
      <c r="I644" s="228">
        <f>(I630/I613)*BW93</f>
        <v>0</v>
      </c>
      <c r="J644" s="228">
        <f>(J631/J613)*BW94</f>
        <v>0</v>
      </c>
      <c r="N644" s="224" t="s">
        <v>605</v>
      </c>
    </row>
    <row r="645" spans="1:14" s="212" customFormat="1" ht="12.65" customHeight="1">
      <c r="A645" s="223">
        <v>8710</v>
      </c>
      <c r="B645" s="227" t="s">
        <v>606</v>
      </c>
      <c r="C645" s="228" t="str">
        <f>BX86</f>
        <v>x</v>
      </c>
      <c r="D645" s="228">
        <f>(D616/D613)*BX91</f>
        <v>0</v>
      </c>
      <c r="E645" s="230">
        <f>(E624/E613)*SUM(C645:D645)</f>
        <v>0</v>
      </c>
      <c r="F645" s="230">
        <f>(F625/F613)*BX65</f>
        <v>0</v>
      </c>
      <c r="G645" s="228">
        <f>(G626/G613)*BX92</f>
        <v>0</v>
      </c>
      <c r="H645" s="230">
        <f>(H629/H613)*BX61</f>
        <v>0</v>
      </c>
      <c r="I645" s="228">
        <f>(I630/I613)*BX93</f>
        <v>0</v>
      </c>
      <c r="J645" s="228">
        <f>(J631/J613)*BX94</f>
        <v>0</v>
      </c>
      <c r="K645" s="230">
        <f>SUM(C632:J645)</f>
        <v>0</v>
      </c>
      <c r="L645" s="230"/>
      <c r="N645" s="224" t="s">
        <v>607</v>
      </c>
    </row>
    <row r="646" spans="1:14" s="212" customFormat="1" ht="12.65" customHeight="1">
      <c r="A646" s="223">
        <v>8720</v>
      </c>
      <c r="B646" s="227" t="s">
        <v>608</v>
      </c>
      <c r="C646" s="228" t="str">
        <f>BY86</f>
        <v>x</v>
      </c>
      <c r="D646" s="228">
        <f>(D616/D613)*BY91</f>
        <v>0</v>
      </c>
      <c r="E646" s="230">
        <f>(E624/E613)*SUM(C646:D646)</f>
        <v>0</v>
      </c>
      <c r="F646" s="230">
        <f>(F625/F613)*BY65</f>
        <v>0</v>
      </c>
      <c r="G646" s="228">
        <f>(G626/G613)*BY92</f>
        <v>0</v>
      </c>
      <c r="H646" s="230">
        <f>(H629/H613)*BY61</f>
        <v>0</v>
      </c>
      <c r="I646" s="228">
        <f>(I630/I613)*BY93</f>
        <v>0</v>
      </c>
      <c r="J646" s="228">
        <f>(J631/J613)*BY94</f>
        <v>0</v>
      </c>
      <c r="K646" s="230">
        <v>0</v>
      </c>
      <c r="L646" s="230"/>
      <c r="N646" s="224" t="s">
        <v>609</v>
      </c>
    </row>
    <row r="647" spans="1:14" s="212" customFormat="1" ht="12.65" customHeight="1">
      <c r="A647" s="223">
        <v>8730</v>
      </c>
      <c r="B647" s="227" t="s">
        <v>610</v>
      </c>
      <c r="C647" s="228" t="str">
        <f>BZ86</f>
        <v>x</v>
      </c>
      <c r="D647" s="228">
        <f>(D616/D613)*BZ91</f>
        <v>0</v>
      </c>
      <c r="E647" s="230">
        <f>(E624/E613)*SUM(C647:D647)</f>
        <v>0</v>
      </c>
      <c r="F647" s="230">
        <f>(F625/F613)*BZ65</f>
        <v>0</v>
      </c>
      <c r="G647" s="228">
        <f>(G626/G613)*BZ92</f>
        <v>0</v>
      </c>
      <c r="H647" s="230">
        <f>(H629/H613)*BZ61</f>
        <v>0</v>
      </c>
      <c r="I647" s="228">
        <f>(I630/I613)*BZ93</f>
        <v>0</v>
      </c>
      <c r="J647" s="228">
        <f>(J631/J613)*BZ94</f>
        <v>0</v>
      </c>
      <c r="K647" s="230">
        <v>0</v>
      </c>
      <c r="L647" s="230"/>
      <c r="N647" s="224" t="s">
        <v>611</v>
      </c>
    </row>
    <row r="648" spans="1:14" s="212" customFormat="1" ht="12.65" customHeight="1">
      <c r="A648" s="223">
        <v>8740</v>
      </c>
      <c r="B648" s="227" t="s">
        <v>612</v>
      </c>
      <c r="C648" s="228" t="str">
        <f>CA86</f>
        <v>x</v>
      </c>
      <c r="D648" s="228">
        <f>(D616/D613)*CA91</f>
        <v>0</v>
      </c>
      <c r="E648" s="230">
        <f>(E624/E613)*SUM(C648:D648)</f>
        <v>0</v>
      </c>
      <c r="F648" s="230">
        <f>(F625/F613)*CA65</f>
        <v>0</v>
      </c>
      <c r="G648" s="228">
        <f>(G626/G613)*CA92</f>
        <v>0</v>
      </c>
      <c r="H648" s="230">
        <f>(H629/H613)*CA61</f>
        <v>0</v>
      </c>
      <c r="I648" s="228">
        <f>(I630/I613)*CA93</f>
        <v>0</v>
      </c>
      <c r="J648" s="228">
        <f>(J631/J613)*CA94</f>
        <v>0</v>
      </c>
      <c r="K648" s="230">
        <v>0</v>
      </c>
      <c r="L648" s="230">
        <f>SUM(C646:K648)</f>
        <v>0</v>
      </c>
      <c r="N648" s="224" t="s">
        <v>613</v>
      </c>
    </row>
    <row r="649" spans="1:14" s="212" customFormat="1" ht="12.65" customHeight="1">
      <c r="A649" s="223"/>
      <c r="B649" s="223"/>
      <c r="C649" s="212">
        <f>SUM(C615:C648)</f>
        <v>-175936</v>
      </c>
      <c r="L649" s="226"/>
    </row>
    <row r="667" spans="1:14" s="212" customFormat="1" ht="12.65" customHeight="1">
      <c r="C667" s="221" t="s">
        <v>614</v>
      </c>
      <c r="M667" s="221" t="s">
        <v>615</v>
      </c>
    </row>
    <row r="668" spans="1:14" s="212" customFormat="1" ht="12.65" customHeight="1">
      <c r="C668" s="221" t="s">
        <v>544</v>
      </c>
      <c r="D668" s="221" t="s">
        <v>545</v>
      </c>
      <c r="E668" s="222" t="s">
        <v>546</v>
      </c>
      <c r="F668" s="221" t="s">
        <v>547</v>
      </c>
      <c r="G668" s="221" t="s">
        <v>548</v>
      </c>
      <c r="H668" s="221" t="s">
        <v>549</v>
      </c>
      <c r="I668" s="221" t="s">
        <v>550</v>
      </c>
      <c r="J668" s="221" t="s">
        <v>551</v>
      </c>
      <c r="K668" s="221" t="s">
        <v>552</v>
      </c>
      <c r="L668" s="222" t="s">
        <v>553</v>
      </c>
      <c r="M668" s="221" t="s">
        <v>616</v>
      </c>
    </row>
    <row r="669" spans="1:14" s="212" customFormat="1" ht="12.65" customHeight="1">
      <c r="A669" s="223">
        <v>6010</v>
      </c>
      <c r="B669" s="222" t="s">
        <v>343</v>
      </c>
      <c r="C669" s="228" t="str">
        <f>C86</f>
        <v>x</v>
      </c>
      <c r="D669" s="228">
        <f>(D616/D613)*C91</f>
        <v>0</v>
      </c>
      <c r="E669" s="230">
        <f>(E624/E613)*SUM(C669:D669)</f>
        <v>0</v>
      </c>
      <c r="F669" s="230">
        <f>(F625/F613)*C65</f>
        <v>0</v>
      </c>
      <c r="G669" s="228">
        <f>(G626/G613)*C92</f>
        <v>0</v>
      </c>
      <c r="H669" s="230">
        <f>(H629/H613)*C61</f>
        <v>0</v>
      </c>
      <c r="I669" s="228">
        <f>(I630/I613)*C93</f>
        <v>0</v>
      </c>
      <c r="J669" s="228">
        <f>(J631/J613)*C94</f>
        <v>0</v>
      </c>
      <c r="K669" s="228">
        <f>(K645/K613)*C90</f>
        <v>0</v>
      </c>
      <c r="L669" s="228" t="e">
        <f>(L648/L613)*C95</f>
        <v>#DIV/0!</v>
      </c>
      <c r="M669" s="212" t="e">
        <f t="shared" ref="M669:M714" si="0">ROUND(SUM(D669:L669),0)</f>
        <v>#DIV/0!</v>
      </c>
      <c r="N669" s="222" t="s">
        <v>617</v>
      </c>
    </row>
    <row r="670" spans="1:14" s="212" customFormat="1" ht="12.65" customHeight="1">
      <c r="A670" s="223">
        <v>6030</v>
      </c>
      <c r="B670" s="222" t="s">
        <v>344</v>
      </c>
      <c r="C670" s="228" t="str">
        <f>D86</f>
        <v>x</v>
      </c>
      <c r="D670" s="228">
        <f>(D616/D613)*D91</f>
        <v>0</v>
      </c>
      <c r="E670" s="230">
        <f>(E624/E613)*SUM(C670:D670)</f>
        <v>0</v>
      </c>
      <c r="F670" s="230">
        <f>(F625/F613)*D65</f>
        <v>0</v>
      </c>
      <c r="G670" s="228">
        <f>(G626/G613)*D92</f>
        <v>0</v>
      </c>
      <c r="H670" s="230">
        <f>(H629/H613)*D61</f>
        <v>0</v>
      </c>
      <c r="I670" s="228">
        <f>(I630/I613)*D93</f>
        <v>0</v>
      </c>
      <c r="J670" s="228">
        <f>(J631/J613)*D94</f>
        <v>0</v>
      </c>
      <c r="K670" s="228">
        <f>(K645/K613)*D90</f>
        <v>0</v>
      </c>
      <c r="L670" s="228" t="e">
        <f>(L648/L613)*D95</f>
        <v>#DIV/0!</v>
      </c>
      <c r="M670" s="212" t="e">
        <f t="shared" si="0"/>
        <v>#DIV/0!</v>
      </c>
      <c r="N670" s="222" t="s">
        <v>618</v>
      </c>
    </row>
    <row r="671" spans="1:14" s="212" customFormat="1" ht="12.65" customHeight="1">
      <c r="A671" s="223">
        <v>6070</v>
      </c>
      <c r="B671" s="222" t="s">
        <v>619</v>
      </c>
      <c r="C671" s="228" t="str">
        <f>E86</f>
        <v>x</v>
      </c>
      <c r="D671" s="228">
        <f>(D616/D613)*E91</f>
        <v>-5035.659114730307</v>
      </c>
      <c r="E671" s="230">
        <f>(E624/E613)*SUM(C671:D671)</f>
        <v>0</v>
      </c>
      <c r="F671" s="230">
        <f>(F625/F613)*E65</f>
        <v>0</v>
      </c>
      <c r="G671" s="228">
        <f>(G626/G613)*E92</f>
        <v>0</v>
      </c>
      <c r="H671" s="230">
        <f>(H629/H613)*E61</f>
        <v>0</v>
      </c>
      <c r="I671" s="228">
        <f>(I630/I613)*E93</f>
        <v>0</v>
      </c>
      <c r="J671" s="228">
        <f>(J631/J613)*E94</f>
        <v>0</v>
      </c>
      <c r="K671" s="228">
        <f>(K645/K613)*E90</f>
        <v>0</v>
      </c>
      <c r="L671" s="228" t="e">
        <f>(L648/L613)*E95</f>
        <v>#DIV/0!</v>
      </c>
      <c r="M671" s="212" t="e">
        <f t="shared" si="0"/>
        <v>#DIV/0!</v>
      </c>
      <c r="N671" s="222" t="s">
        <v>620</v>
      </c>
    </row>
    <row r="672" spans="1:14" s="212" customFormat="1" ht="12.65" customHeight="1">
      <c r="A672" s="223">
        <v>6100</v>
      </c>
      <c r="B672" s="222" t="s">
        <v>621</v>
      </c>
      <c r="C672" s="228" t="str">
        <f>F86</f>
        <v>x</v>
      </c>
      <c r="D672" s="228">
        <f>(D616/D613)*F91</f>
        <v>0</v>
      </c>
      <c r="E672" s="230">
        <f>(E624/E613)*SUM(C672:D672)</f>
        <v>0</v>
      </c>
      <c r="F672" s="230">
        <f>(F625/F613)*F65</f>
        <v>0</v>
      </c>
      <c r="G672" s="228">
        <f>(G626/G613)*F92</f>
        <v>0</v>
      </c>
      <c r="H672" s="230">
        <f>(H629/H613)*F61</f>
        <v>0</v>
      </c>
      <c r="I672" s="228">
        <f>(I630/I613)*F93</f>
        <v>0</v>
      </c>
      <c r="J672" s="228">
        <f>(J631/J613)*F94</f>
        <v>0</v>
      </c>
      <c r="K672" s="228">
        <f>(K645/K613)*F90</f>
        <v>0</v>
      </c>
      <c r="L672" s="228" t="e">
        <f>(L648/L613)*F95</f>
        <v>#DIV/0!</v>
      </c>
      <c r="M672" s="212" t="e">
        <f t="shared" si="0"/>
        <v>#DIV/0!</v>
      </c>
      <c r="N672" s="222" t="s">
        <v>622</v>
      </c>
    </row>
    <row r="673" spans="1:14" s="212" customFormat="1" ht="12.65" customHeight="1">
      <c r="A673" s="223">
        <v>6120</v>
      </c>
      <c r="B673" s="222" t="s">
        <v>623</v>
      </c>
      <c r="C673" s="228" t="str">
        <f>G86</f>
        <v>x</v>
      </c>
      <c r="D673" s="228">
        <f>(D616/D613)*G91</f>
        <v>0</v>
      </c>
      <c r="E673" s="230">
        <f>(E624/E613)*SUM(C673:D673)</f>
        <v>0</v>
      </c>
      <c r="F673" s="230">
        <f>(F625/F613)*G65</f>
        <v>0</v>
      </c>
      <c r="G673" s="228">
        <f>(G626/G613)*G92</f>
        <v>0</v>
      </c>
      <c r="H673" s="230">
        <f>(H629/H613)*G61</f>
        <v>0</v>
      </c>
      <c r="I673" s="228">
        <f>(I630/I613)*G93</f>
        <v>0</v>
      </c>
      <c r="J673" s="228">
        <f>(J631/J613)*G94</f>
        <v>0</v>
      </c>
      <c r="K673" s="228">
        <f>(K645/K613)*G90</f>
        <v>0</v>
      </c>
      <c r="L673" s="228" t="e">
        <f>(L648/L613)*G95</f>
        <v>#DIV/0!</v>
      </c>
      <c r="M673" s="212" t="e">
        <f t="shared" si="0"/>
        <v>#DIV/0!</v>
      </c>
      <c r="N673" s="222" t="s">
        <v>624</v>
      </c>
    </row>
    <row r="674" spans="1:14" s="212" customFormat="1" ht="12.65" customHeight="1">
      <c r="A674" s="223">
        <v>6140</v>
      </c>
      <c r="B674" s="222" t="s">
        <v>625</v>
      </c>
      <c r="C674" s="228" t="str">
        <f>H86</f>
        <v>x</v>
      </c>
      <c r="D674" s="228">
        <f>(D616/D613)*H91</f>
        <v>0</v>
      </c>
      <c r="E674" s="230">
        <f>(E624/E613)*SUM(C674:D674)</f>
        <v>0</v>
      </c>
      <c r="F674" s="230">
        <f>(F625/F613)*H65</f>
        <v>0</v>
      </c>
      <c r="G674" s="228">
        <f>(G626/G613)*H92</f>
        <v>0</v>
      </c>
      <c r="H674" s="230">
        <f>(H629/H613)*H61</f>
        <v>0</v>
      </c>
      <c r="I674" s="228">
        <f>(I630/I613)*H93</f>
        <v>0</v>
      </c>
      <c r="J674" s="228">
        <f>(J631/J613)*H94</f>
        <v>0</v>
      </c>
      <c r="K674" s="228">
        <f>(K645/K613)*H90</f>
        <v>0</v>
      </c>
      <c r="L674" s="228" t="e">
        <f>(L648/L613)*H95</f>
        <v>#DIV/0!</v>
      </c>
      <c r="M674" s="212" t="e">
        <f t="shared" si="0"/>
        <v>#DIV/0!</v>
      </c>
      <c r="N674" s="222" t="s">
        <v>626</v>
      </c>
    </row>
    <row r="675" spans="1:14" s="212" customFormat="1" ht="12.65" customHeight="1">
      <c r="A675" s="223">
        <v>6150</v>
      </c>
      <c r="B675" s="222" t="s">
        <v>627</v>
      </c>
      <c r="C675" s="228" t="str">
        <f>I86</f>
        <v>x</v>
      </c>
      <c r="D675" s="228">
        <f>(D616/D613)*I91</f>
        <v>0</v>
      </c>
      <c r="E675" s="230">
        <f>(E624/E613)*SUM(C675:D675)</f>
        <v>0</v>
      </c>
      <c r="F675" s="230">
        <f>(F625/F613)*I65</f>
        <v>0</v>
      </c>
      <c r="G675" s="228">
        <f>(G626/G613)*I92</f>
        <v>0</v>
      </c>
      <c r="H675" s="230">
        <f>(H629/H613)*I61</f>
        <v>0</v>
      </c>
      <c r="I675" s="228">
        <f>(I630/I613)*I93</f>
        <v>0</v>
      </c>
      <c r="J675" s="228">
        <f>(J631/J613)*I94</f>
        <v>0</v>
      </c>
      <c r="K675" s="228">
        <f>(K645/K613)*I90</f>
        <v>0</v>
      </c>
      <c r="L675" s="228" t="e">
        <f>(L648/L613)*I95</f>
        <v>#DIV/0!</v>
      </c>
      <c r="M675" s="212" t="e">
        <f t="shared" si="0"/>
        <v>#DIV/0!</v>
      </c>
      <c r="N675" s="222" t="s">
        <v>628</v>
      </c>
    </row>
    <row r="676" spans="1:14" s="212" customFormat="1" ht="12.65" customHeight="1">
      <c r="A676" s="223">
        <v>6170</v>
      </c>
      <c r="B676" s="222" t="s">
        <v>125</v>
      </c>
      <c r="C676" s="228" t="str">
        <f>J86</f>
        <v>x</v>
      </c>
      <c r="D676" s="228">
        <f>(D616/D613)*J91</f>
        <v>0</v>
      </c>
      <c r="E676" s="230">
        <f>(E624/E613)*SUM(C676:D676)</f>
        <v>0</v>
      </c>
      <c r="F676" s="230">
        <f>(F625/F613)*J65</f>
        <v>0</v>
      </c>
      <c r="G676" s="228">
        <f>(G626/G613)*J92</f>
        <v>0</v>
      </c>
      <c r="H676" s="230">
        <f>(H629/H613)*J61</f>
        <v>0</v>
      </c>
      <c r="I676" s="228">
        <f>(I630/I613)*J93</f>
        <v>0</v>
      </c>
      <c r="J676" s="228">
        <f>(J631/J613)*J94</f>
        <v>0</v>
      </c>
      <c r="K676" s="228">
        <f>(K645/K613)*J90</f>
        <v>0</v>
      </c>
      <c r="L676" s="228" t="e">
        <f>(L648/L613)*J95</f>
        <v>#DIV/0!</v>
      </c>
      <c r="M676" s="212" t="e">
        <f t="shared" si="0"/>
        <v>#DIV/0!</v>
      </c>
      <c r="N676" s="222" t="s">
        <v>629</v>
      </c>
    </row>
    <row r="677" spans="1:14" s="212" customFormat="1" ht="12.65" customHeight="1">
      <c r="A677" s="223">
        <v>6200</v>
      </c>
      <c r="B677" s="222" t="s">
        <v>349</v>
      </c>
      <c r="C677" s="228" t="str">
        <f>K86</f>
        <v>x</v>
      </c>
      <c r="D677" s="228">
        <f>(D616/D613)*K91</f>
        <v>0</v>
      </c>
      <c r="E677" s="230">
        <f>(E624/E613)*SUM(C677:D677)</f>
        <v>0</v>
      </c>
      <c r="F677" s="230">
        <f>(F625/F613)*K65</f>
        <v>0</v>
      </c>
      <c r="G677" s="228">
        <f>(G626/G613)*K92</f>
        <v>0</v>
      </c>
      <c r="H677" s="230">
        <f>(H629/H613)*K61</f>
        <v>0</v>
      </c>
      <c r="I677" s="228">
        <f>(I630/I613)*K93</f>
        <v>0</v>
      </c>
      <c r="J677" s="228">
        <f>(J631/J613)*K94</f>
        <v>0</v>
      </c>
      <c r="K677" s="228">
        <f>(K645/K613)*K90</f>
        <v>0</v>
      </c>
      <c r="L677" s="228" t="e">
        <f>(L648/L613)*K95</f>
        <v>#DIV/0!</v>
      </c>
      <c r="M677" s="212" t="e">
        <f t="shared" si="0"/>
        <v>#DIV/0!</v>
      </c>
      <c r="N677" s="222" t="s">
        <v>630</v>
      </c>
    </row>
    <row r="678" spans="1:14" s="212" customFormat="1" ht="12.65" customHeight="1">
      <c r="A678" s="223">
        <v>6210</v>
      </c>
      <c r="B678" s="222" t="s">
        <v>350</v>
      </c>
      <c r="C678" s="228" t="str">
        <f>L86</f>
        <v>x</v>
      </c>
      <c r="D678" s="228">
        <f>(D616/D613)*L91</f>
        <v>-170843.60106425863</v>
      </c>
      <c r="E678" s="230">
        <f>(E624/E613)*SUM(C678:D678)</f>
        <v>0</v>
      </c>
      <c r="F678" s="230">
        <f>(F625/F613)*L65</f>
        <v>0</v>
      </c>
      <c r="G678" s="228">
        <f>(G626/G613)*L92</f>
        <v>0</v>
      </c>
      <c r="H678" s="230">
        <f>(H629/H613)*L61</f>
        <v>0</v>
      </c>
      <c r="I678" s="228">
        <f>(I630/I613)*L93</f>
        <v>0</v>
      </c>
      <c r="J678" s="228">
        <f>(J631/J613)*L94</f>
        <v>0</v>
      </c>
      <c r="K678" s="228">
        <f>(K645/K613)*L90</f>
        <v>0</v>
      </c>
      <c r="L678" s="228" t="e">
        <f>(L648/L613)*L95</f>
        <v>#DIV/0!</v>
      </c>
      <c r="M678" s="212" t="e">
        <f t="shared" si="0"/>
        <v>#DIV/0!</v>
      </c>
      <c r="N678" s="222" t="s">
        <v>631</v>
      </c>
    </row>
    <row r="679" spans="1:14" s="212" customFormat="1" ht="12.65" customHeight="1">
      <c r="A679" s="223">
        <v>6330</v>
      </c>
      <c r="B679" s="222" t="s">
        <v>632</v>
      </c>
      <c r="C679" s="228" t="str">
        <f>M86</f>
        <v>x</v>
      </c>
      <c r="D679" s="228">
        <f>(D616/D613)*M91</f>
        <v>0</v>
      </c>
      <c r="E679" s="230">
        <f>(E624/E613)*SUM(C679:D679)</f>
        <v>0</v>
      </c>
      <c r="F679" s="230">
        <f>(F625/F613)*M65</f>
        <v>0</v>
      </c>
      <c r="G679" s="228">
        <f>(G626/G613)*M92</f>
        <v>0</v>
      </c>
      <c r="H679" s="230">
        <f>(H629/H613)*M61</f>
        <v>0</v>
      </c>
      <c r="I679" s="228">
        <f>(I630/I613)*M93</f>
        <v>0</v>
      </c>
      <c r="J679" s="228">
        <f>(J631/J613)*M94</f>
        <v>0</v>
      </c>
      <c r="K679" s="228">
        <f>(K645/K613)*M90</f>
        <v>0</v>
      </c>
      <c r="L679" s="228" t="e">
        <f>(L648/L613)*M95</f>
        <v>#DIV/0!</v>
      </c>
      <c r="M679" s="212" t="e">
        <f t="shared" si="0"/>
        <v>#DIV/0!</v>
      </c>
      <c r="N679" s="222" t="s">
        <v>633</v>
      </c>
    </row>
    <row r="680" spans="1:14" s="212" customFormat="1" ht="12.65" customHeight="1">
      <c r="A680" s="223">
        <v>6400</v>
      </c>
      <c r="B680" s="222" t="s">
        <v>634</v>
      </c>
      <c r="C680" s="228" t="str">
        <f>N86</f>
        <v>x</v>
      </c>
      <c r="D680" s="228">
        <f>(D616/D613)*N91</f>
        <v>0</v>
      </c>
      <c r="E680" s="230">
        <f>(E624/E613)*SUM(C680:D680)</f>
        <v>0</v>
      </c>
      <c r="F680" s="230">
        <f>(F625/F613)*N65</f>
        <v>0</v>
      </c>
      <c r="G680" s="228">
        <f>(G626/G613)*N92</f>
        <v>0</v>
      </c>
      <c r="H680" s="230">
        <f>(H629/H613)*N61</f>
        <v>0</v>
      </c>
      <c r="I680" s="228">
        <f>(I630/I613)*N93</f>
        <v>0</v>
      </c>
      <c r="J680" s="228">
        <f>(J631/J613)*N94</f>
        <v>0</v>
      </c>
      <c r="K680" s="228">
        <f>(K645/K613)*N90</f>
        <v>0</v>
      </c>
      <c r="L680" s="228" t="e">
        <f>(L648/L613)*N95</f>
        <v>#DIV/0!</v>
      </c>
      <c r="M680" s="212" t="e">
        <f t="shared" si="0"/>
        <v>#DIV/0!</v>
      </c>
      <c r="N680" s="222" t="s">
        <v>635</v>
      </c>
    </row>
    <row r="681" spans="1:14" s="212" customFormat="1" ht="12.65" customHeight="1">
      <c r="A681" s="223">
        <v>7010</v>
      </c>
      <c r="B681" s="222" t="s">
        <v>636</v>
      </c>
      <c r="C681" s="228" t="str">
        <f>O86</f>
        <v>x</v>
      </c>
      <c r="D681" s="228">
        <f>(D616/D613)*O91</f>
        <v>0</v>
      </c>
      <c r="E681" s="230">
        <f>(E624/E613)*SUM(C681:D681)</f>
        <v>0</v>
      </c>
      <c r="F681" s="230">
        <f>(F625/F613)*O65</f>
        <v>0</v>
      </c>
      <c r="G681" s="228">
        <f>(G626/G613)*O92</f>
        <v>0</v>
      </c>
      <c r="H681" s="230">
        <f>(H629/H613)*O61</f>
        <v>0</v>
      </c>
      <c r="I681" s="228">
        <f>(I630/I613)*O93</f>
        <v>0</v>
      </c>
      <c r="J681" s="228">
        <f>(J631/J613)*O94</f>
        <v>0</v>
      </c>
      <c r="K681" s="228">
        <f>(K645/K613)*O90</f>
        <v>0</v>
      </c>
      <c r="L681" s="228" t="e">
        <f>(L648/L613)*O95</f>
        <v>#DIV/0!</v>
      </c>
      <c r="M681" s="212" t="e">
        <f t="shared" si="0"/>
        <v>#DIV/0!</v>
      </c>
      <c r="N681" s="222" t="s">
        <v>637</v>
      </c>
    </row>
    <row r="682" spans="1:14" s="212" customFormat="1" ht="12.65" customHeight="1">
      <c r="A682" s="223">
        <v>7020</v>
      </c>
      <c r="B682" s="222" t="s">
        <v>638</v>
      </c>
      <c r="C682" s="228" t="str">
        <f>P86</f>
        <v>x</v>
      </c>
      <c r="D682" s="228">
        <f>(D616/D613)*P91</f>
        <v>0</v>
      </c>
      <c r="E682" s="230">
        <f>(E624/E613)*SUM(C682:D682)</f>
        <v>0</v>
      </c>
      <c r="F682" s="230">
        <f>(F625/F613)*P65</f>
        <v>0</v>
      </c>
      <c r="G682" s="228">
        <f>(G626/G613)*P92</f>
        <v>0</v>
      </c>
      <c r="H682" s="230">
        <f>(H629/H613)*P61</f>
        <v>0</v>
      </c>
      <c r="I682" s="228">
        <f>(I630/I613)*P93</f>
        <v>0</v>
      </c>
      <c r="J682" s="228">
        <f>(J631/J613)*P94</f>
        <v>0</v>
      </c>
      <c r="K682" s="228">
        <f>(K645/K613)*P90</f>
        <v>0</v>
      </c>
      <c r="L682" s="228" t="e">
        <f>(L648/L613)*P95</f>
        <v>#DIV/0!</v>
      </c>
      <c r="M682" s="212" t="e">
        <f t="shared" si="0"/>
        <v>#DIV/0!</v>
      </c>
      <c r="N682" s="222" t="s">
        <v>639</v>
      </c>
    </row>
    <row r="683" spans="1:14" s="212" customFormat="1" ht="12.65" customHeight="1">
      <c r="A683" s="223">
        <v>7030</v>
      </c>
      <c r="B683" s="222" t="s">
        <v>640</v>
      </c>
      <c r="C683" s="228" t="str">
        <f>Q86</f>
        <v>x</v>
      </c>
      <c r="D683" s="228">
        <f>(D616/D613)*Q91</f>
        <v>0</v>
      </c>
      <c r="E683" s="230">
        <f>(E624/E613)*SUM(C683:D683)</f>
        <v>0</v>
      </c>
      <c r="F683" s="230">
        <f>(F625/F613)*Q65</f>
        <v>0</v>
      </c>
      <c r="G683" s="228">
        <f>(G626/G613)*Q92</f>
        <v>0</v>
      </c>
      <c r="H683" s="230">
        <f>(H629/H613)*Q61</f>
        <v>0</v>
      </c>
      <c r="I683" s="228">
        <f>(I630/I613)*Q93</f>
        <v>0</v>
      </c>
      <c r="J683" s="228">
        <f>(J631/J613)*Q94</f>
        <v>0</v>
      </c>
      <c r="K683" s="228">
        <f>(K645/K613)*Q90</f>
        <v>0</v>
      </c>
      <c r="L683" s="228" t="e">
        <f>(L648/L613)*Q95</f>
        <v>#DIV/0!</v>
      </c>
      <c r="M683" s="212" t="e">
        <f t="shared" si="0"/>
        <v>#DIV/0!</v>
      </c>
      <c r="N683" s="222" t="s">
        <v>641</v>
      </c>
    </row>
    <row r="684" spans="1:14" s="212" customFormat="1" ht="12.65" customHeight="1">
      <c r="A684" s="223">
        <v>7040</v>
      </c>
      <c r="B684" s="222" t="s">
        <v>133</v>
      </c>
      <c r="C684" s="228" t="str">
        <f>R86</f>
        <v>x</v>
      </c>
      <c r="D684" s="228">
        <f>(D616/D613)*R91</f>
        <v>0</v>
      </c>
      <c r="E684" s="230">
        <f>(E624/E613)*SUM(C684:D684)</f>
        <v>0</v>
      </c>
      <c r="F684" s="230">
        <f>(F625/F613)*R65</f>
        <v>0</v>
      </c>
      <c r="G684" s="228">
        <f>(G626/G613)*R92</f>
        <v>0</v>
      </c>
      <c r="H684" s="230">
        <f>(H629/H613)*R61</f>
        <v>0</v>
      </c>
      <c r="I684" s="228">
        <f>(I630/I613)*R93</f>
        <v>0</v>
      </c>
      <c r="J684" s="228">
        <f>(J631/J613)*R94</f>
        <v>0</v>
      </c>
      <c r="K684" s="228">
        <f>(K645/K613)*R90</f>
        <v>0</v>
      </c>
      <c r="L684" s="228" t="e">
        <f>(L648/L613)*R95</f>
        <v>#DIV/0!</v>
      </c>
      <c r="M684" s="212" t="e">
        <f t="shared" si="0"/>
        <v>#DIV/0!</v>
      </c>
      <c r="N684" s="222" t="s">
        <v>642</v>
      </c>
    </row>
    <row r="685" spans="1:14" s="212" customFormat="1" ht="12.65" customHeight="1">
      <c r="A685" s="223">
        <v>7050</v>
      </c>
      <c r="B685" s="222" t="s">
        <v>643</v>
      </c>
      <c r="C685" s="228" t="str">
        <f>S86</f>
        <v>x</v>
      </c>
      <c r="D685" s="228">
        <f>(D616/D613)*S91</f>
        <v>0</v>
      </c>
      <c r="E685" s="230">
        <f>(E624/E613)*SUM(C685:D685)</f>
        <v>0</v>
      </c>
      <c r="F685" s="230">
        <f>(F625/F613)*S65</f>
        <v>0</v>
      </c>
      <c r="G685" s="228">
        <f>(G626/G613)*S92</f>
        <v>0</v>
      </c>
      <c r="H685" s="230">
        <f>(H629/H613)*S61</f>
        <v>0</v>
      </c>
      <c r="I685" s="228">
        <f>(I630/I613)*S93</f>
        <v>0</v>
      </c>
      <c r="J685" s="228">
        <f>(J631/J613)*S94</f>
        <v>0</v>
      </c>
      <c r="K685" s="228">
        <f>(K645/K613)*S90</f>
        <v>0</v>
      </c>
      <c r="L685" s="228" t="e">
        <f>(L648/L613)*S95</f>
        <v>#DIV/0!</v>
      </c>
      <c r="M685" s="212" t="e">
        <f t="shared" si="0"/>
        <v>#DIV/0!</v>
      </c>
      <c r="N685" s="222" t="s">
        <v>644</v>
      </c>
    </row>
    <row r="686" spans="1:14" s="212" customFormat="1" ht="12.65" customHeight="1">
      <c r="A686" s="223">
        <v>7060</v>
      </c>
      <c r="B686" s="222" t="s">
        <v>645</v>
      </c>
      <c r="C686" s="228" t="str">
        <f>T86</f>
        <v>x</v>
      </c>
      <c r="D686" s="228">
        <f>(D616/D613)*T91</f>
        <v>0</v>
      </c>
      <c r="E686" s="230">
        <f>(E624/E613)*SUM(C686:D686)</f>
        <v>0</v>
      </c>
      <c r="F686" s="230">
        <f>(F625/F613)*T65</f>
        <v>0</v>
      </c>
      <c r="G686" s="228">
        <f>(G626/G613)*T92</f>
        <v>0</v>
      </c>
      <c r="H686" s="230">
        <f>(H629/H613)*T61</f>
        <v>0</v>
      </c>
      <c r="I686" s="228">
        <f>(I630/I613)*T93</f>
        <v>0</v>
      </c>
      <c r="J686" s="228">
        <f>(J631/J613)*T94</f>
        <v>0</v>
      </c>
      <c r="K686" s="228">
        <f>(K645/K613)*T90</f>
        <v>0</v>
      </c>
      <c r="L686" s="228" t="e">
        <f>(L648/L613)*T95</f>
        <v>#DIV/0!</v>
      </c>
      <c r="M686" s="212" t="e">
        <f t="shared" si="0"/>
        <v>#DIV/0!</v>
      </c>
      <c r="N686" s="222" t="s">
        <v>646</v>
      </c>
    </row>
    <row r="687" spans="1:14" s="212" customFormat="1" ht="12.65" customHeight="1">
      <c r="A687" s="223">
        <v>7070</v>
      </c>
      <c r="B687" s="222" t="s">
        <v>136</v>
      </c>
      <c r="C687" s="228" t="str">
        <f>U86</f>
        <v>x</v>
      </c>
      <c r="D687" s="228">
        <f>(D616/D613)*U91</f>
        <v>0</v>
      </c>
      <c r="E687" s="230">
        <f>(E624/E613)*SUM(C687:D687)</f>
        <v>0</v>
      </c>
      <c r="F687" s="230">
        <f>(F625/F613)*U65</f>
        <v>0</v>
      </c>
      <c r="G687" s="228">
        <f>(G626/G613)*U92</f>
        <v>0</v>
      </c>
      <c r="H687" s="230">
        <f>(H629/H613)*U61</f>
        <v>0</v>
      </c>
      <c r="I687" s="228">
        <f>(I630/I613)*U93</f>
        <v>0</v>
      </c>
      <c r="J687" s="228">
        <f>(J631/J613)*U94</f>
        <v>0</v>
      </c>
      <c r="K687" s="228">
        <f>(K645/K613)*U90</f>
        <v>0</v>
      </c>
      <c r="L687" s="228" t="e">
        <f>(L648/L613)*U95</f>
        <v>#DIV/0!</v>
      </c>
      <c r="M687" s="212" t="e">
        <f t="shared" si="0"/>
        <v>#DIV/0!</v>
      </c>
      <c r="N687" s="222" t="s">
        <v>647</v>
      </c>
    </row>
    <row r="688" spans="1:14" s="212" customFormat="1" ht="12.65" customHeight="1">
      <c r="A688" s="223">
        <v>7110</v>
      </c>
      <c r="B688" s="222" t="s">
        <v>648</v>
      </c>
      <c r="C688" s="228" t="str">
        <f>V86</f>
        <v>x</v>
      </c>
      <c r="D688" s="228">
        <f>(D616/D613)*V91</f>
        <v>0</v>
      </c>
      <c r="E688" s="230">
        <f>(E624/E613)*SUM(C688:D688)</f>
        <v>0</v>
      </c>
      <c r="F688" s="230">
        <f>(F625/F613)*V65</f>
        <v>0</v>
      </c>
      <c r="G688" s="228">
        <f>(G626/G613)*V92</f>
        <v>0</v>
      </c>
      <c r="H688" s="230">
        <f>(H629/H613)*V61</f>
        <v>0</v>
      </c>
      <c r="I688" s="228">
        <f>(I630/I613)*V93</f>
        <v>0</v>
      </c>
      <c r="J688" s="228">
        <f>(J631/J613)*V94</f>
        <v>0</v>
      </c>
      <c r="K688" s="228">
        <f>(K645/K613)*V90</f>
        <v>0</v>
      </c>
      <c r="L688" s="228" t="e">
        <f>(L648/L613)*V95</f>
        <v>#DIV/0!</v>
      </c>
      <c r="M688" s="212" t="e">
        <f t="shared" si="0"/>
        <v>#DIV/0!</v>
      </c>
      <c r="N688" s="222" t="s">
        <v>649</v>
      </c>
    </row>
    <row r="689" spans="1:14" s="212" customFormat="1" ht="12.65" customHeight="1">
      <c r="A689" s="223">
        <v>7120</v>
      </c>
      <c r="B689" s="222" t="s">
        <v>650</v>
      </c>
      <c r="C689" s="228" t="str">
        <f>W86</f>
        <v>x</v>
      </c>
      <c r="D689" s="228">
        <f>(D616/D613)*W91</f>
        <v>0</v>
      </c>
      <c r="E689" s="230">
        <f>(E624/E613)*SUM(C689:D689)</f>
        <v>0</v>
      </c>
      <c r="F689" s="230">
        <f>(F625/F613)*W65</f>
        <v>0</v>
      </c>
      <c r="G689" s="228">
        <f>(G626/G613)*W92</f>
        <v>0</v>
      </c>
      <c r="H689" s="230">
        <f>(H629/H613)*W61</f>
        <v>0</v>
      </c>
      <c r="I689" s="228">
        <f>(I630/I613)*W93</f>
        <v>0</v>
      </c>
      <c r="J689" s="228">
        <f>(J631/J613)*W94</f>
        <v>0</v>
      </c>
      <c r="K689" s="228">
        <f>(K645/K613)*W90</f>
        <v>0</v>
      </c>
      <c r="L689" s="228" t="e">
        <f>(L648/L613)*W95</f>
        <v>#DIV/0!</v>
      </c>
      <c r="M689" s="212" t="e">
        <f t="shared" si="0"/>
        <v>#DIV/0!</v>
      </c>
      <c r="N689" s="222" t="s">
        <v>651</v>
      </c>
    </row>
    <row r="690" spans="1:14" s="212" customFormat="1" ht="12.65" customHeight="1">
      <c r="A690" s="223">
        <v>7130</v>
      </c>
      <c r="B690" s="222" t="s">
        <v>652</v>
      </c>
      <c r="C690" s="228" t="str">
        <f>X86</f>
        <v>x</v>
      </c>
      <c r="D690" s="228">
        <f>(D616/D613)*X91</f>
        <v>0</v>
      </c>
      <c r="E690" s="230">
        <f>(E624/E613)*SUM(C690:D690)</f>
        <v>0</v>
      </c>
      <c r="F690" s="230">
        <f>(F625/F613)*X65</f>
        <v>0</v>
      </c>
      <c r="G690" s="228">
        <f>(G626/G613)*X92</f>
        <v>0</v>
      </c>
      <c r="H690" s="230">
        <f>(H629/H613)*X61</f>
        <v>0</v>
      </c>
      <c r="I690" s="228">
        <f>(I630/I613)*X93</f>
        <v>0</v>
      </c>
      <c r="J690" s="228">
        <f>(J631/J613)*X94</f>
        <v>0</v>
      </c>
      <c r="K690" s="228">
        <f>(K645/K613)*X90</f>
        <v>0</v>
      </c>
      <c r="L690" s="228" t="e">
        <f>(L648/L613)*X95</f>
        <v>#DIV/0!</v>
      </c>
      <c r="M690" s="212" t="e">
        <f t="shared" si="0"/>
        <v>#DIV/0!</v>
      </c>
      <c r="N690" s="222" t="s">
        <v>653</v>
      </c>
    </row>
    <row r="691" spans="1:14" s="212" customFormat="1" ht="12.65" customHeight="1">
      <c r="A691" s="223">
        <v>7140</v>
      </c>
      <c r="B691" s="222" t="s">
        <v>654</v>
      </c>
      <c r="C691" s="228" t="str">
        <f>Y86</f>
        <v>x</v>
      </c>
      <c r="D691" s="228">
        <f>(D616/D613)*Y91</f>
        <v>0</v>
      </c>
      <c r="E691" s="230">
        <f>(E624/E613)*SUM(C691:D691)</f>
        <v>0</v>
      </c>
      <c r="F691" s="230">
        <f>(F625/F613)*Y65</f>
        <v>0</v>
      </c>
      <c r="G691" s="228">
        <f>(G626/G613)*Y92</f>
        <v>0</v>
      </c>
      <c r="H691" s="230">
        <f>(H629/H613)*Y61</f>
        <v>0</v>
      </c>
      <c r="I691" s="228">
        <f>(I630/I613)*Y93</f>
        <v>0</v>
      </c>
      <c r="J691" s="228">
        <f>(J631/J613)*Y94</f>
        <v>0</v>
      </c>
      <c r="K691" s="228">
        <f>(K645/K613)*Y90</f>
        <v>0</v>
      </c>
      <c r="L691" s="228" t="e">
        <f>(L648/L613)*Y95</f>
        <v>#DIV/0!</v>
      </c>
      <c r="M691" s="212" t="e">
        <f t="shared" si="0"/>
        <v>#DIV/0!</v>
      </c>
      <c r="N691" s="222" t="s">
        <v>655</v>
      </c>
    </row>
    <row r="692" spans="1:14" s="212" customFormat="1" ht="12.65" customHeight="1">
      <c r="A692" s="223">
        <v>7150</v>
      </c>
      <c r="B692" s="222" t="s">
        <v>656</v>
      </c>
      <c r="C692" s="228" t="str">
        <f>Z86</f>
        <v>x</v>
      </c>
      <c r="D692" s="228">
        <f>(D616/D613)*Z91</f>
        <v>0</v>
      </c>
      <c r="E692" s="230">
        <f>(E624/E613)*SUM(C692:D692)</f>
        <v>0</v>
      </c>
      <c r="F692" s="230">
        <f>(F625/F613)*Z65</f>
        <v>0</v>
      </c>
      <c r="G692" s="228">
        <f>(G626/G613)*Z92</f>
        <v>0</v>
      </c>
      <c r="H692" s="230">
        <f>(H629/H613)*Z61</f>
        <v>0</v>
      </c>
      <c r="I692" s="228">
        <f>(I630/I613)*Z93</f>
        <v>0</v>
      </c>
      <c r="J692" s="228">
        <f>(J631/J613)*Z94</f>
        <v>0</v>
      </c>
      <c r="K692" s="228">
        <f>(K645/K613)*Z90</f>
        <v>0</v>
      </c>
      <c r="L692" s="228" t="e">
        <f>(L648/L613)*Z95</f>
        <v>#DIV/0!</v>
      </c>
      <c r="M692" s="212" t="e">
        <f t="shared" si="0"/>
        <v>#DIV/0!</v>
      </c>
      <c r="N692" s="222" t="s">
        <v>657</v>
      </c>
    </row>
    <row r="693" spans="1:14" s="212" customFormat="1" ht="12.65" customHeight="1">
      <c r="A693" s="223">
        <v>7160</v>
      </c>
      <c r="B693" s="222" t="s">
        <v>658</v>
      </c>
      <c r="C693" s="228" t="str">
        <f>AA86</f>
        <v>x</v>
      </c>
      <c r="D693" s="228">
        <f>(D616/D613)*AA91</f>
        <v>0</v>
      </c>
      <c r="E693" s="230">
        <f>(E624/E613)*SUM(C693:D693)</f>
        <v>0</v>
      </c>
      <c r="F693" s="230">
        <f>(F625/F613)*AA65</f>
        <v>0</v>
      </c>
      <c r="G693" s="228">
        <f>(G626/G613)*AA92</f>
        <v>0</v>
      </c>
      <c r="H693" s="230">
        <f>(H629/H613)*AA61</f>
        <v>0</v>
      </c>
      <c r="I693" s="228">
        <f>(I630/I613)*AA93</f>
        <v>0</v>
      </c>
      <c r="J693" s="228">
        <f>(J631/J613)*AA94</f>
        <v>0</v>
      </c>
      <c r="K693" s="228">
        <f>(K645/K613)*AA90</f>
        <v>0</v>
      </c>
      <c r="L693" s="228" t="e">
        <f>(L648/L613)*AA95</f>
        <v>#DIV/0!</v>
      </c>
      <c r="M693" s="212" t="e">
        <f t="shared" si="0"/>
        <v>#DIV/0!</v>
      </c>
      <c r="N693" s="222" t="s">
        <v>659</v>
      </c>
    </row>
    <row r="694" spans="1:14" s="212" customFormat="1" ht="12.65" customHeight="1">
      <c r="A694" s="223">
        <v>7170</v>
      </c>
      <c r="B694" s="222" t="s">
        <v>142</v>
      </c>
      <c r="C694" s="228" t="str">
        <f>AB86</f>
        <v>x</v>
      </c>
      <c r="D694" s="228">
        <f>(D616/D613)*AB91</f>
        <v>0</v>
      </c>
      <c r="E694" s="230">
        <f>(E624/E613)*SUM(C694:D694)</f>
        <v>0</v>
      </c>
      <c r="F694" s="230">
        <f>(F625/F613)*AB65</f>
        <v>0</v>
      </c>
      <c r="G694" s="228">
        <f>(G626/G613)*AB92</f>
        <v>0</v>
      </c>
      <c r="H694" s="230">
        <f>(H629/H613)*AB61</f>
        <v>0</v>
      </c>
      <c r="I694" s="228">
        <f>(I630/I613)*AB93</f>
        <v>0</v>
      </c>
      <c r="J694" s="228">
        <f>(J631/J613)*AB94</f>
        <v>0</v>
      </c>
      <c r="K694" s="228">
        <f>(K645/K613)*AB90</f>
        <v>0</v>
      </c>
      <c r="L694" s="228" t="e">
        <f>(L648/L613)*AB95</f>
        <v>#DIV/0!</v>
      </c>
      <c r="M694" s="212" t="e">
        <f t="shared" si="0"/>
        <v>#DIV/0!</v>
      </c>
      <c r="N694" s="222" t="s">
        <v>660</v>
      </c>
    </row>
    <row r="695" spans="1:14" s="212" customFormat="1" ht="12.65" customHeight="1">
      <c r="A695" s="223">
        <v>7180</v>
      </c>
      <c r="B695" s="222" t="s">
        <v>661</v>
      </c>
      <c r="C695" s="228" t="str">
        <f>AC86</f>
        <v>x</v>
      </c>
      <c r="D695" s="228">
        <f>(D616/D613)*AC91</f>
        <v>0</v>
      </c>
      <c r="E695" s="230">
        <f>(E624/E613)*SUM(C695:D695)</f>
        <v>0</v>
      </c>
      <c r="F695" s="230">
        <f>(F625/F613)*AC65</f>
        <v>0</v>
      </c>
      <c r="G695" s="228">
        <f>(G626/G613)*AC92</f>
        <v>0</v>
      </c>
      <c r="H695" s="230">
        <f>(H629/H613)*AC61</f>
        <v>0</v>
      </c>
      <c r="I695" s="228">
        <f>(I630/I613)*AC93</f>
        <v>0</v>
      </c>
      <c r="J695" s="228">
        <f>(J631/J613)*AC94</f>
        <v>0</v>
      </c>
      <c r="K695" s="228">
        <f>(K645/K613)*AC90</f>
        <v>0</v>
      </c>
      <c r="L695" s="228" t="e">
        <f>(L648/L613)*AC95</f>
        <v>#DIV/0!</v>
      </c>
      <c r="M695" s="212" t="e">
        <f t="shared" si="0"/>
        <v>#DIV/0!</v>
      </c>
      <c r="N695" s="222" t="s">
        <v>662</v>
      </c>
    </row>
    <row r="696" spans="1:14" s="212" customFormat="1" ht="12.65" customHeight="1">
      <c r="A696" s="223">
        <v>7190</v>
      </c>
      <c r="B696" s="222" t="s">
        <v>144</v>
      </c>
      <c r="C696" s="228" t="str">
        <f>AD86</f>
        <v>x</v>
      </c>
      <c r="D696" s="228">
        <f>(D616/D613)*AD91</f>
        <v>0</v>
      </c>
      <c r="E696" s="230">
        <f>(E624/E613)*SUM(C696:D696)</f>
        <v>0</v>
      </c>
      <c r="F696" s="230">
        <f>(F625/F613)*AD65</f>
        <v>0</v>
      </c>
      <c r="G696" s="228">
        <f>(G626/G613)*AD92</f>
        <v>0</v>
      </c>
      <c r="H696" s="230">
        <f>(H629/H613)*AD61</f>
        <v>0</v>
      </c>
      <c r="I696" s="228">
        <f>(I630/I613)*AD93</f>
        <v>0</v>
      </c>
      <c r="J696" s="228">
        <f>(J631/J613)*AD94</f>
        <v>0</v>
      </c>
      <c r="K696" s="228">
        <f>(K645/K613)*AD90</f>
        <v>0</v>
      </c>
      <c r="L696" s="228" t="e">
        <f>(L648/L613)*AD95</f>
        <v>#DIV/0!</v>
      </c>
      <c r="M696" s="212" t="e">
        <f t="shared" si="0"/>
        <v>#DIV/0!</v>
      </c>
      <c r="N696" s="222" t="s">
        <v>663</v>
      </c>
    </row>
    <row r="697" spans="1:14" s="212" customFormat="1" ht="12.65" customHeight="1">
      <c r="A697" s="223">
        <v>7200</v>
      </c>
      <c r="B697" s="222" t="s">
        <v>664</v>
      </c>
      <c r="C697" s="228" t="str">
        <f>AE86</f>
        <v>x</v>
      </c>
      <c r="D697" s="228">
        <f>(D616/D613)*AE91</f>
        <v>0</v>
      </c>
      <c r="E697" s="230">
        <f>(E624/E613)*SUM(C697:D697)</f>
        <v>0</v>
      </c>
      <c r="F697" s="230">
        <f>(F625/F613)*AE65</f>
        <v>0</v>
      </c>
      <c r="G697" s="228">
        <f>(G626/G613)*AE92</f>
        <v>0</v>
      </c>
      <c r="H697" s="230">
        <f>(H629/H613)*AE61</f>
        <v>0</v>
      </c>
      <c r="I697" s="228">
        <f>(I630/I613)*AE93</f>
        <v>0</v>
      </c>
      <c r="J697" s="228">
        <f>(J631/J613)*AE94</f>
        <v>0</v>
      </c>
      <c r="K697" s="228">
        <f>(K645/K613)*AE90</f>
        <v>0</v>
      </c>
      <c r="L697" s="228" t="e">
        <f>(L648/L613)*AE95</f>
        <v>#DIV/0!</v>
      </c>
      <c r="M697" s="212" t="e">
        <f t="shared" si="0"/>
        <v>#DIV/0!</v>
      </c>
      <c r="N697" s="222" t="s">
        <v>665</v>
      </c>
    </row>
    <row r="698" spans="1:14" s="212" customFormat="1" ht="12.65" customHeight="1">
      <c r="A698" s="223">
        <v>7220</v>
      </c>
      <c r="B698" s="222" t="s">
        <v>666</v>
      </c>
      <c r="C698" s="228" t="str">
        <f>AF86</f>
        <v>x</v>
      </c>
      <c r="D698" s="228">
        <f>(D616/D613)*AF91</f>
        <v>0</v>
      </c>
      <c r="E698" s="230">
        <f>(E624/E613)*SUM(C698:D698)</f>
        <v>0</v>
      </c>
      <c r="F698" s="230">
        <f>(F625/F613)*AF65</f>
        <v>0</v>
      </c>
      <c r="G698" s="228">
        <f>(G626/G613)*AF92</f>
        <v>0</v>
      </c>
      <c r="H698" s="230">
        <f>(H629/H613)*AF61</f>
        <v>0</v>
      </c>
      <c r="I698" s="228">
        <f>(I630/I613)*AF93</f>
        <v>0</v>
      </c>
      <c r="J698" s="228">
        <f>(J631/J613)*AF94</f>
        <v>0</v>
      </c>
      <c r="K698" s="228">
        <f>(K645/K613)*AF90</f>
        <v>0</v>
      </c>
      <c r="L698" s="228" t="e">
        <f>(L648/L613)*AF95</f>
        <v>#DIV/0!</v>
      </c>
      <c r="M698" s="212" t="e">
        <f t="shared" si="0"/>
        <v>#DIV/0!</v>
      </c>
      <c r="N698" s="222" t="s">
        <v>667</v>
      </c>
    </row>
    <row r="699" spans="1:14" s="212" customFormat="1" ht="12.65" customHeight="1">
      <c r="A699" s="223">
        <v>7230</v>
      </c>
      <c r="B699" s="222" t="s">
        <v>668</v>
      </c>
      <c r="C699" s="228" t="str">
        <f>AG86</f>
        <v>x</v>
      </c>
      <c r="D699" s="228">
        <f>(D616/D613)*AG91</f>
        <v>-56.739821011045713</v>
      </c>
      <c r="E699" s="230">
        <f>(E624/E613)*SUM(C699:D699)</f>
        <v>0</v>
      </c>
      <c r="F699" s="230">
        <f>(F625/F613)*AG65</f>
        <v>0</v>
      </c>
      <c r="G699" s="228">
        <f>(G626/G613)*AG92</f>
        <v>0</v>
      </c>
      <c r="H699" s="230">
        <f>(H629/H613)*AG61</f>
        <v>0</v>
      </c>
      <c r="I699" s="228">
        <f>(I630/I613)*AG93</f>
        <v>0</v>
      </c>
      <c r="J699" s="228">
        <f>(J631/J613)*AG94</f>
        <v>0</v>
      </c>
      <c r="K699" s="228">
        <f>(K645/K613)*AG90</f>
        <v>0</v>
      </c>
      <c r="L699" s="228" t="e">
        <f>(L648/L613)*AG95</f>
        <v>#DIV/0!</v>
      </c>
      <c r="M699" s="212" t="e">
        <f t="shared" si="0"/>
        <v>#DIV/0!</v>
      </c>
      <c r="N699" s="222" t="s">
        <v>669</v>
      </c>
    </row>
    <row r="700" spans="1:14" s="212" customFormat="1" ht="12.65" customHeight="1">
      <c r="A700" s="223">
        <v>7240</v>
      </c>
      <c r="B700" s="222" t="s">
        <v>146</v>
      </c>
      <c r="C700" s="228" t="str">
        <f>AH86</f>
        <v>x</v>
      </c>
      <c r="D700" s="228">
        <f>(D616/D613)*AH91</f>
        <v>0</v>
      </c>
      <c r="E700" s="230">
        <f>(E624/E613)*SUM(C700:D700)</f>
        <v>0</v>
      </c>
      <c r="F700" s="230">
        <f>(F625/F613)*AH65</f>
        <v>0</v>
      </c>
      <c r="G700" s="228">
        <f>(G626/G613)*AH92</f>
        <v>0</v>
      </c>
      <c r="H700" s="230">
        <f>(H629/H613)*AH61</f>
        <v>0</v>
      </c>
      <c r="I700" s="228">
        <f>(I630/I613)*AH93</f>
        <v>0</v>
      </c>
      <c r="J700" s="228">
        <f>(J631/J613)*AH94</f>
        <v>0</v>
      </c>
      <c r="K700" s="228">
        <f>(K645/K613)*AH90</f>
        <v>0</v>
      </c>
      <c r="L700" s="228" t="e">
        <f>(L648/L613)*AH95</f>
        <v>#DIV/0!</v>
      </c>
      <c r="M700" s="212" t="e">
        <f t="shared" si="0"/>
        <v>#DIV/0!</v>
      </c>
      <c r="N700" s="222" t="s">
        <v>670</v>
      </c>
    </row>
    <row r="701" spans="1:14" s="212" customFormat="1" ht="12.65" customHeight="1">
      <c r="A701" s="223">
        <v>7250</v>
      </c>
      <c r="B701" s="222" t="s">
        <v>671</v>
      </c>
      <c r="C701" s="228" t="str">
        <f>AI86</f>
        <v>x</v>
      </c>
      <c r="D701" s="228">
        <f>(D616/D613)*AI91</f>
        <v>0</v>
      </c>
      <c r="E701" s="230">
        <f>(E624/E613)*SUM(C701:D701)</f>
        <v>0</v>
      </c>
      <c r="F701" s="230">
        <f>(F625/F613)*AI65</f>
        <v>0</v>
      </c>
      <c r="G701" s="228">
        <f>(G626/G613)*AI92</f>
        <v>0</v>
      </c>
      <c r="H701" s="230">
        <f>(H629/H613)*AI61</f>
        <v>0</v>
      </c>
      <c r="I701" s="228">
        <f>(I630/I613)*AI93</f>
        <v>0</v>
      </c>
      <c r="J701" s="228">
        <f>(J631/J613)*AI94</f>
        <v>0</v>
      </c>
      <c r="K701" s="228">
        <f>(K645/K613)*AI90</f>
        <v>0</v>
      </c>
      <c r="L701" s="228" t="e">
        <f>(L648/L613)*AI95</f>
        <v>#DIV/0!</v>
      </c>
      <c r="M701" s="212" t="e">
        <f t="shared" si="0"/>
        <v>#DIV/0!</v>
      </c>
      <c r="N701" s="222" t="s">
        <v>672</v>
      </c>
    </row>
    <row r="702" spans="1:14" s="212" customFormat="1" ht="12.65" customHeight="1">
      <c r="A702" s="223">
        <v>7260</v>
      </c>
      <c r="B702" s="222" t="s">
        <v>148</v>
      </c>
      <c r="C702" s="228" t="str">
        <f>AJ86</f>
        <v>x</v>
      </c>
      <c r="D702" s="228">
        <f>(D616/D613)*AJ91</f>
        <v>0</v>
      </c>
      <c r="E702" s="230">
        <f>(E624/E613)*SUM(C702:D702)</f>
        <v>0</v>
      </c>
      <c r="F702" s="230">
        <f>(F625/F613)*AJ65</f>
        <v>0</v>
      </c>
      <c r="G702" s="228">
        <f>(G626/G613)*AJ92</f>
        <v>0</v>
      </c>
      <c r="H702" s="230">
        <f>(H629/H613)*AJ61</f>
        <v>0</v>
      </c>
      <c r="I702" s="228">
        <f>(I630/I613)*AJ93</f>
        <v>0</v>
      </c>
      <c r="J702" s="228">
        <f>(J631/J613)*AJ94</f>
        <v>0</v>
      </c>
      <c r="K702" s="228">
        <f>(K645/K613)*AJ90</f>
        <v>0</v>
      </c>
      <c r="L702" s="228" t="e">
        <f>(L648/L613)*AJ95</f>
        <v>#DIV/0!</v>
      </c>
      <c r="M702" s="212" t="e">
        <f t="shared" si="0"/>
        <v>#DIV/0!</v>
      </c>
      <c r="N702" s="222" t="s">
        <v>673</v>
      </c>
    </row>
    <row r="703" spans="1:14" s="212" customFormat="1" ht="12.65" customHeight="1">
      <c r="A703" s="223">
        <v>7310</v>
      </c>
      <c r="B703" s="222" t="s">
        <v>674</v>
      </c>
      <c r="C703" s="228" t="str">
        <f>AK86</f>
        <v>x</v>
      </c>
      <c r="D703" s="228">
        <f>(D616/D613)*AK91</f>
        <v>0</v>
      </c>
      <c r="E703" s="230">
        <f>(E624/E613)*SUM(C703:D703)</f>
        <v>0</v>
      </c>
      <c r="F703" s="230">
        <f>(F625/F613)*AK65</f>
        <v>0</v>
      </c>
      <c r="G703" s="228">
        <f>(G626/G613)*AK92</f>
        <v>0</v>
      </c>
      <c r="H703" s="230">
        <f>(H629/H613)*AK61</f>
        <v>0</v>
      </c>
      <c r="I703" s="228">
        <f>(I630/I613)*AK93</f>
        <v>0</v>
      </c>
      <c r="J703" s="228">
        <f>(J631/J613)*AK94</f>
        <v>0</v>
      </c>
      <c r="K703" s="228">
        <f>(K645/K613)*AK90</f>
        <v>0</v>
      </c>
      <c r="L703" s="228" t="e">
        <f>(L648/L613)*AK95</f>
        <v>#DIV/0!</v>
      </c>
      <c r="M703" s="212" t="e">
        <f t="shared" si="0"/>
        <v>#DIV/0!</v>
      </c>
      <c r="N703" s="222" t="s">
        <v>675</v>
      </c>
    </row>
    <row r="704" spans="1:14" s="212" customFormat="1" ht="12.65" customHeight="1">
      <c r="A704" s="223">
        <v>7320</v>
      </c>
      <c r="B704" s="222" t="s">
        <v>676</v>
      </c>
      <c r="C704" s="228" t="str">
        <f>AL86</f>
        <v>x</v>
      </c>
      <c r="D704" s="228">
        <f>(D616/D613)*AL91</f>
        <v>0</v>
      </c>
      <c r="E704" s="230">
        <f>(E624/E613)*SUM(C704:D704)</f>
        <v>0</v>
      </c>
      <c r="F704" s="230">
        <f>(F625/F613)*AL65</f>
        <v>0</v>
      </c>
      <c r="G704" s="228">
        <f>(G626/G613)*AL92</f>
        <v>0</v>
      </c>
      <c r="H704" s="230">
        <f>(H629/H613)*AL61</f>
        <v>0</v>
      </c>
      <c r="I704" s="228">
        <f>(I630/I613)*AL93</f>
        <v>0</v>
      </c>
      <c r="J704" s="228">
        <f>(J631/J613)*AL94</f>
        <v>0</v>
      </c>
      <c r="K704" s="228">
        <f>(K645/K613)*AL90</f>
        <v>0</v>
      </c>
      <c r="L704" s="228" t="e">
        <f>(L648/L613)*AL95</f>
        <v>#DIV/0!</v>
      </c>
      <c r="M704" s="212" t="e">
        <f t="shared" si="0"/>
        <v>#DIV/0!</v>
      </c>
      <c r="N704" s="222" t="s">
        <v>677</v>
      </c>
    </row>
    <row r="705" spans="1:14" s="212" customFormat="1" ht="12.65" customHeight="1">
      <c r="A705" s="223">
        <v>7330</v>
      </c>
      <c r="B705" s="222" t="s">
        <v>678</v>
      </c>
      <c r="C705" s="228" t="str">
        <f>AM86</f>
        <v>x</v>
      </c>
      <c r="D705" s="228">
        <f>(D616/D613)*AM91</f>
        <v>0</v>
      </c>
      <c r="E705" s="230">
        <f>(E624/E613)*SUM(C705:D705)</f>
        <v>0</v>
      </c>
      <c r="F705" s="230">
        <f>(F625/F613)*AM65</f>
        <v>0</v>
      </c>
      <c r="G705" s="228">
        <f>(G626/G613)*AM92</f>
        <v>0</v>
      </c>
      <c r="H705" s="230">
        <f>(H629/H613)*AM61</f>
        <v>0</v>
      </c>
      <c r="I705" s="228">
        <f>(I630/I613)*AM93</f>
        <v>0</v>
      </c>
      <c r="J705" s="228">
        <f>(J631/J613)*AM94</f>
        <v>0</v>
      </c>
      <c r="K705" s="228">
        <f>(K645/K613)*AM90</f>
        <v>0</v>
      </c>
      <c r="L705" s="228" t="e">
        <f>(L648/L613)*AM95</f>
        <v>#DIV/0!</v>
      </c>
      <c r="M705" s="212" t="e">
        <f t="shared" si="0"/>
        <v>#DIV/0!</v>
      </c>
      <c r="N705" s="222" t="s">
        <v>679</v>
      </c>
    </row>
    <row r="706" spans="1:14" s="212" customFormat="1" ht="12.65" customHeight="1">
      <c r="A706" s="223">
        <v>7340</v>
      </c>
      <c r="B706" s="222" t="s">
        <v>680</v>
      </c>
      <c r="C706" s="228" t="str">
        <f>AN86</f>
        <v>x</v>
      </c>
      <c r="D706" s="228">
        <f>(D616/D613)*AN91</f>
        <v>0</v>
      </c>
      <c r="E706" s="230">
        <f>(E624/E613)*SUM(C706:D706)</f>
        <v>0</v>
      </c>
      <c r="F706" s="230">
        <f>(F625/F613)*AN65</f>
        <v>0</v>
      </c>
      <c r="G706" s="228">
        <f>(G626/G613)*AN92</f>
        <v>0</v>
      </c>
      <c r="H706" s="230">
        <f>(H629/H613)*AN61</f>
        <v>0</v>
      </c>
      <c r="I706" s="228">
        <f>(I630/I613)*AN93</f>
        <v>0</v>
      </c>
      <c r="J706" s="228">
        <f>(J631/J613)*AN94</f>
        <v>0</v>
      </c>
      <c r="K706" s="228">
        <f>(K645/K613)*AN90</f>
        <v>0</v>
      </c>
      <c r="L706" s="228" t="e">
        <f>(L648/L613)*AN95</f>
        <v>#DIV/0!</v>
      </c>
      <c r="M706" s="212" t="e">
        <f t="shared" si="0"/>
        <v>#DIV/0!</v>
      </c>
      <c r="N706" s="222" t="s">
        <v>681</v>
      </c>
    </row>
    <row r="707" spans="1:14" s="212" customFormat="1" ht="12.65" customHeight="1">
      <c r="A707" s="223">
        <v>7350</v>
      </c>
      <c r="B707" s="222" t="s">
        <v>682</v>
      </c>
      <c r="C707" s="228" t="str">
        <f>AO86</f>
        <v>x</v>
      </c>
      <c r="D707" s="228">
        <f>(D616/D613)*AO91</f>
        <v>0</v>
      </c>
      <c r="E707" s="230">
        <f>(E624/E613)*SUM(C707:D707)</f>
        <v>0</v>
      </c>
      <c r="F707" s="230">
        <f>(F625/F613)*AO65</f>
        <v>0</v>
      </c>
      <c r="G707" s="228">
        <f>(G626/G613)*AO92</f>
        <v>0</v>
      </c>
      <c r="H707" s="230">
        <f>(H629/H613)*AO61</f>
        <v>0</v>
      </c>
      <c r="I707" s="228">
        <f>(I630/I613)*AO93</f>
        <v>0</v>
      </c>
      <c r="J707" s="228">
        <f>(J631/J613)*AO94</f>
        <v>0</v>
      </c>
      <c r="K707" s="228">
        <f>(K645/K613)*AO90</f>
        <v>0</v>
      </c>
      <c r="L707" s="228" t="e">
        <f>(L648/L613)*AO95</f>
        <v>#DIV/0!</v>
      </c>
      <c r="M707" s="212" t="e">
        <f t="shared" si="0"/>
        <v>#DIV/0!</v>
      </c>
      <c r="N707" s="222" t="s">
        <v>683</v>
      </c>
    </row>
    <row r="708" spans="1:14" s="212" customFormat="1" ht="12.65" customHeight="1">
      <c r="A708" s="223">
        <v>7380</v>
      </c>
      <c r="B708" s="222" t="s">
        <v>684</v>
      </c>
      <c r="C708" s="228" t="str">
        <f>AP86</f>
        <v>x</v>
      </c>
      <c r="D708" s="228">
        <f>(D616/D613)*AP91</f>
        <v>0</v>
      </c>
      <c r="E708" s="230">
        <f>(E624/E613)*SUM(C708:D708)</f>
        <v>0</v>
      </c>
      <c r="F708" s="230">
        <f>(F625/F613)*AP65</f>
        <v>0</v>
      </c>
      <c r="G708" s="228">
        <f>(G626/G613)*AP92</f>
        <v>0</v>
      </c>
      <c r="H708" s="230">
        <f>(H629/H613)*AP61</f>
        <v>0</v>
      </c>
      <c r="I708" s="228">
        <f>(I630/I613)*AP93</f>
        <v>0</v>
      </c>
      <c r="J708" s="228">
        <f>(J631/J613)*AP94</f>
        <v>0</v>
      </c>
      <c r="K708" s="228">
        <f>(K645/K613)*AP90</f>
        <v>0</v>
      </c>
      <c r="L708" s="228" t="e">
        <f>(L648/L613)*AP95</f>
        <v>#DIV/0!</v>
      </c>
      <c r="M708" s="212" t="e">
        <f t="shared" si="0"/>
        <v>#DIV/0!</v>
      </c>
      <c r="N708" s="222" t="s">
        <v>685</v>
      </c>
    </row>
    <row r="709" spans="1:14" s="212" customFormat="1" ht="12.65" customHeight="1">
      <c r="A709" s="223">
        <v>7390</v>
      </c>
      <c r="B709" s="222" t="s">
        <v>686</v>
      </c>
      <c r="C709" s="228" t="str">
        <f>AQ86</f>
        <v>x</v>
      </c>
      <c r="D709" s="228">
        <f>(D616/D613)*AQ91</f>
        <v>0</v>
      </c>
      <c r="E709" s="230">
        <f>(E624/E613)*SUM(C709:D709)</f>
        <v>0</v>
      </c>
      <c r="F709" s="230">
        <f>(F625/F613)*AQ65</f>
        <v>0</v>
      </c>
      <c r="G709" s="228">
        <f>(G626/G613)*AQ92</f>
        <v>0</v>
      </c>
      <c r="H709" s="230">
        <f>(H629/H613)*AQ61</f>
        <v>0</v>
      </c>
      <c r="I709" s="228">
        <f>(I630/I613)*AQ93</f>
        <v>0</v>
      </c>
      <c r="J709" s="228">
        <f>(J631/J613)*AQ94</f>
        <v>0</v>
      </c>
      <c r="K709" s="228">
        <f>(K645/K613)*AQ90</f>
        <v>0</v>
      </c>
      <c r="L709" s="228" t="e">
        <f>(L648/L613)*AQ95</f>
        <v>#DIV/0!</v>
      </c>
      <c r="M709" s="212" t="e">
        <f t="shared" si="0"/>
        <v>#DIV/0!</v>
      </c>
      <c r="N709" s="222" t="s">
        <v>687</v>
      </c>
    </row>
    <row r="710" spans="1:14" s="212" customFormat="1" ht="12.65" customHeight="1">
      <c r="A710" s="223">
        <v>7400</v>
      </c>
      <c r="B710" s="222" t="s">
        <v>688</v>
      </c>
      <c r="C710" s="228" t="str">
        <f>AR86</f>
        <v>x</v>
      </c>
      <c r="D710" s="228">
        <f>(D616/D613)*AR91</f>
        <v>0</v>
      </c>
      <c r="E710" s="230">
        <f>(E624/E613)*SUM(C710:D710)</f>
        <v>0</v>
      </c>
      <c r="F710" s="230">
        <f>(F625/F613)*AR65</f>
        <v>0</v>
      </c>
      <c r="G710" s="228">
        <f>(G626/G613)*AR92</f>
        <v>0</v>
      </c>
      <c r="H710" s="230">
        <f>(H629/H613)*AR61</f>
        <v>0</v>
      </c>
      <c r="I710" s="228">
        <f>(I630/I613)*AR93</f>
        <v>0</v>
      </c>
      <c r="J710" s="228">
        <f>(J631/J613)*AR94</f>
        <v>0</v>
      </c>
      <c r="K710" s="228">
        <f>(K645/K613)*AR90</f>
        <v>0</v>
      </c>
      <c r="L710" s="228" t="e">
        <f>(L648/L613)*AR95</f>
        <v>#DIV/0!</v>
      </c>
      <c r="M710" s="212" t="e">
        <f t="shared" si="0"/>
        <v>#DIV/0!</v>
      </c>
      <c r="N710" s="222" t="s">
        <v>689</v>
      </c>
    </row>
    <row r="711" spans="1:14" s="212" customFormat="1" ht="12.65" customHeight="1">
      <c r="A711" s="223">
        <v>7410</v>
      </c>
      <c r="B711" s="222" t="s">
        <v>156</v>
      </c>
      <c r="C711" s="228" t="str">
        <f>AS86</f>
        <v>x</v>
      </c>
      <c r="D711" s="228">
        <f>(D616/D613)*AS91</f>
        <v>0</v>
      </c>
      <c r="E711" s="230">
        <f>(E624/E613)*SUM(C711:D711)</f>
        <v>0</v>
      </c>
      <c r="F711" s="230">
        <f>(F625/F613)*AS65</f>
        <v>0</v>
      </c>
      <c r="G711" s="228">
        <f>(G626/G613)*AS92</f>
        <v>0</v>
      </c>
      <c r="H711" s="230">
        <f>(H629/H613)*AS61</f>
        <v>0</v>
      </c>
      <c r="I711" s="228">
        <f>(I630/I613)*AS93</f>
        <v>0</v>
      </c>
      <c r="J711" s="228">
        <f>(J631/J613)*AS94</f>
        <v>0</v>
      </c>
      <c r="K711" s="228">
        <f>(K645/K613)*AS90</f>
        <v>0</v>
      </c>
      <c r="L711" s="228" t="e">
        <f>(L648/L613)*AS95</f>
        <v>#DIV/0!</v>
      </c>
      <c r="M711" s="212" t="e">
        <f t="shared" si="0"/>
        <v>#DIV/0!</v>
      </c>
      <c r="N711" s="222" t="s">
        <v>690</v>
      </c>
    </row>
    <row r="712" spans="1:14" s="212" customFormat="1" ht="12.65" customHeight="1">
      <c r="A712" s="223">
        <v>7420</v>
      </c>
      <c r="B712" s="222" t="s">
        <v>691</v>
      </c>
      <c r="C712" s="228" t="str">
        <f>AT86</f>
        <v>x</v>
      </c>
      <c r="D712" s="228">
        <f>(D616/D613)*AT91</f>
        <v>0</v>
      </c>
      <c r="E712" s="230">
        <f>(E624/E613)*SUM(C712:D712)</f>
        <v>0</v>
      </c>
      <c r="F712" s="230">
        <f>(F625/F613)*AT65</f>
        <v>0</v>
      </c>
      <c r="G712" s="228">
        <f>(G626/G613)*AT92</f>
        <v>0</v>
      </c>
      <c r="H712" s="230">
        <f>(H629/H613)*AT61</f>
        <v>0</v>
      </c>
      <c r="I712" s="228">
        <f>(I630/I613)*AT93</f>
        <v>0</v>
      </c>
      <c r="J712" s="228">
        <f>(J631/J613)*AT94</f>
        <v>0</v>
      </c>
      <c r="K712" s="228">
        <f>(K645/K613)*AT90</f>
        <v>0</v>
      </c>
      <c r="L712" s="228" t="e">
        <f>(L648/L613)*AT95</f>
        <v>#DIV/0!</v>
      </c>
      <c r="M712" s="212" t="e">
        <f t="shared" si="0"/>
        <v>#DIV/0!</v>
      </c>
      <c r="N712" s="222" t="s">
        <v>692</v>
      </c>
    </row>
    <row r="713" spans="1:14" s="212" customFormat="1" ht="12.65" customHeight="1">
      <c r="A713" s="223">
        <v>7430</v>
      </c>
      <c r="B713" s="222" t="s">
        <v>693</v>
      </c>
      <c r="C713" s="228" t="str">
        <f>AU86</f>
        <v>x</v>
      </c>
      <c r="D713" s="228">
        <f>(D616/D613)*AU91</f>
        <v>0</v>
      </c>
      <c r="E713" s="230">
        <f>(E624/E613)*SUM(C713:D713)</f>
        <v>0</v>
      </c>
      <c r="F713" s="230">
        <f>(F625/F613)*AU65</f>
        <v>0</v>
      </c>
      <c r="G713" s="228">
        <f>(G626/G613)*AU92</f>
        <v>0</v>
      </c>
      <c r="H713" s="230">
        <f>(H629/H613)*AU61</f>
        <v>0</v>
      </c>
      <c r="I713" s="228">
        <f>(I630/I613)*AU93</f>
        <v>0</v>
      </c>
      <c r="J713" s="228">
        <f>(J631/J613)*AU94</f>
        <v>0</v>
      </c>
      <c r="K713" s="228">
        <f>(K645/K613)*AU90</f>
        <v>0</v>
      </c>
      <c r="L713" s="228" t="e">
        <f>(L648/L613)*AU95</f>
        <v>#DIV/0!</v>
      </c>
      <c r="M713" s="212" t="e">
        <f t="shared" si="0"/>
        <v>#DIV/0!</v>
      </c>
      <c r="N713" s="222" t="s">
        <v>694</v>
      </c>
    </row>
    <row r="714" spans="1:14" s="212" customFormat="1" ht="12.65" customHeight="1">
      <c r="A714" s="223">
        <v>7490</v>
      </c>
      <c r="B714" s="222" t="s">
        <v>695</v>
      </c>
      <c r="C714" s="228" t="str">
        <f>AV86</f>
        <v>x</v>
      </c>
      <c r="D714" s="228">
        <f>(D616/D613)*AV91</f>
        <v>0</v>
      </c>
      <c r="E714" s="230">
        <f>(E624/E613)*SUM(C714:D714)</f>
        <v>0</v>
      </c>
      <c r="F714" s="230">
        <f>(F625/F613)*AV65</f>
        <v>0</v>
      </c>
      <c r="G714" s="228">
        <f>(G626/G613)*AV92</f>
        <v>0</v>
      </c>
      <c r="H714" s="230">
        <f>(H629/H613)*AV61</f>
        <v>0</v>
      </c>
      <c r="I714" s="228">
        <f>(I630/I613)*AV93</f>
        <v>0</v>
      </c>
      <c r="J714" s="228">
        <f>(J631/J613)*AV94</f>
        <v>0</v>
      </c>
      <c r="K714" s="228">
        <f>(K645/K613)*AV90</f>
        <v>0</v>
      </c>
      <c r="L714" s="228" t="e">
        <f>(L648/L613)*AV95</f>
        <v>#DIV/0!</v>
      </c>
      <c r="M714" s="212" t="e">
        <f t="shared" si="0"/>
        <v>#DIV/0!</v>
      </c>
      <c r="N714" s="224" t="s">
        <v>696</v>
      </c>
    </row>
    <row r="715" spans="1:14" s="212" customFormat="1" ht="12.65" customHeight="1"/>
    <row r="716" spans="1:14" s="212" customFormat="1" ht="12.65" customHeight="1">
      <c r="C716" s="225">
        <f>SUM(C615:C648)+SUM(C669:C714)</f>
        <v>-175936</v>
      </c>
      <c r="D716" s="212">
        <f>SUM(D617:D648)+SUM(D669:D714)</f>
        <v>-175936</v>
      </c>
      <c r="E716" s="212">
        <f>SUM(E625:E648)+SUM(E669:E714)</f>
        <v>0</v>
      </c>
      <c r="F716" s="212">
        <f>SUM(F626:F649)+SUM(F669:F714)</f>
        <v>0</v>
      </c>
      <c r="G716" s="212">
        <f>SUM(G627:G648)+SUM(G669:G714)</f>
        <v>0</v>
      </c>
      <c r="H716" s="212">
        <f>SUM(H630:H648)+SUM(H669:H714)</f>
        <v>0</v>
      </c>
      <c r="I716" s="212">
        <f>SUM(I631:I648)+SUM(I669:I714)</f>
        <v>0</v>
      </c>
      <c r="J716" s="212">
        <f>SUM(J632:J648)+SUM(J669:J714)</f>
        <v>0</v>
      </c>
      <c r="K716" s="212">
        <f>SUM(K669:K714)</f>
        <v>0</v>
      </c>
      <c r="L716" s="212" t="e">
        <f>SUM(L669:L714)</f>
        <v>#DIV/0!</v>
      </c>
      <c r="M716" s="212" t="e">
        <f>SUM(M669:M714)</f>
        <v>#DIV/0!</v>
      </c>
      <c r="N716" s="222" t="s">
        <v>697</v>
      </c>
    </row>
    <row r="717" spans="1:14" s="212" customFormat="1" ht="12.65" customHeight="1">
      <c r="C717" s="225">
        <f>CE86</f>
        <v>821771</v>
      </c>
      <c r="D717" s="212">
        <f>D616</f>
        <v>-175936</v>
      </c>
      <c r="E717" s="212">
        <f>E624</f>
        <v>0</v>
      </c>
      <c r="F717" s="212">
        <f>F625</f>
        <v>0</v>
      </c>
      <c r="G717" s="212">
        <f>G626</f>
        <v>0</v>
      </c>
      <c r="H717" s="212">
        <f>H629</f>
        <v>0</v>
      </c>
      <c r="I717" s="212">
        <f>I630</f>
        <v>0</v>
      </c>
      <c r="J717" s="212">
        <f>J631</f>
        <v>0</v>
      </c>
      <c r="K717" s="212">
        <f>K645</f>
        <v>0</v>
      </c>
      <c r="L717" s="212">
        <f>L648</f>
        <v>0</v>
      </c>
      <c r="M717" s="212">
        <f>C649</f>
        <v>-175936</v>
      </c>
      <c r="N717" s="222" t="s">
        <v>698</v>
      </c>
    </row>
  </sheetData>
  <sheetProtection sheet="1"/>
  <mergeCells count="1">
    <mergeCell ref="B236:C236"/>
  </mergeCells>
  <hyperlinks>
    <hyperlink ref="C30" r:id="rId1" xr:uid="{00000000-0004-0000-0B00-000000000000}"/>
    <hyperlink ref="F42" r:id="rId2" xr:uid="{00000000-0004-0000-0B00-000001000000}"/>
    <hyperlink ref="A43" r:id="rId3" xr:uid="{00000000-0004-0000-0B00-000002000000}"/>
    <hyperlink ref="C110" r:id="rId4" xr:uid="{00000000-0004-0000-0B00-000003000000}"/>
  </hyperlinks>
  <printOptions horizontalCentered="1" gridLines="1" gridLinesSet="0"/>
  <pageMargins left="0.25" right="0.25" top="0.5" bottom="0.5" header="0.5" footer="0.5"/>
  <pageSetup scale="95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B56D1-4A4B-4B60-9F61-F0EA357B1B86}">
  <sheetPr codeName="Sheet13"/>
  <dimension ref="A1:N2"/>
  <sheetViews>
    <sheetView workbookViewId="0">
      <selection activeCell="M2" sqref="M2"/>
    </sheetView>
  </sheetViews>
  <sheetFormatPr defaultColWidth="9" defaultRowHeight="14.5"/>
  <cols>
    <col min="1" max="2" width="9" style="11" customWidth="1"/>
    <col min="3" max="3" width="38.75" style="11" bestFit="1" customWidth="1"/>
    <col min="4" max="10" width="9" style="11" customWidth="1"/>
    <col min="11" max="11" width="13.33203125" style="11" customWidth="1"/>
    <col min="12" max="12" width="12.08203125" style="11" customWidth="1"/>
    <col min="13" max="17" width="9" style="11" customWidth="1"/>
    <col min="18" max="16384" width="9" style="11"/>
  </cols>
  <sheetData>
    <row r="1" spans="1:14" customFormat="1" ht="15.75" customHeight="1">
      <c r="A1" s="15" t="s">
        <v>1059</v>
      </c>
      <c r="B1" s="11" t="s">
        <v>1060</v>
      </c>
      <c r="C1" s="11" t="s">
        <v>1061</v>
      </c>
      <c r="D1" s="11" t="s">
        <v>1062</v>
      </c>
      <c r="E1" s="11" t="s">
        <v>1063</v>
      </c>
      <c r="F1" s="11" t="s">
        <v>1064</v>
      </c>
      <c r="G1" s="11" t="s">
        <v>1065</v>
      </c>
      <c r="H1" s="11" t="s">
        <v>1066</v>
      </c>
      <c r="I1" s="11" t="s">
        <v>1067</v>
      </c>
      <c r="J1" s="11" t="s">
        <v>1068</v>
      </c>
      <c r="K1" s="11" t="s">
        <v>1069</v>
      </c>
      <c r="L1" s="11" t="s">
        <v>1070</v>
      </c>
      <c r="M1" s="11" t="s">
        <v>1071</v>
      </c>
      <c r="N1" s="11" t="s">
        <v>1072</v>
      </c>
    </row>
    <row r="2" spans="1:14" customFormat="1" ht="15.75" customHeight="1">
      <c r="A2" s="11" t="str">
        <f>MONTH(data!C96) &amp; "-" &amp; DAY(data!C96)</f>
        <v>12-31</v>
      </c>
      <c r="B2" s="211" t="str">
        <f>RIGHT(data!C97, 3)</f>
        <v>080</v>
      </c>
      <c r="C2" s="11" t="str">
        <f>SUBSTITUTE(LEFT(data!C98,49),",","")</f>
        <v>Odessa Memorial Healthcare Center</v>
      </c>
      <c r="D2" s="11" t="str">
        <f>LEFT(data!C99, 49)</f>
        <v>PO Box 368</v>
      </c>
      <c r="E2" s="11" t="str">
        <f>LEFT(data!C100, 100)</f>
        <v>Odessa, WA 99159</v>
      </c>
      <c r="F2" s="11" t="str">
        <f>LEFT(data!C101, 2)</f>
        <v>WA</v>
      </c>
      <c r="G2" s="11" t="str">
        <f>LEFT(data!C102, 100)</f>
        <v>99159</v>
      </c>
      <c r="H2" s="11" t="str">
        <f>LEFT(data!C103, 100)</f>
        <v>Lincoln</v>
      </c>
      <c r="I2" s="11" t="str">
        <f>LEFT(data!C104, 49)</f>
        <v>Brett Antczak, CEO</v>
      </c>
      <c r="J2" s="11" t="str">
        <f>LEFT(data!C105, 49)</f>
        <v>Sarah Paul, Interim CFO</v>
      </c>
      <c r="K2" s="11" t="str">
        <f>LEFT(data!C107, 49)</f>
        <v>'509-982-2611</v>
      </c>
      <c r="L2" s="11" t="str">
        <f>LEFT(data!C108, 49)</f>
        <v>'509-982-2159</v>
      </c>
      <c r="M2" s="11" t="str">
        <f>LEFT(data!C109, 49)</f>
        <v>Jeannette Ring, CPA</v>
      </c>
      <c r="N2" s="11" t="str">
        <f>LEFT(data!C110, 49)</f>
        <v>jring@dzacpa.com</v>
      </c>
    </row>
  </sheetData>
  <sheetProtection algorithmName="SHA-512" hashValue="fzarjCCgl7IebmF0vJ+Xeed5La1gL5A2fJb4me0xsQxRzPiWhyYdnHB8FZKq1ARabRaH678wap/adJzJxiM5wg==" saltValue="6dBqu/FUvwz+GYdHsb71Zg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468E8-0899-4570-9857-1B68469F95CF}">
  <sheetPr codeName="Sheet14"/>
  <dimension ref="A1:CF2"/>
  <sheetViews>
    <sheetView workbookViewId="0">
      <selection activeCell="E20" sqref="E20"/>
    </sheetView>
  </sheetViews>
  <sheetFormatPr defaultColWidth="8.6640625" defaultRowHeight="15.5"/>
  <cols>
    <col min="1" max="3" width="10.4140625" style="9" customWidth="1"/>
    <col min="4" max="4" width="10.58203125" style="9" bestFit="1" customWidth="1"/>
    <col min="5" max="5" width="9.6640625" style="9" bestFit="1" customWidth="1"/>
    <col min="6" max="6" width="9.58203125" style="9" bestFit="1" customWidth="1"/>
    <col min="7" max="7" width="10.58203125" style="9" bestFit="1" customWidth="1"/>
    <col min="8" max="8" width="8.6640625" style="9" bestFit="1" customWidth="1"/>
    <col min="9" max="9" width="10.58203125" style="9" bestFit="1" customWidth="1"/>
    <col min="10" max="10" width="9.6640625" style="9" bestFit="1" customWidth="1"/>
    <col min="11" max="11" width="10.58203125" style="9" bestFit="1" customWidth="1"/>
    <col min="12" max="12" width="9.58203125" style="9" bestFit="1" customWidth="1"/>
    <col min="13" max="13" width="26.4140625" style="9" bestFit="1" customWidth="1"/>
    <col min="14" max="14" width="21.08203125" style="9" bestFit="1" customWidth="1"/>
    <col min="15" max="15" width="13" style="9" bestFit="1" customWidth="1"/>
    <col min="16" max="16" width="24.4140625" style="9" bestFit="1" customWidth="1"/>
    <col min="17" max="17" width="23.33203125" style="9" bestFit="1" customWidth="1"/>
    <col min="18" max="18" width="36.08203125" style="9" bestFit="1" customWidth="1"/>
    <col min="19" max="19" width="19.4140625" style="9" bestFit="1" customWidth="1"/>
    <col min="20" max="20" width="9.75" style="9" bestFit="1" customWidth="1"/>
    <col min="21" max="22" width="10.58203125" style="9" bestFit="1" customWidth="1"/>
    <col min="23" max="24" width="9.58203125" style="9" bestFit="1" customWidth="1"/>
    <col min="25" max="25" width="10" style="9" bestFit="1" customWidth="1"/>
    <col min="26" max="27" width="11.58203125" style="9" bestFit="1" customWidth="1"/>
    <col min="28" max="28" width="10.58203125" style="9" bestFit="1" customWidth="1"/>
    <col min="29" max="29" width="11.58203125" style="9" bestFit="1" customWidth="1"/>
    <col min="30" max="30" width="10.58203125" style="9" bestFit="1" customWidth="1"/>
    <col min="31" max="31" width="9.33203125" style="9" bestFit="1" customWidth="1"/>
    <col min="32" max="32" width="9.58203125" style="9" bestFit="1" customWidth="1"/>
    <col min="33" max="33" width="8.25" style="9" bestFit="1" customWidth="1"/>
    <col min="34" max="34" width="10.9140625" style="9" bestFit="1" customWidth="1"/>
    <col min="35" max="35" width="11.58203125" style="9" bestFit="1" customWidth="1"/>
    <col min="36" max="36" width="10.58203125" style="9" bestFit="1" customWidth="1"/>
    <col min="37" max="37" width="11.33203125" style="9" bestFit="1" customWidth="1"/>
    <col min="38" max="38" width="8.58203125" style="9" bestFit="1" customWidth="1"/>
    <col min="39" max="39" width="7.25" style="9" bestFit="1" customWidth="1"/>
    <col min="40" max="40" width="9.75" style="9" bestFit="1" customWidth="1"/>
    <col min="41" max="41" width="9" style="9" bestFit="1" customWidth="1"/>
    <col min="42" max="42" width="7.25" style="9" bestFit="1" customWidth="1"/>
    <col min="43" max="43" width="9.75" style="9" bestFit="1" customWidth="1"/>
    <col min="44" max="45" width="10.58203125" style="9" bestFit="1" customWidth="1"/>
    <col min="46" max="46" width="10" style="9" bestFit="1" customWidth="1"/>
    <col min="47" max="47" width="9.4140625" style="9" bestFit="1" customWidth="1"/>
    <col min="48" max="48" width="9.33203125" style="9" bestFit="1" customWidth="1"/>
    <col min="49" max="49" width="10.6640625" style="9" bestFit="1" customWidth="1"/>
    <col min="50" max="51" width="9.58203125" style="9" bestFit="1" customWidth="1"/>
    <col min="52" max="52" width="10.25" style="9" bestFit="1" customWidth="1"/>
    <col min="53" max="54" width="11.58203125" style="9" bestFit="1" customWidth="1"/>
    <col min="55" max="55" width="10.9140625" style="9" bestFit="1" customWidth="1"/>
    <col min="56" max="57" width="10.58203125" style="9" bestFit="1" customWidth="1"/>
    <col min="58" max="58" width="9.58203125" style="9" bestFit="1" customWidth="1"/>
    <col min="59" max="59" width="9.9140625" style="9" bestFit="1" customWidth="1"/>
    <col min="60" max="60" width="9.6640625" style="9" bestFit="1" customWidth="1"/>
    <col min="61" max="61" width="11.08203125" style="9" bestFit="1" customWidth="1"/>
    <col min="62" max="62" width="11.58203125" style="9" bestFit="1" customWidth="1"/>
    <col min="63" max="63" width="10.58203125" style="9" bestFit="1" customWidth="1"/>
    <col min="64" max="64" width="11.58203125" style="9" bestFit="1" customWidth="1"/>
    <col min="65" max="65" width="8.75" style="9" bestFit="1" customWidth="1"/>
    <col min="66" max="66" width="8.6640625" style="9" bestFit="1" customWidth="1"/>
    <col min="67" max="67" width="10" style="9" bestFit="1" customWidth="1"/>
    <col min="68" max="68" width="8.75" style="9" bestFit="1" customWidth="1"/>
    <col min="69" max="69" width="8.6640625" style="9" bestFit="1" customWidth="1"/>
    <col min="70" max="70" width="10" style="9" bestFit="1" customWidth="1"/>
    <col min="71" max="71" width="9" style="9" bestFit="1" customWidth="1"/>
    <col min="72" max="72" width="8.9140625" style="9" bestFit="1" customWidth="1"/>
    <col min="73" max="73" width="10.25" style="9" bestFit="1" customWidth="1"/>
    <col min="74" max="75" width="11.58203125" style="9" bestFit="1" customWidth="1"/>
    <col min="76" max="76" width="8.25" style="9" bestFit="1" customWidth="1"/>
    <col min="77" max="77" width="9" style="9" bestFit="1" customWidth="1"/>
    <col min="78" max="78" width="10.58203125" style="9" bestFit="1" customWidth="1"/>
    <col min="79" max="79" width="11.58203125" style="9" bestFit="1" customWidth="1"/>
    <col min="80" max="80" width="10.08203125" style="9" bestFit="1" customWidth="1"/>
    <col min="81" max="82" width="21.4140625" style="9" bestFit="1" customWidth="1"/>
    <col min="83" max="83" width="7.6640625" style="9" bestFit="1" customWidth="1"/>
    <col min="84" max="84" width="9.58203125" style="9" bestFit="1" customWidth="1"/>
    <col min="85" max="89" width="8.6640625" style="9" customWidth="1"/>
    <col min="90" max="16384" width="8.6640625" style="9"/>
  </cols>
  <sheetData>
    <row r="1" spans="1:84" s="10" customFormat="1" ht="12.65" customHeight="1">
      <c r="A1" s="13" t="s">
        <v>1073</v>
      </c>
      <c r="B1" s="13" t="s">
        <v>1074</v>
      </c>
      <c r="C1" s="13" t="s">
        <v>1075</v>
      </c>
      <c r="D1" s="13" t="s">
        <v>1076</v>
      </c>
      <c r="E1" s="13" t="s">
        <v>1077</v>
      </c>
      <c r="F1" s="13" t="s">
        <v>1078</v>
      </c>
      <c r="G1" s="13" t="s">
        <v>1079</v>
      </c>
      <c r="H1" s="13" t="s">
        <v>1080</v>
      </c>
      <c r="I1" s="13" t="s">
        <v>1081</v>
      </c>
      <c r="J1" s="13" t="s">
        <v>1082</v>
      </c>
      <c r="K1" s="13" t="s">
        <v>1083</v>
      </c>
      <c r="L1" s="13" t="s">
        <v>1084</v>
      </c>
      <c r="M1" s="13" t="s">
        <v>1085</v>
      </c>
      <c r="N1" s="13" t="s">
        <v>1086</v>
      </c>
      <c r="O1" s="13" t="s">
        <v>1087</v>
      </c>
      <c r="P1" s="13" t="s">
        <v>1088</v>
      </c>
      <c r="Q1" s="13" t="s">
        <v>1089</v>
      </c>
      <c r="R1" s="13" t="s">
        <v>1090</v>
      </c>
      <c r="S1" s="13" t="s">
        <v>1091</v>
      </c>
      <c r="T1" s="13" t="s">
        <v>1092</v>
      </c>
      <c r="U1" s="13" t="s">
        <v>1093</v>
      </c>
      <c r="V1" s="13" t="s">
        <v>1094</v>
      </c>
      <c r="W1" s="13" t="s">
        <v>1095</v>
      </c>
      <c r="X1" s="13" t="s">
        <v>1096</v>
      </c>
      <c r="Y1" s="13" t="s">
        <v>1097</v>
      </c>
      <c r="Z1" s="13" t="s">
        <v>1098</v>
      </c>
      <c r="AA1" s="13" t="s">
        <v>1099</v>
      </c>
      <c r="AB1" s="13" t="s">
        <v>1100</v>
      </c>
      <c r="AC1" s="13" t="s">
        <v>1101</v>
      </c>
      <c r="AD1" s="13" t="s">
        <v>1102</v>
      </c>
      <c r="AE1" s="13" t="s">
        <v>1103</v>
      </c>
      <c r="AF1" s="13" t="s">
        <v>1104</v>
      </c>
      <c r="AG1" s="13" t="s">
        <v>1105</v>
      </c>
      <c r="AH1" s="13" t="s">
        <v>1106</v>
      </c>
      <c r="AI1" s="13" t="s">
        <v>1107</v>
      </c>
      <c r="AJ1" s="13" t="s">
        <v>1108</v>
      </c>
      <c r="AK1" s="13" t="s">
        <v>1109</v>
      </c>
      <c r="AL1" s="13" t="s">
        <v>1110</v>
      </c>
      <c r="AM1" s="13" t="s">
        <v>1111</v>
      </c>
      <c r="AN1" s="13" t="s">
        <v>1112</v>
      </c>
      <c r="AO1" s="13" t="s">
        <v>1113</v>
      </c>
      <c r="AP1" s="13" t="s">
        <v>1114</v>
      </c>
      <c r="AQ1" s="13" t="s">
        <v>1115</v>
      </c>
      <c r="AR1" s="13" t="s">
        <v>1116</v>
      </c>
      <c r="AS1" s="13" t="s">
        <v>1117</v>
      </c>
      <c r="AT1" s="13" t="s">
        <v>1118</v>
      </c>
      <c r="AU1" s="13" t="s">
        <v>1119</v>
      </c>
      <c r="AV1" s="13" t="s">
        <v>1120</v>
      </c>
      <c r="AW1" s="13" t="s">
        <v>1121</v>
      </c>
      <c r="AX1" s="13" t="s">
        <v>1122</v>
      </c>
      <c r="AY1" s="13" t="s">
        <v>1123</v>
      </c>
      <c r="AZ1" s="13" t="s">
        <v>1124</v>
      </c>
      <c r="BA1" s="13" t="s">
        <v>1125</v>
      </c>
      <c r="BB1" s="13" t="s">
        <v>1126</v>
      </c>
      <c r="BC1" s="13" t="s">
        <v>1127</v>
      </c>
      <c r="BD1" s="13" t="s">
        <v>1128</v>
      </c>
      <c r="BE1" s="13" t="s">
        <v>1129</v>
      </c>
      <c r="BF1" s="13" t="s">
        <v>1130</v>
      </c>
      <c r="BG1" s="13" t="s">
        <v>1131</v>
      </c>
      <c r="BH1" s="13" t="s">
        <v>1132</v>
      </c>
      <c r="BI1" s="13" t="s">
        <v>1133</v>
      </c>
      <c r="BJ1" s="13" t="s">
        <v>1134</v>
      </c>
      <c r="BK1" s="13" t="s">
        <v>1135</v>
      </c>
      <c r="BL1" s="13" t="s">
        <v>1136</v>
      </c>
      <c r="BM1" s="13" t="s">
        <v>1137</v>
      </c>
      <c r="BN1" s="13" t="s">
        <v>1138</v>
      </c>
      <c r="BO1" s="13" t="s">
        <v>1139</v>
      </c>
      <c r="BP1" s="13" t="s">
        <v>1140</v>
      </c>
      <c r="BQ1" s="13" t="s">
        <v>1141</v>
      </c>
      <c r="BR1" s="13" t="s">
        <v>1142</v>
      </c>
      <c r="BS1" s="13" t="s">
        <v>1143</v>
      </c>
      <c r="BT1" s="13" t="s">
        <v>1144</v>
      </c>
      <c r="BU1" s="13" t="s">
        <v>1145</v>
      </c>
      <c r="BV1" s="13" t="s">
        <v>1146</v>
      </c>
      <c r="BW1" s="13" t="s">
        <v>1147</v>
      </c>
      <c r="BX1" s="13" t="s">
        <v>1148</v>
      </c>
      <c r="BY1" s="13" t="s">
        <v>1149</v>
      </c>
      <c r="BZ1" s="13" t="s">
        <v>1150</v>
      </c>
      <c r="CA1" s="13" t="s">
        <v>1151</v>
      </c>
      <c r="CB1" s="13" t="s">
        <v>1152</v>
      </c>
      <c r="CC1" s="13" t="s">
        <v>1153</v>
      </c>
      <c r="CD1" s="13" t="s">
        <v>1154</v>
      </c>
      <c r="CE1" s="13" t="s">
        <v>1155</v>
      </c>
      <c r="CF1" s="13" t="s">
        <v>1156</v>
      </c>
    </row>
    <row r="2" spans="1:84" s="179" customFormat="1" ht="12.65" customHeight="1">
      <c r="A2" s="13" t="str">
        <f>RIGHT(data!C97,3)</f>
        <v>080</v>
      </c>
      <c r="B2" s="210" t="str">
        <f>RIGHT(data!C96,4)</f>
        <v>2023</v>
      </c>
      <c r="C2" s="13" t="s">
        <v>1157</v>
      </c>
      <c r="D2" s="209">
        <f>ROUND(N(data!C181),0)</f>
        <v>378751</v>
      </c>
      <c r="E2" s="209">
        <f>ROUND(N(data!C182),0)</f>
        <v>13644</v>
      </c>
      <c r="F2" s="209">
        <f>ROUND(N(data!C183),0)</f>
        <v>108693</v>
      </c>
      <c r="G2" s="209">
        <f>ROUND(N(data!C184),0)</f>
        <v>605575</v>
      </c>
      <c r="H2" s="209">
        <f>ROUND(N(data!C185),0)</f>
        <v>33153</v>
      </c>
      <c r="I2" s="209">
        <f>ROUND(N(data!C186),0)</f>
        <v>139628</v>
      </c>
      <c r="J2" s="209">
        <f>ROUND(N(data!C187)+N(data!C188),0)</f>
        <v>78340</v>
      </c>
      <c r="K2" s="209">
        <f>ROUND(N(data!C191),0)</f>
        <v>0</v>
      </c>
      <c r="L2" s="209">
        <f>ROUND(N(data!C192),0)</f>
        <v>19716</v>
      </c>
      <c r="M2" s="209">
        <f>ROUND(N(data!C195),0)</f>
        <v>73653</v>
      </c>
      <c r="N2" s="209">
        <f>ROUND(N(data!C196),0)</f>
        <v>51711</v>
      </c>
      <c r="O2" s="209">
        <f>ROUND(N(data!C199),0)</f>
        <v>9810</v>
      </c>
      <c r="P2" s="209">
        <f>ROUND(N(data!C200),0)</f>
        <v>34630</v>
      </c>
      <c r="Q2" s="209">
        <f>ROUND(N(data!C201),0)</f>
        <v>0</v>
      </c>
      <c r="R2" s="209">
        <f>ROUND(N(data!C204),0)</f>
        <v>0</v>
      </c>
      <c r="S2" s="209">
        <f>ROUND(N(data!C205),0)</f>
        <v>185061</v>
      </c>
      <c r="T2" s="209">
        <f>ROUND(N(data!B211),0)</f>
        <v>16481</v>
      </c>
      <c r="U2" s="209">
        <f>ROUND(N(data!C211),0)</f>
        <v>0</v>
      </c>
      <c r="V2" s="209">
        <f>ROUND(N(data!D211),0)</f>
        <v>0</v>
      </c>
      <c r="W2" s="209">
        <f>ROUND(N(data!B212),0)</f>
        <v>443865</v>
      </c>
      <c r="X2" s="209">
        <f>ROUND(N(data!C212),0)</f>
        <v>0</v>
      </c>
      <c r="Y2" s="209">
        <f>ROUND(N(data!D212),0)</f>
        <v>0</v>
      </c>
      <c r="Z2" s="209">
        <f>ROUND(N(data!B213),0)</f>
        <v>3496106</v>
      </c>
      <c r="AA2" s="209">
        <f>ROUND(N(data!C213),0)</f>
        <v>2912395</v>
      </c>
      <c r="AB2" s="209">
        <f>ROUND(N(data!D213),0)</f>
        <v>0</v>
      </c>
      <c r="AC2" s="209">
        <f>ROUND(N(data!B214),0)</f>
        <v>0</v>
      </c>
      <c r="AD2" s="209">
        <f>ROUND(N(data!C214),0)</f>
        <v>0</v>
      </c>
      <c r="AE2" s="209">
        <f>ROUND(N(data!D214),0)</f>
        <v>0</v>
      </c>
      <c r="AF2" s="209">
        <f>ROUND(N(data!B215),0)</f>
        <v>8131923</v>
      </c>
      <c r="AG2" s="209">
        <f>ROUND(N(data!C215),0)</f>
        <v>122123</v>
      </c>
      <c r="AH2" s="209">
        <f>ROUND(N(data!D215),0)</f>
        <v>308956</v>
      </c>
      <c r="AI2" s="209">
        <f>ROUND(N(data!B216),0)</f>
        <v>1391758</v>
      </c>
      <c r="AJ2" s="209">
        <f>ROUND(N(data!C216),0)</f>
        <v>0</v>
      </c>
      <c r="AK2" s="209">
        <f>ROUND(N(data!D216),0)</f>
        <v>0</v>
      </c>
      <c r="AL2" s="209">
        <f>ROUND(N(data!B217),0)</f>
        <v>0</v>
      </c>
      <c r="AM2" s="209">
        <f>ROUND(N(data!C217),0)</f>
        <v>0</v>
      </c>
      <c r="AN2" s="209">
        <f>ROUND(N(data!D217),0)</f>
        <v>0</v>
      </c>
      <c r="AO2" s="209">
        <f>ROUND(N(data!B218),0)</f>
        <v>87117</v>
      </c>
      <c r="AP2" s="209">
        <f>ROUND(N(data!C218),0)</f>
        <v>3619131</v>
      </c>
      <c r="AQ2" s="209">
        <f>ROUND(N(data!D218),0)</f>
        <v>0</v>
      </c>
      <c r="AR2" s="209">
        <f>ROUND(N(data!B219),0)</f>
        <v>699040</v>
      </c>
      <c r="AS2" s="209">
        <f>ROUND(N(data!C219),0)</f>
        <v>2963834</v>
      </c>
      <c r="AT2" s="209">
        <f>ROUND(N(data!D219),0)</f>
        <v>3382352</v>
      </c>
      <c r="AU2" s="209">
        <v>0</v>
      </c>
      <c r="AV2" s="209">
        <v>0</v>
      </c>
      <c r="AW2" s="209">
        <v>0</v>
      </c>
      <c r="AX2" s="209">
        <f>ROUND(N(data!B225),0)</f>
        <v>343243</v>
      </c>
      <c r="AY2" s="209">
        <f>ROUND(N(data!C225),0)</f>
        <v>29729</v>
      </c>
      <c r="AZ2" s="209">
        <f>ROUND(N(data!D225),0)</f>
        <v>0</v>
      </c>
      <c r="BA2" s="209">
        <f>ROUND(N(data!B226),0)</f>
        <v>2399870</v>
      </c>
      <c r="BB2" s="209">
        <f>ROUND(N(data!C226),0)</f>
        <v>139804</v>
      </c>
      <c r="BC2" s="209">
        <f>ROUND(N(data!D226),0)</f>
        <v>0</v>
      </c>
      <c r="BD2" s="209">
        <f>ROUND(N(data!B227),0)</f>
        <v>0</v>
      </c>
      <c r="BE2" s="209">
        <f>ROUND(N(data!C227),0)</f>
        <v>0</v>
      </c>
      <c r="BF2" s="209">
        <f>ROUND(N(data!D227),0)</f>
        <v>0</v>
      </c>
      <c r="BG2" s="209">
        <f>ROUND(N(data!B228),0)</f>
        <v>5923459</v>
      </c>
      <c r="BH2" s="209">
        <f>ROUND(N(data!C228),0)</f>
        <v>551732</v>
      </c>
      <c r="BI2" s="209">
        <f>ROUND(N(data!D228),0)</f>
        <v>96697</v>
      </c>
      <c r="BJ2" s="209">
        <f>ROUND(N(data!B229),0)</f>
        <v>1300850</v>
      </c>
      <c r="BK2" s="209">
        <f>ROUND(N(data!C229),0)</f>
        <v>64170</v>
      </c>
      <c r="BL2" s="209">
        <f>ROUND(N(data!D229),0)</f>
        <v>0</v>
      </c>
      <c r="BM2" s="209">
        <f>ROUND(N(data!B230),0)</f>
        <v>0</v>
      </c>
      <c r="BN2" s="209">
        <f>ROUND(N(data!C230),0)</f>
        <v>0</v>
      </c>
      <c r="BO2" s="209">
        <f>ROUND(N(data!D230),0)</f>
        <v>0</v>
      </c>
      <c r="BP2" s="209">
        <f>ROUND(N(data!B231),0)</f>
        <v>17423</v>
      </c>
      <c r="BQ2" s="209">
        <f>ROUND(N(data!C231),0)</f>
        <v>667936</v>
      </c>
      <c r="BR2" s="209">
        <f>ROUND(N(data!D231),0)</f>
        <v>0</v>
      </c>
      <c r="BS2" s="209">
        <f>ROUND(N(data!B232),0)</f>
        <v>0</v>
      </c>
      <c r="BT2" s="209">
        <f>ROUND(N(data!C232),0)</f>
        <v>0</v>
      </c>
      <c r="BU2" s="209">
        <f>ROUND(N(data!D232),0)</f>
        <v>0</v>
      </c>
      <c r="BV2" s="209">
        <f>ROUND(N(data!C239),0)</f>
        <v>0</v>
      </c>
      <c r="BW2" s="209">
        <f>ROUND(N(data!C240),0)</f>
        <v>0</v>
      </c>
      <c r="BX2" s="209">
        <f>ROUND(N(data!C241),0)</f>
        <v>0</v>
      </c>
      <c r="BY2" s="209">
        <f>ROUND(N(data!C242),0)</f>
        <v>0</v>
      </c>
      <c r="BZ2" s="209">
        <f>ROUND(N(data!C243),0)</f>
        <v>0</v>
      </c>
      <c r="CA2" s="209">
        <f>ROUND(N(data!C244),0)</f>
        <v>-4281985</v>
      </c>
      <c r="CB2" s="209">
        <f>ROUND(N(data!C247),0)</f>
        <v>56</v>
      </c>
      <c r="CC2" s="209">
        <f>ROUND(N(data!C249),0)</f>
        <v>29865</v>
      </c>
      <c r="CD2" s="209">
        <f>ROUND(N(data!C250),0)</f>
        <v>45940</v>
      </c>
      <c r="CE2" s="209">
        <f>ROUND(N(data!C254)+N(data!C255),0)</f>
        <v>0</v>
      </c>
      <c r="CF2" s="209">
        <f>ROUND(N(data!D237),0)</f>
        <v>10514</v>
      </c>
    </row>
  </sheetData>
  <sheetProtection algorithmName="SHA-512" hashValue="/wXqygU8UQiVLiHpLEXx+maggcFGeVYucIPyqA3Ca0/rU9Bzfp2ZdEGaOvoE2YeqXTpo8mz3QqpUVWoMIRr4ig==" saltValue="TO9BQEUkfyeLlEQzLOK/7Q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3C816-F675-4FC4-96E7-79D3A4FF3FE4}">
  <sheetPr codeName="Sheet15"/>
  <dimension ref="A1:CI2"/>
  <sheetViews>
    <sheetView workbookViewId="0">
      <selection activeCell="N34" sqref="N34"/>
    </sheetView>
  </sheetViews>
  <sheetFormatPr defaultColWidth="8.6640625" defaultRowHeight="15.5"/>
  <cols>
    <col min="1" max="69" width="13.58203125" style="9" customWidth="1"/>
    <col min="70" max="70" width="32.75" style="9" bestFit="1" customWidth="1"/>
    <col min="71" max="71" width="33" style="9" bestFit="1" customWidth="1"/>
    <col min="72" max="74" width="8.6640625" style="9" customWidth="1"/>
    <col min="75" max="16384" width="8.6640625" style="9"/>
  </cols>
  <sheetData>
    <row r="1" spans="1:87" s="10" customFormat="1" ht="12.65" customHeight="1">
      <c r="A1" s="10" t="s">
        <v>1158</v>
      </c>
      <c r="B1" s="13" t="s">
        <v>1159</v>
      </c>
      <c r="C1" s="13" t="s">
        <v>1160</v>
      </c>
      <c r="D1" s="10" t="s">
        <v>1161</v>
      </c>
      <c r="E1" s="10" t="s">
        <v>1162</v>
      </c>
      <c r="F1" s="10" t="s">
        <v>1163</v>
      </c>
      <c r="G1" s="10" t="s">
        <v>1164</v>
      </c>
      <c r="H1" s="10" t="s">
        <v>1165</v>
      </c>
      <c r="I1" s="10" t="s">
        <v>1166</v>
      </c>
      <c r="J1" s="10" t="s">
        <v>1167</v>
      </c>
      <c r="K1" s="10" t="s">
        <v>1168</v>
      </c>
      <c r="L1" s="10" t="s">
        <v>1169</v>
      </c>
      <c r="M1" s="10" t="s">
        <v>1170</v>
      </c>
      <c r="N1" s="10" t="s">
        <v>1171</v>
      </c>
      <c r="O1" s="10" t="s">
        <v>1172</v>
      </c>
      <c r="P1" s="10" t="s">
        <v>1173</v>
      </c>
      <c r="Q1" s="10" t="s">
        <v>1174</v>
      </c>
      <c r="R1" s="10" t="s">
        <v>1175</v>
      </c>
      <c r="S1" s="10" t="s">
        <v>1176</v>
      </c>
      <c r="T1" s="10" t="s">
        <v>1177</v>
      </c>
      <c r="U1" s="10" t="s">
        <v>1178</v>
      </c>
      <c r="V1" s="10" t="s">
        <v>1179</v>
      </c>
      <c r="W1" s="10" t="s">
        <v>1180</v>
      </c>
      <c r="X1" s="10" t="s">
        <v>1181</v>
      </c>
      <c r="Y1" s="10" t="s">
        <v>1182</v>
      </c>
      <c r="Z1" s="10" t="s">
        <v>1183</v>
      </c>
      <c r="AA1" s="10" t="s">
        <v>1184</v>
      </c>
      <c r="AB1" s="10" t="s">
        <v>1185</v>
      </c>
      <c r="AC1" s="10" t="s">
        <v>1186</v>
      </c>
      <c r="AD1" s="10" t="s">
        <v>1187</v>
      </c>
      <c r="AE1" s="10" t="s">
        <v>1188</v>
      </c>
      <c r="AF1" s="10" t="s">
        <v>1189</v>
      </c>
      <c r="AG1" s="10" t="s">
        <v>1190</v>
      </c>
      <c r="AH1" s="10" t="s">
        <v>1191</v>
      </c>
      <c r="AI1" s="10" t="s">
        <v>1192</v>
      </c>
      <c r="AJ1" s="10" t="s">
        <v>1193</v>
      </c>
      <c r="AK1" s="10" t="s">
        <v>1194</v>
      </c>
      <c r="AL1" s="10" t="s">
        <v>1195</v>
      </c>
      <c r="AM1" s="10" t="s">
        <v>1196</v>
      </c>
      <c r="AN1" s="10" t="s">
        <v>1197</v>
      </c>
      <c r="AO1" s="10" t="s">
        <v>1198</v>
      </c>
      <c r="AP1" s="10" t="s">
        <v>1199</v>
      </c>
      <c r="AQ1" s="10" t="s">
        <v>1200</v>
      </c>
      <c r="AR1" s="10" t="s">
        <v>1201</v>
      </c>
      <c r="AS1" s="10" t="s">
        <v>1202</v>
      </c>
      <c r="AT1" s="10" t="s">
        <v>1203</v>
      </c>
      <c r="AU1" s="10" t="s">
        <v>1204</v>
      </c>
      <c r="AV1" s="10" t="s">
        <v>1205</v>
      </c>
      <c r="AW1" s="10" t="s">
        <v>1206</v>
      </c>
      <c r="AX1" s="10" t="s">
        <v>1207</v>
      </c>
      <c r="AY1" s="10" t="s">
        <v>1208</v>
      </c>
      <c r="AZ1" s="10" t="s">
        <v>1209</v>
      </c>
      <c r="BA1" s="10" t="s">
        <v>1210</v>
      </c>
      <c r="BB1" s="10" t="s">
        <v>1211</v>
      </c>
      <c r="BC1" s="10" t="s">
        <v>1212</v>
      </c>
      <c r="BD1" s="10" t="s">
        <v>1213</v>
      </c>
      <c r="BE1" s="10" t="s">
        <v>1214</v>
      </c>
      <c r="BF1" s="10" t="s">
        <v>1215</v>
      </c>
      <c r="BG1" s="10" t="s">
        <v>1216</v>
      </c>
      <c r="BH1" s="10" t="s">
        <v>1217</v>
      </c>
      <c r="BI1" s="10" t="s">
        <v>1218</v>
      </c>
      <c r="BJ1" s="10" t="s">
        <v>1219</v>
      </c>
      <c r="BK1" s="10" t="s">
        <v>1220</v>
      </c>
      <c r="BL1" s="10" t="s">
        <v>1221</v>
      </c>
      <c r="BM1" s="10" t="s">
        <v>1222</v>
      </c>
      <c r="BN1" s="10" t="s">
        <v>1223</v>
      </c>
      <c r="BO1" s="10" t="s">
        <v>1224</v>
      </c>
      <c r="BP1" s="10" t="s">
        <v>1225</v>
      </c>
      <c r="BQ1" s="10" t="s">
        <v>1226</v>
      </c>
      <c r="BR1" s="10" t="s">
        <v>1227</v>
      </c>
      <c r="BS1" s="10" t="s">
        <v>1228</v>
      </c>
    </row>
    <row r="2" spans="1:87" s="179" customFormat="1" ht="12.65" customHeight="1">
      <c r="A2" s="13" t="str">
        <f>RIGHT(data!C97,3)</f>
        <v>080</v>
      </c>
      <c r="B2" s="13" t="str">
        <f>RIGHT(data!C96,4)</f>
        <v>2023</v>
      </c>
      <c r="C2" s="13" t="s">
        <v>1157</v>
      </c>
      <c r="D2" s="208">
        <f>ROUND(N(data!C127),0)</f>
        <v>27</v>
      </c>
      <c r="E2" s="208">
        <f>ROUND(N(data!C128),0)</f>
        <v>37</v>
      </c>
      <c r="F2" s="208">
        <f>ROUND(N(data!C129),0)</f>
        <v>0</v>
      </c>
      <c r="G2" s="208">
        <f>ROUND(N(data!C130),0)</f>
        <v>0</v>
      </c>
      <c r="H2" s="208">
        <f>ROUND(N(data!D127),0)</f>
        <v>73</v>
      </c>
      <c r="I2" s="208">
        <f>ROUND(N(data!D128),0)</f>
        <v>8444</v>
      </c>
      <c r="J2" s="208">
        <f>ROUND(N(data!D129),0)</f>
        <v>0</v>
      </c>
      <c r="K2" s="208">
        <f>ROUND(N(data!D130),0)</f>
        <v>0</v>
      </c>
      <c r="L2" s="208">
        <f>ROUND(N(data!C132),0)</f>
        <v>0</v>
      </c>
      <c r="M2" s="208">
        <f>ROUND(N(data!C133),0)</f>
        <v>0</v>
      </c>
      <c r="N2" s="208">
        <f>ROUND(N(data!C134),0)</f>
        <v>25</v>
      </c>
      <c r="O2" s="208">
        <f>ROUND(N(data!C135),0)</f>
        <v>0</v>
      </c>
      <c r="P2" s="208">
        <f>ROUND(N(data!C136),0)</f>
        <v>0</v>
      </c>
      <c r="Q2" s="208">
        <f>ROUND(N(data!C137),0)</f>
        <v>0</v>
      </c>
      <c r="R2" s="208">
        <f>ROUND(N(data!C138),0)</f>
        <v>0</v>
      </c>
      <c r="S2" s="208">
        <f>ROUND(N(data!C139),0)</f>
        <v>0</v>
      </c>
      <c r="T2" s="208">
        <f>ROUND(N(data!C140),0)</f>
        <v>0</v>
      </c>
      <c r="U2" s="208">
        <f>ROUND(N(data!C141),0)</f>
        <v>0</v>
      </c>
      <c r="V2" s="208">
        <f>ROUND(N(data!C142),0)</f>
        <v>0</v>
      </c>
      <c r="W2" s="208">
        <f>ROUND(N(data!C144),0)</f>
        <v>25</v>
      </c>
      <c r="X2" s="208">
        <f>ROUND(N(data!C145),0)</f>
        <v>0</v>
      </c>
      <c r="Y2" s="208">
        <f>ROUND(N(data!B154),0)</f>
        <v>21</v>
      </c>
      <c r="Z2" s="208">
        <f>ROUND(N(data!B155),0)</f>
        <v>58</v>
      </c>
      <c r="AA2" s="208">
        <f>ROUND(N(data!B156),0)</f>
        <v>0</v>
      </c>
      <c r="AB2" s="208">
        <f>ROUND(N(data!B157),0)</f>
        <v>646004</v>
      </c>
      <c r="AC2" s="208">
        <f>ROUND(N(data!B158),0)</f>
        <v>1962642</v>
      </c>
      <c r="AD2" s="208">
        <f>ROUND(N(data!C154),0)</f>
        <v>0</v>
      </c>
      <c r="AE2" s="208">
        <f>ROUND(N(data!C155),0)</f>
        <v>0</v>
      </c>
      <c r="AF2" s="208">
        <f>ROUND(N(data!C156),0)</f>
        <v>0</v>
      </c>
      <c r="AG2" s="208">
        <f>ROUND(N(data!C157),0)</f>
        <v>26951</v>
      </c>
      <c r="AH2" s="208">
        <f>ROUND(N(data!C158),0)</f>
        <v>602920</v>
      </c>
      <c r="AI2" s="208">
        <f>ROUND(N(data!D154),0)</f>
        <v>6</v>
      </c>
      <c r="AJ2" s="208">
        <f>ROUND(N(data!D155),0)</f>
        <v>15</v>
      </c>
      <c r="AK2" s="208">
        <f>ROUND(N(data!D156),0)</f>
        <v>0</v>
      </c>
      <c r="AL2" s="208">
        <f>ROUND(N(data!D157),0)</f>
        <v>143987</v>
      </c>
      <c r="AM2" s="208">
        <f>ROUND(N(data!D158),0)</f>
        <v>1552039</v>
      </c>
      <c r="AN2" s="208">
        <f>ROUND(N(data!B160),0)</f>
        <v>1</v>
      </c>
      <c r="AO2" s="208">
        <f>ROUND(N(data!B161),0)</f>
        <v>397</v>
      </c>
      <c r="AP2" s="208">
        <f>ROUND(N(data!B162),0)</f>
        <v>0</v>
      </c>
      <c r="AQ2" s="208">
        <f>ROUND(N(data!B163),0)</f>
        <v>145585</v>
      </c>
      <c r="AR2" s="208">
        <f>ROUND(N(data!B164),0)</f>
        <v>0</v>
      </c>
      <c r="AS2" s="208">
        <f>ROUND(N(data!C160),0)</f>
        <v>10</v>
      </c>
      <c r="AT2" s="208">
        <f>ROUND(N(data!C161),0)</f>
        <v>2710</v>
      </c>
      <c r="AU2" s="208">
        <f>ROUND(N(data!C162),0)</f>
        <v>0</v>
      </c>
      <c r="AV2" s="208">
        <f>ROUND(N(data!C163),0)</f>
        <v>1238744</v>
      </c>
      <c r="AW2" s="208">
        <f>ROUND(N(data!C164),0)</f>
        <v>0</v>
      </c>
      <c r="AX2" s="208">
        <f>ROUND(N(data!D160),0)</f>
        <v>20</v>
      </c>
      <c r="AY2" s="208">
        <f>ROUND(N(data!D161),0)</f>
        <v>5337</v>
      </c>
      <c r="AZ2" s="208">
        <f>ROUND(N(data!D162),0)</f>
        <v>0</v>
      </c>
      <c r="BA2" s="208">
        <f>ROUND(N(data!D163),0)</f>
        <v>531924</v>
      </c>
      <c r="BB2" s="208">
        <f>ROUND(N(data!D164),0)</f>
        <v>0</v>
      </c>
      <c r="BC2" s="208">
        <f>ROUND(N(data!B166),0)</f>
        <v>0</v>
      </c>
      <c r="BD2" s="208">
        <f>ROUND(N(data!B167),0)</f>
        <v>0</v>
      </c>
      <c r="BE2" s="208">
        <f>ROUND(N(data!B168),0)</f>
        <v>0</v>
      </c>
      <c r="BF2" s="208">
        <f>ROUND(N(data!B169),0)</f>
        <v>0</v>
      </c>
      <c r="BG2" s="208">
        <f>ROUND(N(data!B170),0)</f>
        <v>0</v>
      </c>
      <c r="BH2" s="208">
        <f>ROUND(N(data!C166),0)</f>
        <v>0</v>
      </c>
      <c r="BI2" s="208">
        <f>ROUND(N(data!C167),0)</f>
        <v>0</v>
      </c>
      <c r="BJ2" s="208">
        <f>ROUND(N(data!C168),0)</f>
        <v>0</v>
      </c>
      <c r="BK2" s="208">
        <f>ROUND(N(data!C169),0)</f>
        <v>0</v>
      </c>
      <c r="BL2" s="208">
        <f>ROUND(N(data!C170),0)</f>
        <v>0</v>
      </c>
      <c r="BM2" s="208">
        <f>ROUND(N(data!D166),0)</f>
        <v>0</v>
      </c>
      <c r="BN2" s="208">
        <f>ROUND(N(data!D167),0)</f>
        <v>0</v>
      </c>
      <c r="BO2" s="208">
        <f>ROUND(N(data!D168),0)</f>
        <v>0</v>
      </c>
      <c r="BP2" s="208">
        <f>ROUND(N(data!D169),0)</f>
        <v>0</v>
      </c>
      <c r="BQ2" s="208">
        <f>ROUND(N(data!D170),0)</f>
        <v>0</v>
      </c>
      <c r="BR2" s="208">
        <f>ROUND(N(data!B173),0)</f>
        <v>246016</v>
      </c>
      <c r="BS2" s="208">
        <f>ROUND(N(data!C173),0)</f>
        <v>226884</v>
      </c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</row>
  </sheetData>
  <sheetProtection algorithmName="SHA-512" hashValue="adDxc50ISvKzuLFjp38ibk20OhlX2ZRRIyFloqeQN5QXUJohWCfHKAKxrIW1fmtQiimWWbjN0lTSNUStZVJUEA==" saltValue="wcIC+7nCgGgXCAWreZThEA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C26F3-9083-4C7B-BA23-5E9B56089A66}">
  <sheetPr codeName="Sheet16"/>
  <dimension ref="A1:DH2"/>
  <sheetViews>
    <sheetView topLeftCell="CF1" workbookViewId="0">
      <selection activeCell="N34" sqref="N34"/>
    </sheetView>
  </sheetViews>
  <sheetFormatPr defaultColWidth="8.6640625" defaultRowHeight="15.5"/>
  <cols>
    <col min="1" max="1" width="13.4140625" style="9" bestFit="1" customWidth="1"/>
    <col min="2" max="2" width="5.25" style="9" bestFit="1" customWidth="1"/>
    <col min="3" max="4" width="10.58203125" style="9" bestFit="1" customWidth="1"/>
    <col min="5" max="5" width="6.58203125" style="9" bestFit="1" customWidth="1"/>
    <col min="6" max="7" width="10.58203125" style="9" bestFit="1" customWidth="1"/>
    <col min="8" max="8" width="8.9140625" style="9" bestFit="1" customWidth="1"/>
    <col min="9" max="9" width="9.75" style="9" bestFit="1" customWidth="1"/>
    <col min="10" max="10" width="7.58203125" style="9" bestFit="1" customWidth="1"/>
    <col min="11" max="13" width="9.58203125" style="9" bestFit="1" customWidth="1"/>
    <col min="14" max="14" width="10.58203125" style="9" bestFit="1" customWidth="1"/>
    <col min="15" max="15" width="8.75" style="9" bestFit="1" customWidth="1"/>
    <col min="16" max="16" width="8.9140625" style="9" bestFit="1" customWidth="1"/>
    <col min="17" max="17" width="9.75" style="9" bestFit="1" customWidth="1"/>
    <col min="18" max="18" width="9.58203125" style="9" bestFit="1" customWidth="1"/>
    <col min="19" max="20" width="10.58203125" style="9" bestFit="1" customWidth="1"/>
    <col min="21" max="21" width="9.9140625" style="9" bestFit="1" customWidth="1"/>
    <col min="22" max="22" width="10.58203125" style="9" bestFit="1" customWidth="1"/>
    <col min="23" max="23" width="9.58203125" style="9" bestFit="1" customWidth="1"/>
    <col min="24" max="25" width="9.9140625" style="9" bestFit="1" customWidth="1"/>
    <col min="26" max="26" width="11.9140625" style="9" bestFit="1" customWidth="1"/>
    <col min="27" max="27" width="9.58203125" style="9" bestFit="1" customWidth="1"/>
    <col min="28" max="28" width="8.9140625" style="9" bestFit="1" customWidth="1"/>
    <col min="29" max="30" width="10.58203125" style="9" bestFit="1" customWidth="1"/>
    <col min="31" max="31" width="8.25" style="9" bestFit="1" customWidth="1"/>
    <col min="32" max="32" width="8.75" style="9" bestFit="1" customWidth="1"/>
    <col min="33" max="33" width="10.58203125" style="9" bestFit="1" customWidth="1"/>
    <col min="34" max="34" width="8.25" style="9" bestFit="1" customWidth="1"/>
    <col min="35" max="35" width="7.25" style="9" bestFit="1" customWidth="1"/>
    <col min="36" max="37" width="9.58203125" style="9" bestFit="1" customWidth="1"/>
    <col min="38" max="38" width="8.6640625" style="9" bestFit="1" customWidth="1"/>
    <col min="39" max="39" width="10.58203125" style="9" bestFit="1" customWidth="1"/>
    <col min="40" max="40" width="9.58203125" style="9" bestFit="1" customWidth="1"/>
    <col min="41" max="41" width="7.58203125" style="9" bestFit="1" customWidth="1"/>
    <col min="42" max="42" width="6.58203125" style="9" bestFit="1" customWidth="1"/>
    <col min="43" max="44" width="9.58203125" style="9" bestFit="1" customWidth="1"/>
    <col min="45" max="45" width="6.75" style="9" bestFit="1" customWidth="1"/>
    <col min="46" max="46" width="7.75" style="9" bestFit="1" customWidth="1"/>
    <col min="47" max="47" width="10.58203125" style="9" bestFit="1" customWidth="1"/>
    <col min="48" max="48" width="8.4140625" style="9" bestFit="1" customWidth="1"/>
    <col min="49" max="49" width="8.58203125" style="9" bestFit="1" customWidth="1"/>
    <col min="50" max="50" width="8.25" style="9" bestFit="1" customWidth="1"/>
    <col min="51" max="52" width="9.58203125" style="9" bestFit="1" customWidth="1"/>
    <col min="53" max="53" width="10.58203125" style="9" bestFit="1" customWidth="1"/>
    <col min="54" max="54" width="8.25" style="9" bestFit="1" customWidth="1"/>
    <col min="55" max="57" width="10.58203125" style="9" bestFit="1" customWidth="1"/>
    <col min="58" max="59" width="7.58203125" style="9" bestFit="1" customWidth="1"/>
    <col min="60" max="60" width="8.58203125" style="9" bestFit="1" customWidth="1"/>
    <col min="61" max="61" width="7.58203125" style="9" bestFit="1" customWidth="1"/>
    <col min="62" max="62" width="7.4140625" style="9" bestFit="1" customWidth="1"/>
    <col min="63" max="63" width="11.9140625" style="9" customWidth="1"/>
    <col min="64" max="66" width="11.9140625" style="9" bestFit="1" customWidth="1"/>
    <col min="67" max="67" width="9.58203125" style="9" bestFit="1" customWidth="1"/>
    <col min="68" max="68" width="7.58203125" style="9" bestFit="1" customWidth="1"/>
    <col min="69" max="70" width="10.58203125" style="9" bestFit="1" customWidth="1"/>
    <col min="71" max="71" width="9.4140625" style="9" bestFit="1" customWidth="1"/>
    <col min="72" max="73" width="9.9140625" style="9" bestFit="1" customWidth="1"/>
    <col min="74" max="74" width="10.58203125" style="9" bestFit="1" customWidth="1"/>
    <col min="75" max="75" width="9.25" style="9" bestFit="1" customWidth="1"/>
    <col min="76" max="76" width="9.9140625" style="9" bestFit="1" customWidth="1"/>
    <col min="77" max="77" width="10.25" style="9" bestFit="1" customWidth="1"/>
    <col min="78" max="78" width="9.75" style="9" bestFit="1" customWidth="1"/>
    <col min="79" max="80" width="10.58203125" style="9" bestFit="1" customWidth="1"/>
    <col min="81" max="81" width="8.6640625" style="9" bestFit="1" customWidth="1"/>
    <col min="82" max="85" width="10.58203125" style="9" bestFit="1" customWidth="1"/>
    <col min="86" max="86" width="9" style="9" bestFit="1" customWidth="1"/>
    <col min="87" max="87" width="10.58203125" style="9" bestFit="1" customWidth="1"/>
    <col min="88" max="89" width="9.58203125" style="9" bestFit="1" customWidth="1"/>
    <col min="90" max="90" width="8.6640625" style="9" bestFit="1" customWidth="1"/>
    <col min="91" max="91" width="9" style="9" bestFit="1" customWidth="1"/>
    <col min="92" max="92" width="9.58203125" style="9" bestFit="1" customWidth="1"/>
    <col min="93" max="93" width="9" style="9" bestFit="1" customWidth="1"/>
    <col min="94" max="95" width="8.6640625" style="9" bestFit="1" customWidth="1"/>
    <col min="96" max="96" width="6.6640625" style="9" bestFit="1" customWidth="1"/>
    <col min="97" max="97" width="5.9140625" style="9" bestFit="1" customWidth="1"/>
    <col min="98" max="98" width="6.58203125" style="9" bestFit="1" customWidth="1"/>
    <col min="99" max="100" width="7.4140625" style="9" bestFit="1" customWidth="1"/>
    <col min="101" max="101" width="6.9140625" style="9" bestFit="1" customWidth="1"/>
    <col min="102" max="106" width="7.4140625" style="9" bestFit="1" customWidth="1"/>
    <col min="107" max="108" width="7.58203125" style="9" bestFit="1" customWidth="1"/>
    <col min="109" max="109" width="10.58203125" style="11" bestFit="1" customWidth="1"/>
    <col min="110" max="110" width="11.4140625" style="9" bestFit="1" customWidth="1"/>
    <col min="111" max="111" width="7.4140625" style="9" bestFit="1" customWidth="1"/>
    <col min="112" max="112" width="6.4140625" style="9" customWidth="1"/>
    <col min="113" max="115" width="8.6640625" style="9" customWidth="1"/>
    <col min="116" max="16384" width="8.6640625" style="9"/>
  </cols>
  <sheetData>
    <row r="1" spans="1:112" s="10" customFormat="1" ht="12.75" customHeight="1">
      <c r="A1" s="10" t="s">
        <v>1229</v>
      </c>
      <c r="B1" s="13" t="s">
        <v>1230</v>
      </c>
      <c r="C1" s="13" t="s">
        <v>1231</v>
      </c>
      <c r="D1" s="10" t="s">
        <v>1232</v>
      </c>
      <c r="E1" s="10" t="s">
        <v>1233</v>
      </c>
      <c r="F1" s="10" t="s">
        <v>1234</v>
      </c>
      <c r="G1" s="10" t="s">
        <v>1235</v>
      </c>
      <c r="H1" s="10" t="s">
        <v>1236</v>
      </c>
      <c r="I1" s="10" t="s">
        <v>1237</v>
      </c>
      <c r="J1" s="10" t="s">
        <v>1238</v>
      </c>
      <c r="K1" s="10" t="s">
        <v>1239</v>
      </c>
      <c r="L1" s="10" t="s">
        <v>1240</v>
      </c>
      <c r="M1" s="10" t="s">
        <v>1241</v>
      </c>
      <c r="N1" s="10" t="s">
        <v>1242</v>
      </c>
      <c r="O1" s="10" t="s">
        <v>1243</v>
      </c>
      <c r="P1" s="10" t="s">
        <v>1244</v>
      </c>
      <c r="Q1" s="10" t="s">
        <v>1245</v>
      </c>
      <c r="R1" s="10" t="s">
        <v>1246</v>
      </c>
      <c r="S1" s="10" t="s">
        <v>1247</v>
      </c>
      <c r="T1" s="10" t="s">
        <v>1248</v>
      </c>
      <c r="U1" s="10" t="s">
        <v>1249</v>
      </c>
      <c r="V1" s="10" t="s">
        <v>1250</v>
      </c>
      <c r="W1" s="10" t="s">
        <v>1251</v>
      </c>
      <c r="X1" s="10" t="s">
        <v>1252</v>
      </c>
      <c r="Y1" s="10" t="s">
        <v>1253</v>
      </c>
      <c r="Z1" s="10" t="s">
        <v>1254</v>
      </c>
      <c r="AA1" s="10" t="s">
        <v>1255</v>
      </c>
      <c r="AB1" s="10" t="s">
        <v>1256</v>
      </c>
      <c r="AC1" s="10" t="s">
        <v>1257</v>
      </c>
      <c r="AD1" s="10" t="s">
        <v>1258</v>
      </c>
      <c r="AE1" s="10" t="s">
        <v>1259</v>
      </c>
      <c r="AF1" s="10" t="s">
        <v>1260</v>
      </c>
      <c r="AG1" s="10" t="s">
        <v>1261</v>
      </c>
      <c r="AH1" s="10" t="s">
        <v>1262</v>
      </c>
      <c r="AI1" s="10" t="s">
        <v>1263</v>
      </c>
      <c r="AJ1" s="10" t="s">
        <v>1264</v>
      </c>
      <c r="AK1" s="10" t="s">
        <v>1265</v>
      </c>
      <c r="AL1" s="10" t="s">
        <v>1266</v>
      </c>
      <c r="AM1" s="10" t="s">
        <v>1267</v>
      </c>
      <c r="AN1" s="10" t="s">
        <v>1268</v>
      </c>
      <c r="AO1" s="10" t="s">
        <v>1269</v>
      </c>
      <c r="AP1" s="10" t="s">
        <v>1270</v>
      </c>
      <c r="AQ1" s="10" t="s">
        <v>1271</v>
      </c>
      <c r="AR1" s="10" t="s">
        <v>1272</v>
      </c>
      <c r="AS1" s="10" t="s">
        <v>1273</v>
      </c>
      <c r="AT1" s="10" t="s">
        <v>1274</v>
      </c>
      <c r="AU1" s="10" t="s">
        <v>1275</v>
      </c>
      <c r="AV1" s="10" t="s">
        <v>1276</v>
      </c>
      <c r="AW1" s="10" t="s">
        <v>1277</v>
      </c>
      <c r="AX1" s="10" t="s">
        <v>1278</v>
      </c>
      <c r="AY1" s="10" t="s">
        <v>1279</v>
      </c>
      <c r="AZ1" s="10" t="s">
        <v>1280</v>
      </c>
      <c r="BA1" s="10" t="s">
        <v>1281</v>
      </c>
      <c r="BB1" s="10" t="s">
        <v>1282</v>
      </c>
      <c r="BC1" s="10" t="s">
        <v>1283</v>
      </c>
      <c r="BD1" s="10" t="s">
        <v>1284</v>
      </c>
      <c r="BE1" s="10" t="s">
        <v>1285</v>
      </c>
      <c r="BF1" s="10" t="s">
        <v>1286</v>
      </c>
      <c r="BG1" s="10" t="s">
        <v>1287</v>
      </c>
      <c r="BH1" s="10" t="s">
        <v>1288</v>
      </c>
      <c r="BI1" s="10" t="s">
        <v>1289</v>
      </c>
      <c r="BJ1" s="10" t="s">
        <v>1290</v>
      </c>
      <c r="BK1" s="10" t="s">
        <v>1291</v>
      </c>
      <c r="BL1" s="10" t="s">
        <v>1292</v>
      </c>
      <c r="BM1" s="10" t="s">
        <v>1293</v>
      </c>
      <c r="BN1" s="10" t="s">
        <v>1294</v>
      </c>
      <c r="BO1" s="10" t="s">
        <v>1295</v>
      </c>
      <c r="BP1" s="10" t="s">
        <v>1296</v>
      </c>
      <c r="BQ1" s="10" t="s">
        <v>1297</v>
      </c>
      <c r="BR1" s="10" t="s">
        <v>1298</v>
      </c>
      <c r="BS1" s="10" t="s">
        <v>1299</v>
      </c>
      <c r="BT1" s="10" t="s">
        <v>1300</v>
      </c>
      <c r="BU1" s="10" t="s">
        <v>1301</v>
      </c>
      <c r="BV1" s="10" t="s">
        <v>1302</v>
      </c>
      <c r="BW1" s="10" t="s">
        <v>1303</v>
      </c>
      <c r="BX1" s="10" t="s">
        <v>1304</v>
      </c>
      <c r="BY1" s="10" t="s">
        <v>1305</v>
      </c>
      <c r="BZ1" s="10" t="s">
        <v>1306</v>
      </c>
      <c r="CA1" s="10" t="s">
        <v>1307</v>
      </c>
      <c r="CB1" s="10" t="s">
        <v>1308</v>
      </c>
      <c r="CC1" s="10" t="s">
        <v>1309</v>
      </c>
      <c r="CD1" s="10" t="s">
        <v>1310</v>
      </c>
      <c r="CE1" s="10" t="s">
        <v>1311</v>
      </c>
      <c r="CF1" s="10" t="s">
        <v>1312</v>
      </c>
      <c r="CG1" s="10" t="s">
        <v>1313</v>
      </c>
      <c r="CH1" s="10" t="s">
        <v>1314</v>
      </c>
      <c r="CI1" s="10" t="s">
        <v>1315</v>
      </c>
      <c r="CJ1" s="10" t="s">
        <v>1316</v>
      </c>
      <c r="CK1" s="10" t="s">
        <v>1317</v>
      </c>
      <c r="CL1" s="10" t="s">
        <v>1318</v>
      </c>
      <c r="CM1" s="10" t="s">
        <v>1319</v>
      </c>
      <c r="CN1" s="10" t="s">
        <v>1320</v>
      </c>
      <c r="CO1" s="10" t="s">
        <v>1321</v>
      </c>
      <c r="CP1" s="10" t="s">
        <v>1322</v>
      </c>
      <c r="CQ1" s="207" t="s">
        <v>1323</v>
      </c>
      <c r="CR1" s="207" t="s">
        <v>1324</v>
      </c>
      <c r="CS1" s="207" t="s">
        <v>1325</v>
      </c>
      <c r="CT1" s="207" t="s">
        <v>1326</v>
      </c>
      <c r="CU1" s="207" t="s">
        <v>1327</v>
      </c>
      <c r="CV1" s="207" t="s">
        <v>1328</v>
      </c>
      <c r="CW1" s="207" t="s">
        <v>1329</v>
      </c>
      <c r="CX1" s="207" t="s">
        <v>1330</v>
      </c>
      <c r="CY1" s="207" t="s">
        <v>1331</v>
      </c>
      <c r="CZ1" s="207" t="s">
        <v>1332</v>
      </c>
      <c r="DA1" s="207" t="s">
        <v>1333</v>
      </c>
      <c r="DB1" s="207" t="s">
        <v>1334</v>
      </c>
      <c r="DC1" s="207" t="s">
        <v>1335</v>
      </c>
      <c r="DD1" s="207" t="s">
        <v>1336</v>
      </c>
      <c r="DE1" s="10" t="s">
        <v>1337</v>
      </c>
      <c r="DF1" s="10" t="s">
        <v>1338</v>
      </c>
      <c r="DG1" s="10" t="s">
        <v>1339</v>
      </c>
      <c r="DH1" s="10" t="s">
        <v>1340</v>
      </c>
    </row>
    <row r="2" spans="1:112" s="179" customFormat="1" ht="12.65" customHeight="1">
      <c r="A2" s="209" t="str">
        <f>RIGHT(data!C97,3)</f>
        <v>080</v>
      </c>
      <c r="B2" s="210" t="str">
        <f>RIGHT(data!C96,4)</f>
        <v>2023</v>
      </c>
      <c r="C2" s="13" t="s">
        <v>1157</v>
      </c>
      <c r="D2" s="208">
        <f>ROUND(N(data!C181),0)</f>
        <v>378751</v>
      </c>
      <c r="E2" s="208">
        <f>ROUND(N(data!C267),0)</f>
        <v>0</v>
      </c>
      <c r="F2" s="208">
        <f>ROUND(N(data!C268),0)</f>
        <v>2332940</v>
      </c>
      <c r="G2" s="208">
        <f>ROUND(N(data!C269),0)</f>
        <v>0</v>
      </c>
      <c r="H2" s="208">
        <f>ROUND(N(data!C270),0)</f>
        <v>435686</v>
      </c>
      <c r="I2" s="208">
        <f>ROUND(N(data!C271),0)</f>
        <v>9646</v>
      </c>
      <c r="J2" s="208">
        <f>ROUND(N(data!C272),0)</f>
        <v>0</v>
      </c>
      <c r="K2" s="208">
        <f>ROUND(N(data!C273),0)</f>
        <v>220653</v>
      </c>
      <c r="L2" s="208">
        <f>ROUND(N(data!C274),0)</f>
        <v>187567</v>
      </c>
      <c r="M2" s="208">
        <f>ROUND(N(data!C275),0)</f>
        <v>0</v>
      </c>
      <c r="N2" s="208">
        <f>ROUND(N(data!C278),0)</f>
        <v>209601</v>
      </c>
      <c r="O2" s="208">
        <f>ROUND(N(data!C279),0)</f>
        <v>0</v>
      </c>
      <c r="P2" s="208">
        <f>ROUND(N(data!C280),0)</f>
        <v>0</v>
      </c>
      <c r="Q2" s="208">
        <f>ROUND(N(data!C283),0)</f>
        <v>16481</v>
      </c>
      <c r="R2" s="208">
        <f>ROUND(N(data!C284),0)</f>
        <v>443865</v>
      </c>
      <c r="S2" s="208">
        <f>ROUND(N(data!C285),0)</f>
        <v>6408501</v>
      </c>
      <c r="T2" s="208">
        <f>ROUND(N(data!C286),0)</f>
        <v>0</v>
      </c>
      <c r="U2" s="208">
        <f>ROUND(N(data!C287),0)</f>
        <v>7945090</v>
      </c>
      <c r="V2" s="208">
        <f>ROUND(N(data!C288),0)</f>
        <v>1391758</v>
      </c>
      <c r="W2" s="208">
        <f>ROUND(N(data!C289),0)</f>
        <v>3706248</v>
      </c>
      <c r="X2" s="208">
        <f>ROUND(N(data!C290),0)</f>
        <v>280522</v>
      </c>
      <c r="Y2" s="208">
        <f>ROUND(N(data!C291),0)</f>
        <v>0</v>
      </c>
      <c r="Z2" s="208">
        <f>ROUND(N(data!C292),0)</f>
        <v>11341519</v>
      </c>
      <c r="AA2" s="208">
        <f>ROUND(N(data!C295),0)</f>
        <v>0</v>
      </c>
      <c r="AB2" s="208">
        <f>ROUND(N(data!C296),0)</f>
        <v>0</v>
      </c>
      <c r="AC2" s="208">
        <f>ROUND(N(data!C297),0)</f>
        <v>0</v>
      </c>
      <c r="AD2" s="208">
        <f>ROUND(N(data!C298),0)</f>
        <v>0</v>
      </c>
      <c r="AE2" s="208">
        <f>ROUND(N(data!C302),0)</f>
        <v>0</v>
      </c>
      <c r="AF2" s="208">
        <f>ROUND(N(data!C303),0)</f>
        <v>0</v>
      </c>
      <c r="AG2" s="208">
        <f>ROUND(N(data!C304),0)</f>
        <v>0</v>
      </c>
      <c r="AH2" s="208">
        <f>ROUND(N(data!C305),0)</f>
        <v>0</v>
      </c>
      <c r="AI2" s="208">
        <f>ROUND(N(data!C314),0)</f>
        <v>0</v>
      </c>
      <c r="AJ2" s="208">
        <f>ROUND(N(data!C315),0)</f>
        <v>284161</v>
      </c>
      <c r="AK2" s="208">
        <f>ROUND(N(data!C316),0)</f>
        <v>754359</v>
      </c>
      <c r="AL2" s="208">
        <f>ROUND(N(data!C317),0)</f>
        <v>3669</v>
      </c>
      <c r="AM2" s="208">
        <f>ROUND(N(data!C318),0)</f>
        <v>0</v>
      </c>
      <c r="AN2" s="208">
        <f>ROUND(N(data!C319),0)</f>
        <v>0</v>
      </c>
      <c r="AO2" s="208">
        <f>ROUND(N(data!C320),0)</f>
        <v>0</v>
      </c>
      <c r="AP2" s="208">
        <f>ROUND(N(data!C321),0)</f>
        <v>0</v>
      </c>
      <c r="AQ2" s="208">
        <f>ROUND(N(data!C322),0)</f>
        <v>440150</v>
      </c>
      <c r="AR2" s="208">
        <f>ROUND(N(data!C323),0)</f>
        <v>117799</v>
      </c>
      <c r="AS2" s="208">
        <f>ROUND(N(data!C326),0)</f>
        <v>0</v>
      </c>
      <c r="AT2" s="208">
        <f>ROUND(N(data!C327),0)</f>
        <v>0</v>
      </c>
      <c r="AU2" s="208">
        <f>ROUND(N(data!C328),0)</f>
        <v>-5197</v>
      </c>
      <c r="AV2" s="208">
        <f>ROUND(N(data!C331),0)</f>
        <v>0</v>
      </c>
      <c r="AW2" s="208">
        <f>ROUND(N(data!C332),0)</f>
        <v>0</v>
      </c>
      <c r="AX2" s="208">
        <f>ROUND(N(data!C333),0)</f>
        <v>117800</v>
      </c>
      <c r="AY2" s="208">
        <f>ROUND(N(data!C334),0)</f>
        <v>2625552</v>
      </c>
      <c r="AZ2" s="208">
        <f>ROUND(N(data!C335),0)</f>
        <v>0</v>
      </c>
      <c r="BA2" s="208">
        <f>ROUND(N(data!C336),0)</f>
        <v>0</v>
      </c>
      <c r="BB2" s="208">
        <f>ROUND(N(data!C337),0)</f>
        <v>0</v>
      </c>
      <c r="BC2" s="208">
        <f>ROUND(N(data!C338),0)</f>
        <v>0</v>
      </c>
      <c r="BD2" s="208">
        <f>ROUND(N(data!C339),0)</f>
        <v>0</v>
      </c>
      <c r="BE2" s="208">
        <f>ROUND(N(data!C343),0)</f>
        <v>0</v>
      </c>
      <c r="BF2" s="208">
        <f>ROUND(N(data!C345),0)</f>
        <v>0</v>
      </c>
      <c r="BG2" s="208">
        <f>ROUND(N(data!C346),0)</f>
        <v>0</v>
      </c>
      <c r="BH2" s="208">
        <f>ROUND(N(data!C347),0)</f>
        <v>0</v>
      </c>
      <c r="BI2" s="208">
        <f>ROUND(N(data!C348),0)</f>
        <v>11052749</v>
      </c>
      <c r="BJ2" s="208">
        <f>ROUND(N(data!C349),0)</f>
        <v>0</v>
      </c>
      <c r="BK2" s="208">
        <f>ROUND(N(data!CE60),2)</f>
        <v>68.28</v>
      </c>
      <c r="BL2" s="208">
        <f>ROUND(N(data!C358),0)</f>
        <v>2733194</v>
      </c>
      <c r="BM2" s="208">
        <f>ROUND(N(data!C359),0)</f>
        <v>4117600</v>
      </c>
      <c r="BN2" s="208">
        <f>ROUND(N(data!C363),0)</f>
        <v>-4281985</v>
      </c>
      <c r="BO2" s="208">
        <f>ROUND(N(data!C364),0)</f>
        <v>75805</v>
      </c>
      <c r="BP2" s="208">
        <f>ROUND(N(data!C365),0)</f>
        <v>0</v>
      </c>
      <c r="BQ2" s="208">
        <f>ROUND(N(data!D381),0)</f>
        <v>158146</v>
      </c>
      <c r="BR2" s="208">
        <f>ROUND(N(data!C370),0)</f>
        <v>0</v>
      </c>
      <c r="BS2" s="208">
        <f>ROUND(N(data!C371),0)</f>
        <v>23773</v>
      </c>
      <c r="BT2" s="208">
        <f>ROUND(N(data!C372),0)</f>
        <v>0</v>
      </c>
      <c r="BU2" s="208">
        <f>ROUND(N(data!C373),0)</f>
        <v>0</v>
      </c>
      <c r="BV2" s="208">
        <f>ROUND(N(data!C374),0)</f>
        <v>0</v>
      </c>
      <c r="BW2" s="208">
        <f>ROUND(N(data!C375),0)</f>
        <v>0</v>
      </c>
      <c r="BX2" s="208">
        <f>ROUND(N(data!C376),0)</f>
        <v>0</v>
      </c>
      <c r="BY2" s="208">
        <f>ROUND(N(data!C377),0)</f>
        <v>0</v>
      </c>
      <c r="BZ2" s="208">
        <f>ROUND(N(data!C378),0)</f>
        <v>0</v>
      </c>
      <c r="CA2" s="208">
        <f>ROUND(N(data!C379),0)</f>
        <v>0</v>
      </c>
      <c r="CB2" s="208">
        <f>ROUND(N(data!C380),0)</f>
        <v>134373</v>
      </c>
      <c r="CC2" s="208">
        <f>ROUND(N(data!C382),0)</f>
        <v>0</v>
      </c>
      <c r="CD2" s="208">
        <f>ROUND(N(data!C389),0)</f>
        <v>5280392</v>
      </c>
      <c r="CE2" s="208">
        <f>ROUND(N(data!C390),0)</f>
        <v>1357784</v>
      </c>
      <c r="CF2" s="208">
        <f>ROUND(N(data!C391),0)</f>
        <v>2386644</v>
      </c>
      <c r="CG2" s="208">
        <f>ROUND(N(data!C392),0)</f>
        <v>727612</v>
      </c>
      <c r="CH2" s="208">
        <f>ROUND(N(data!C393),0)</f>
        <v>258556</v>
      </c>
      <c r="CI2" s="208">
        <f>ROUND(N(data!C394),0)</f>
        <v>1439443</v>
      </c>
      <c r="CJ2" s="208">
        <f>ROUND(N(data!C395),0)</f>
        <v>1181288</v>
      </c>
      <c r="CK2" s="208">
        <f>ROUND(N(data!C396),0)</f>
        <v>19716</v>
      </c>
      <c r="CL2" s="208">
        <f>ROUND(N(data!C397),0)</f>
        <v>125364</v>
      </c>
      <c r="CM2" s="208">
        <f>ROUND(N(data!C398),0)</f>
        <v>44440</v>
      </c>
      <c r="CN2" s="208">
        <f>ROUND(N(data!C399),0)</f>
        <v>185061</v>
      </c>
      <c r="CO2" s="208">
        <f>ROUND(N(data!C362),0)</f>
        <v>10514</v>
      </c>
      <c r="CP2" s="208">
        <f>ROUND(N(data!D415),0)</f>
        <v>373282</v>
      </c>
      <c r="CQ2" s="62">
        <f>ROUND(N(data!C401),0)</f>
        <v>0</v>
      </c>
      <c r="CR2" s="62">
        <f>ROUND(N(data!C402),0)</f>
        <v>0</v>
      </c>
      <c r="CS2" s="62">
        <f>ROUND(N(data!C403),0)</f>
        <v>0</v>
      </c>
      <c r="CT2" s="62">
        <f>ROUND(N(data!C404),0)</f>
        <v>0</v>
      </c>
      <c r="CU2" s="62">
        <f>ROUND(N(data!C405),0)</f>
        <v>0</v>
      </c>
      <c r="CV2" s="62">
        <f>ROUND(N(data!C406),0)</f>
        <v>0</v>
      </c>
      <c r="CW2" s="62">
        <f>ROUND(N(data!C407),0)</f>
        <v>0</v>
      </c>
      <c r="CX2" s="62">
        <f>ROUND(N(data!C408),0)</f>
        <v>0</v>
      </c>
      <c r="CY2" s="62">
        <f>ROUND(N(data!C409),0)</f>
        <v>0</v>
      </c>
      <c r="CZ2" s="62">
        <f>ROUND(N(data!C410),0)</f>
        <v>45366</v>
      </c>
      <c r="DA2" s="62">
        <f>ROUND(N(data!C411),0)</f>
        <v>105348</v>
      </c>
      <c r="DB2" s="62">
        <f>ROUND(N(data!C412),0)</f>
        <v>0</v>
      </c>
      <c r="DC2" s="62">
        <f>ROUND(N(data!C413),0)</f>
        <v>0</v>
      </c>
      <c r="DD2" s="62">
        <f>ROUND(N(data!C414),0)</f>
        <v>222568</v>
      </c>
      <c r="DE2" s="62">
        <f>ROUND(N(data!C419),0)</f>
        <v>0</v>
      </c>
      <c r="DF2" s="208">
        <f>ROUND(N(data!D420),0)</f>
        <v>1324672</v>
      </c>
      <c r="DG2" s="208">
        <f>ROUND(N(data!C422),0)</f>
        <v>0</v>
      </c>
      <c r="DH2" s="208">
        <f>ROUND(N(data!C423),0)</f>
        <v>0</v>
      </c>
    </row>
  </sheetData>
  <sheetProtection algorithmName="SHA-512" hashValue="C3wNTkp9XBSvRanqh0zz96nK7VCyr+s0vVv8MYvC397mS2JBrRREtBL0coTDBqe6lbp+3vhSobO+Ew171lqmXw==" saltValue="Dt4hBLHrPS7h4tLtq3VkIg==" spinCount="100000" sheet="1" objects="1" scenarios="1"/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8A615-11DA-43C2-8344-972F514A3C99}">
  <sheetPr codeName="Sheet17"/>
  <dimension ref="A1:CK80"/>
  <sheetViews>
    <sheetView workbookViewId="0">
      <selection activeCell="N34" sqref="N34"/>
    </sheetView>
  </sheetViews>
  <sheetFormatPr defaultColWidth="8.6640625" defaultRowHeight="15.5"/>
  <cols>
    <col min="1" max="1" width="12.6640625" style="9" bestFit="1" customWidth="1"/>
    <col min="2" max="2" width="5.25" style="9" bestFit="1" customWidth="1"/>
    <col min="3" max="3" width="13.9140625" style="9" bestFit="1" customWidth="1"/>
    <col min="4" max="4" width="10.58203125" style="9" bestFit="1" customWidth="1"/>
    <col min="5" max="37" width="12.58203125" style="9" customWidth="1"/>
    <col min="38" max="40" width="8.6640625" style="9" customWidth="1"/>
    <col min="41" max="16384" width="8.6640625" style="9"/>
  </cols>
  <sheetData>
    <row r="1" spans="1:89" s="10" customFormat="1" ht="12.65" customHeight="1">
      <c r="A1" s="10" t="s">
        <v>1341</v>
      </c>
      <c r="B1" s="13" t="s">
        <v>1342</v>
      </c>
      <c r="C1" s="10" t="s">
        <v>1343</v>
      </c>
      <c r="D1" s="13" t="s">
        <v>1344</v>
      </c>
      <c r="E1" s="10" t="s">
        <v>1345</v>
      </c>
      <c r="F1" s="10" t="s">
        <v>1346</v>
      </c>
      <c r="G1" s="10" t="s">
        <v>1347</v>
      </c>
      <c r="H1" s="10" t="s">
        <v>1348</v>
      </c>
      <c r="I1" s="10" t="s">
        <v>1349</v>
      </c>
      <c r="J1" s="10" t="s">
        <v>1350</v>
      </c>
      <c r="K1" s="10" t="s">
        <v>1351</v>
      </c>
      <c r="L1" s="10" t="s">
        <v>1352</v>
      </c>
      <c r="M1" s="10" t="s">
        <v>1353</v>
      </c>
      <c r="N1" s="10" t="s">
        <v>1354</v>
      </c>
      <c r="O1" s="10" t="s">
        <v>1355</v>
      </c>
      <c r="P1" s="10" t="s">
        <v>1323</v>
      </c>
      <c r="Q1" s="10" t="s">
        <v>1324</v>
      </c>
      <c r="R1" s="10" t="s">
        <v>1325</v>
      </c>
      <c r="S1" s="10" t="s">
        <v>1326</v>
      </c>
      <c r="T1" s="10" t="s">
        <v>1327</v>
      </c>
      <c r="U1" s="10" t="s">
        <v>1328</v>
      </c>
      <c r="V1" s="10" t="s">
        <v>1329</v>
      </c>
      <c r="W1" s="10" t="s">
        <v>1330</v>
      </c>
      <c r="X1" s="10" t="s">
        <v>1331</v>
      </c>
      <c r="Y1" s="10" t="s">
        <v>1332</v>
      </c>
      <c r="Z1" s="10" t="s">
        <v>1333</v>
      </c>
      <c r="AA1" s="10" t="s">
        <v>1334</v>
      </c>
      <c r="AB1" s="10" t="s">
        <v>1335</v>
      </c>
      <c r="AC1" s="10" t="s">
        <v>1336</v>
      </c>
      <c r="AD1" s="10" t="s">
        <v>1356</v>
      </c>
      <c r="AE1" s="10" t="s">
        <v>1357</v>
      </c>
      <c r="AF1" s="10" t="s">
        <v>1358</v>
      </c>
      <c r="AG1" s="10" t="s">
        <v>1359</v>
      </c>
      <c r="AH1" s="10" t="s">
        <v>1360</v>
      </c>
      <c r="AI1" s="10" t="s">
        <v>1361</v>
      </c>
      <c r="AJ1" s="10" t="s">
        <v>1362</v>
      </c>
      <c r="AK1" s="10" t="s">
        <v>1363</v>
      </c>
      <c r="AM1" s="15"/>
      <c r="AN1" s="15"/>
      <c r="AO1" s="15"/>
      <c r="AP1" s="15"/>
    </row>
    <row r="2" spans="1:89" s="179" customFormat="1" ht="12.65" customHeight="1">
      <c r="A2" s="13" t="str">
        <f>RIGHT(data!$C$97,3)</f>
        <v>080</v>
      </c>
      <c r="B2" s="210" t="str">
        <f>RIGHT(data!$C$96,4)</f>
        <v>2023</v>
      </c>
      <c r="C2" s="13" t="str">
        <f>data!C$55</f>
        <v>6010</v>
      </c>
      <c r="D2" s="13" t="s">
        <v>1157</v>
      </c>
      <c r="E2" s="208">
        <f>ROUND(N(data!C59), 0)</f>
        <v>0</v>
      </c>
      <c r="F2" s="316">
        <f>ROUND(N(data!C60), 2)</f>
        <v>0</v>
      </c>
      <c r="G2" s="208">
        <f>ROUND(N(data!C61), 0)</f>
        <v>0</v>
      </c>
      <c r="H2" s="208">
        <f>ROUND(N(data!C62), 0)</f>
        <v>0</v>
      </c>
      <c r="I2" s="208">
        <f>ROUND(N(data!C63), 0)</f>
        <v>0</v>
      </c>
      <c r="J2" s="208">
        <f>ROUND(N(data!C64), 0)</f>
        <v>0</v>
      </c>
      <c r="K2" s="208">
        <f>ROUND(N(data!C65), 0)</f>
        <v>0</v>
      </c>
      <c r="L2" s="208">
        <f>ROUND(N(data!C66), 0)</f>
        <v>0</v>
      </c>
      <c r="M2" s="208">
        <f>ROUND(N(data!C67), 0)</f>
        <v>0</v>
      </c>
      <c r="N2" s="208">
        <f>ROUND(N(data!C68), 0)</f>
        <v>0</v>
      </c>
      <c r="O2" s="208">
        <f>ROUND(N(data!C69), 0)</f>
        <v>0</v>
      </c>
      <c r="P2" s="208">
        <f>ROUND(N(data!C70), 0)</f>
        <v>0</v>
      </c>
      <c r="Q2" s="208">
        <f>ROUND(N(data!C71), 0)</f>
        <v>0</v>
      </c>
      <c r="R2" s="208">
        <f>ROUND(N(data!C72), 0)</f>
        <v>0</v>
      </c>
      <c r="S2" s="208">
        <f>ROUND(N(data!C73), 0)</f>
        <v>0</v>
      </c>
      <c r="T2" s="208">
        <f>ROUND(N(data!C74), 0)</f>
        <v>0</v>
      </c>
      <c r="U2" s="208">
        <f>ROUND(N(data!C75), 0)</f>
        <v>0</v>
      </c>
      <c r="V2" s="208">
        <f>ROUND(N(data!C76), 0)</f>
        <v>0</v>
      </c>
      <c r="W2" s="208">
        <f>ROUND(N(data!C77), 0)</f>
        <v>0</v>
      </c>
      <c r="X2" s="208">
        <f>ROUND(N(data!C78), 0)</f>
        <v>0</v>
      </c>
      <c r="Y2" s="208">
        <f>ROUND(N(data!C79), 0)</f>
        <v>0</v>
      </c>
      <c r="Z2" s="208">
        <f>ROUND(N(data!C80), 0)</f>
        <v>0</v>
      </c>
      <c r="AA2" s="208">
        <f>ROUND(N(data!C81), 0)</f>
        <v>0</v>
      </c>
      <c r="AB2" s="208">
        <f>ROUND(N(data!C82), 0)</f>
        <v>0</v>
      </c>
      <c r="AC2" s="208">
        <f>ROUND(N(data!C83), 0)</f>
        <v>0</v>
      </c>
      <c r="AD2" s="208">
        <f>ROUND(N(data!C84), 0)</f>
        <v>0</v>
      </c>
      <c r="AE2" s="208">
        <f>ROUND(N(data!C89), 0)</f>
        <v>0</v>
      </c>
      <c r="AF2" s="208">
        <f>ROUND(N(data!C87), 0)</f>
        <v>0</v>
      </c>
      <c r="AG2" s="208">
        <f>ROUND(N(data!C90), 0)</f>
        <v>0</v>
      </c>
      <c r="AH2" s="208">
        <f>ROUND(N(data!C91), 0)</f>
        <v>0</v>
      </c>
      <c r="AI2" s="208">
        <f>ROUND(N(data!C92), 0)</f>
        <v>0</v>
      </c>
      <c r="AJ2" s="208">
        <f>ROUND(N(data!C93), 0)</f>
        <v>0</v>
      </c>
      <c r="AK2" s="316">
        <f>ROUND(N(data!C94), 2)</f>
        <v>0</v>
      </c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</row>
    <row r="3" spans="1:89" s="11" customFormat="1" ht="12.65" customHeight="1">
      <c r="A3" s="13" t="str">
        <f>RIGHT(data!$C$97,3)</f>
        <v>080</v>
      </c>
      <c r="B3" s="210" t="str">
        <f>RIGHT(data!$C$96,4)</f>
        <v>2023</v>
      </c>
      <c r="C3" s="13" t="str">
        <f>data!D$55</f>
        <v>6030</v>
      </c>
      <c r="D3" s="13" t="s">
        <v>1157</v>
      </c>
      <c r="E3" s="208">
        <f>ROUND(N(data!D59), 0)</f>
        <v>0</v>
      </c>
      <c r="F3" s="316">
        <f>ROUND(N(data!D60), 2)</f>
        <v>0</v>
      </c>
      <c r="G3" s="208">
        <f>ROUND(N(data!D61), 0)</f>
        <v>0</v>
      </c>
      <c r="H3" s="208">
        <f>ROUND(N(data!D62), 0)</f>
        <v>0</v>
      </c>
      <c r="I3" s="208">
        <f>ROUND(N(data!D63), 0)</f>
        <v>0</v>
      </c>
      <c r="J3" s="208">
        <f>ROUND(N(data!D64), 0)</f>
        <v>0</v>
      </c>
      <c r="K3" s="208">
        <f>ROUND(N(data!D65), 0)</f>
        <v>0</v>
      </c>
      <c r="L3" s="208">
        <f>ROUND(N(data!D66), 0)</f>
        <v>0</v>
      </c>
      <c r="M3" s="208">
        <f>ROUND(N(data!D67), 0)</f>
        <v>0</v>
      </c>
      <c r="N3" s="208">
        <f>ROUND(N(data!D68), 0)</f>
        <v>0</v>
      </c>
      <c r="O3" s="208">
        <f>ROUND(N(data!D69), 0)</f>
        <v>0</v>
      </c>
      <c r="P3" s="208">
        <f>ROUND(N(data!D70), 0)</f>
        <v>0</v>
      </c>
      <c r="Q3" s="208">
        <f>ROUND(N(data!D71), 0)</f>
        <v>0</v>
      </c>
      <c r="R3" s="208">
        <f>ROUND(N(data!D72), 0)</f>
        <v>0</v>
      </c>
      <c r="S3" s="208">
        <f>ROUND(N(data!D73), 0)</f>
        <v>0</v>
      </c>
      <c r="T3" s="208">
        <f>ROUND(N(data!D74), 0)</f>
        <v>0</v>
      </c>
      <c r="U3" s="208">
        <f>ROUND(N(data!D75), 0)</f>
        <v>0</v>
      </c>
      <c r="V3" s="208">
        <f>ROUND(N(data!D76), 0)</f>
        <v>0</v>
      </c>
      <c r="W3" s="208">
        <f>ROUND(N(data!D77), 0)</f>
        <v>0</v>
      </c>
      <c r="X3" s="208">
        <f>ROUND(N(data!D78), 0)</f>
        <v>0</v>
      </c>
      <c r="Y3" s="208">
        <f>ROUND(N(data!D79), 0)</f>
        <v>0</v>
      </c>
      <c r="Z3" s="208">
        <f>ROUND(N(data!D80), 0)</f>
        <v>0</v>
      </c>
      <c r="AA3" s="208">
        <f>ROUND(N(data!D81), 0)</f>
        <v>0</v>
      </c>
      <c r="AB3" s="208">
        <f>ROUND(N(data!D82), 0)</f>
        <v>0</v>
      </c>
      <c r="AC3" s="208">
        <f>ROUND(N(data!D83), 0)</f>
        <v>0</v>
      </c>
      <c r="AD3" s="208">
        <f>ROUND(N(data!D84), 0)</f>
        <v>0</v>
      </c>
      <c r="AE3" s="208">
        <f>ROUND(N(data!D89), 0)</f>
        <v>0</v>
      </c>
      <c r="AF3" s="208">
        <f>ROUND(N(data!D87), 0)</f>
        <v>0</v>
      </c>
      <c r="AG3" s="208">
        <f>ROUND(N(data!D90), 0)</f>
        <v>0</v>
      </c>
      <c r="AH3" s="208">
        <f>ROUND(N(data!D91), 0)</f>
        <v>0</v>
      </c>
      <c r="AI3" s="208">
        <f>ROUND(N(data!D92), 0)</f>
        <v>0</v>
      </c>
      <c r="AJ3" s="208">
        <f>ROUND(N(data!D93), 0)</f>
        <v>0</v>
      </c>
      <c r="AK3" s="316">
        <f>ROUND(N(data!D94), 2)</f>
        <v>0</v>
      </c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</row>
    <row r="4" spans="1:89" s="11" customFormat="1" ht="12.65" customHeight="1">
      <c r="A4" s="13" t="str">
        <f>RIGHT(data!$C$97,3)</f>
        <v>080</v>
      </c>
      <c r="B4" s="210" t="str">
        <f>RIGHT(data!$C$96,4)</f>
        <v>2023</v>
      </c>
      <c r="C4" s="13" t="str">
        <f>data!E$55</f>
        <v>6070</v>
      </c>
      <c r="D4" s="13" t="s">
        <v>1157</v>
      </c>
      <c r="E4" s="208">
        <f>ROUND(N(data!E59), 0)</f>
        <v>73</v>
      </c>
      <c r="F4" s="316">
        <f>ROUND(N(data!E60), 2)</f>
        <v>0.24</v>
      </c>
      <c r="G4" s="208">
        <f>ROUND(N(data!E61), 0)</f>
        <v>19878</v>
      </c>
      <c r="H4" s="208">
        <f>ROUND(N(data!E62), 0)</f>
        <v>5111</v>
      </c>
      <c r="I4" s="208">
        <f>ROUND(N(data!E63), 0)</f>
        <v>15411</v>
      </c>
      <c r="J4" s="208">
        <f>ROUND(N(data!E64), 0)</f>
        <v>989</v>
      </c>
      <c r="K4" s="208">
        <f>ROUND(N(data!E65), 0)</f>
        <v>6</v>
      </c>
      <c r="L4" s="208">
        <f>ROUND(N(data!E66), 0)</f>
        <v>367</v>
      </c>
      <c r="M4" s="208">
        <f>ROUND(N(data!E67), 0)</f>
        <v>10941</v>
      </c>
      <c r="N4" s="208">
        <f>ROUND(N(data!E68), 0)</f>
        <v>0</v>
      </c>
      <c r="O4" s="208">
        <f>ROUND(N(data!E69), 0)</f>
        <v>-32</v>
      </c>
      <c r="P4" s="208">
        <f>ROUND(N(data!E70), 0)</f>
        <v>0</v>
      </c>
      <c r="Q4" s="208">
        <f>ROUND(N(data!E71), 0)</f>
        <v>0</v>
      </c>
      <c r="R4" s="208">
        <f>ROUND(N(data!E72), 0)</f>
        <v>0</v>
      </c>
      <c r="S4" s="208">
        <f>ROUND(N(data!E73), 0)</f>
        <v>0</v>
      </c>
      <c r="T4" s="208">
        <f>ROUND(N(data!E74), 0)</f>
        <v>0</v>
      </c>
      <c r="U4" s="208">
        <f>ROUND(N(data!E75), 0)</f>
        <v>0</v>
      </c>
      <c r="V4" s="208">
        <f>ROUND(N(data!E76), 0)</f>
        <v>0</v>
      </c>
      <c r="W4" s="208">
        <f>ROUND(N(data!E77), 0)</f>
        <v>0</v>
      </c>
      <c r="X4" s="208">
        <f>ROUND(N(data!E78), 0)</f>
        <v>0</v>
      </c>
      <c r="Y4" s="208">
        <f>ROUND(N(data!E79), 0)</f>
        <v>0</v>
      </c>
      <c r="Z4" s="208">
        <f>ROUND(N(data!E80), 0)</f>
        <v>0</v>
      </c>
      <c r="AA4" s="208">
        <f>ROUND(N(data!E81), 0)</f>
        <v>0</v>
      </c>
      <c r="AB4" s="208">
        <f>ROUND(N(data!E82), 0)</f>
        <v>0</v>
      </c>
      <c r="AC4" s="208">
        <f>ROUND(N(data!E83), 0)</f>
        <v>-32</v>
      </c>
      <c r="AD4" s="208">
        <f>ROUND(N(data!E84), 0)</f>
        <v>149</v>
      </c>
      <c r="AE4" s="208">
        <f>ROUND(N(data!E89), 0)</f>
        <v>207517</v>
      </c>
      <c r="AF4" s="208">
        <f>ROUND(N(data!E87), 0)</f>
        <v>207517</v>
      </c>
      <c r="AG4" s="208">
        <f>ROUND(N(data!E90), 0)</f>
        <v>340</v>
      </c>
      <c r="AH4" s="208">
        <f>ROUND(N(data!E91), 0)</f>
        <v>214</v>
      </c>
      <c r="AI4" s="208">
        <f>ROUND(N(data!E92), 0)</f>
        <v>340</v>
      </c>
      <c r="AJ4" s="208">
        <f>ROUND(N(data!E93), 0)</f>
        <v>640</v>
      </c>
      <c r="AK4" s="316">
        <f>ROUND(N(data!E94), 2)</f>
        <v>0.18</v>
      </c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</row>
    <row r="5" spans="1:89" s="11" customFormat="1" ht="12.65" customHeight="1">
      <c r="A5" s="13" t="str">
        <f>RIGHT(data!$C$97,3)</f>
        <v>080</v>
      </c>
      <c r="B5" s="210" t="str">
        <f>RIGHT(data!$C$96,4)</f>
        <v>2023</v>
      </c>
      <c r="C5" s="13" t="str">
        <f>data!F$55</f>
        <v>6100</v>
      </c>
      <c r="D5" s="13" t="s">
        <v>1157</v>
      </c>
      <c r="E5" s="208">
        <f>ROUND(N(data!F59), 0)</f>
        <v>0</v>
      </c>
      <c r="F5" s="316">
        <f>ROUND(N(data!F60), 2)</f>
        <v>0</v>
      </c>
      <c r="G5" s="208">
        <f>ROUND(N(data!F61), 0)</f>
        <v>0</v>
      </c>
      <c r="H5" s="208">
        <f>ROUND(N(data!F62), 0)</f>
        <v>0</v>
      </c>
      <c r="I5" s="208">
        <f>ROUND(N(data!F63), 0)</f>
        <v>0</v>
      </c>
      <c r="J5" s="208">
        <f>ROUND(N(data!F64), 0)</f>
        <v>0</v>
      </c>
      <c r="K5" s="208">
        <f>ROUND(N(data!F65), 0)</f>
        <v>0</v>
      </c>
      <c r="L5" s="208">
        <f>ROUND(N(data!F66), 0)</f>
        <v>0</v>
      </c>
      <c r="M5" s="208">
        <f>ROUND(N(data!F67), 0)</f>
        <v>0</v>
      </c>
      <c r="N5" s="208">
        <f>ROUND(N(data!F68), 0)</f>
        <v>0</v>
      </c>
      <c r="O5" s="208">
        <f>ROUND(N(data!F69), 0)</f>
        <v>0</v>
      </c>
      <c r="P5" s="208">
        <f>ROUND(N(data!F70), 0)</f>
        <v>0</v>
      </c>
      <c r="Q5" s="208">
        <f>ROUND(N(data!F71), 0)</f>
        <v>0</v>
      </c>
      <c r="R5" s="208">
        <f>ROUND(N(data!F72), 0)</f>
        <v>0</v>
      </c>
      <c r="S5" s="208">
        <f>ROUND(N(data!F73), 0)</f>
        <v>0</v>
      </c>
      <c r="T5" s="208">
        <f>ROUND(N(data!F74), 0)</f>
        <v>0</v>
      </c>
      <c r="U5" s="208">
        <f>ROUND(N(data!F75), 0)</f>
        <v>0</v>
      </c>
      <c r="V5" s="208">
        <f>ROUND(N(data!F76), 0)</f>
        <v>0</v>
      </c>
      <c r="W5" s="208">
        <f>ROUND(N(data!F77), 0)</f>
        <v>0</v>
      </c>
      <c r="X5" s="208">
        <f>ROUND(N(data!F78), 0)</f>
        <v>0</v>
      </c>
      <c r="Y5" s="208">
        <f>ROUND(N(data!F79), 0)</f>
        <v>0</v>
      </c>
      <c r="Z5" s="208">
        <f>ROUND(N(data!F80), 0)</f>
        <v>0</v>
      </c>
      <c r="AA5" s="208">
        <f>ROUND(N(data!F81), 0)</f>
        <v>0</v>
      </c>
      <c r="AB5" s="208">
        <f>ROUND(N(data!F82), 0)</f>
        <v>0</v>
      </c>
      <c r="AC5" s="208">
        <f>ROUND(N(data!F83), 0)</f>
        <v>0</v>
      </c>
      <c r="AD5" s="208">
        <f>ROUND(N(data!F84), 0)</f>
        <v>0</v>
      </c>
      <c r="AE5" s="208">
        <f>ROUND(N(data!F89), 0)</f>
        <v>0</v>
      </c>
      <c r="AF5" s="208">
        <f>ROUND(N(data!F87), 0)</f>
        <v>0</v>
      </c>
      <c r="AG5" s="208">
        <f>ROUND(N(data!F90), 0)</f>
        <v>0</v>
      </c>
      <c r="AH5" s="208">
        <f>ROUND(N(data!F91), 0)</f>
        <v>0</v>
      </c>
      <c r="AI5" s="208">
        <f>ROUND(N(data!F92), 0)</f>
        <v>0</v>
      </c>
      <c r="AJ5" s="208">
        <f>ROUND(N(data!F93), 0)</f>
        <v>0</v>
      </c>
      <c r="AK5" s="316">
        <f>ROUND(N(data!F94), 2)</f>
        <v>0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</row>
    <row r="6" spans="1:89" s="11" customFormat="1" ht="12.65" customHeight="1">
      <c r="A6" s="13" t="str">
        <f>RIGHT(data!$C$97,3)</f>
        <v>080</v>
      </c>
      <c r="B6" s="210" t="str">
        <f>RIGHT(data!$C$96,4)</f>
        <v>2023</v>
      </c>
      <c r="C6" s="13" t="str">
        <f>data!G$55</f>
        <v>6120</v>
      </c>
      <c r="D6" s="13" t="s">
        <v>1157</v>
      </c>
      <c r="E6" s="208">
        <f>ROUND(N(data!G59), 0)</f>
        <v>0</v>
      </c>
      <c r="F6" s="316">
        <f>ROUND(N(data!G60), 2)</f>
        <v>0</v>
      </c>
      <c r="G6" s="208">
        <f>ROUND(N(data!G61), 0)</f>
        <v>0</v>
      </c>
      <c r="H6" s="208">
        <f>ROUND(N(data!G62), 0)</f>
        <v>0</v>
      </c>
      <c r="I6" s="208">
        <f>ROUND(N(data!G63), 0)</f>
        <v>0</v>
      </c>
      <c r="J6" s="208">
        <f>ROUND(N(data!G64), 0)</f>
        <v>0</v>
      </c>
      <c r="K6" s="208">
        <f>ROUND(N(data!G65), 0)</f>
        <v>0</v>
      </c>
      <c r="L6" s="208">
        <f>ROUND(N(data!G66), 0)</f>
        <v>0</v>
      </c>
      <c r="M6" s="208">
        <f>ROUND(N(data!G67), 0)</f>
        <v>0</v>
      </c>
      <c r="N6" s="208">
        <f>ROUND(N(data!G68), 0)</f>
        <v>0</v>
      </c>
      <c r="O6" s="208">
        <f>ROUND(N(data!G69), 0)</f>
        <v>0</v>
      </c>
      <c r="P6" s="208">
        <f>ROUND(N(data!G70), 0)</f>
        <v>0</v>
      </c>
      <c r="Q6" s="208">
        <f>ROUND(N(data!G71), 0)</f>
        <v>0</v>
      </c>
      <c r="R6" s="208">
        <f>ROUND(N(data!G72), 0)</f>
        <v>0</v>
      </c>
      <c r="S6" s="208">
        <f>ROUND(N(data!G73), 0)</f>
        <v>0</v>
      </c>
      <c r="T6" s="208">
        <f>ROUND(N(data!G74), 0)</f>
        <v>0</v>
      </c>
      <c r="U6" s="208">
        <f>ROUND(N(data!G75), 0)</f>
        <v>0</v>
      </c>
      <c r="V6" s="208">
        <f>ROUND(N(data!G76), 0)</f>
        <v>0</v>
      </c>
      <c r="W6" s="208">
        <f>ROUND(N(data!G77), 0)</f>
        <v>0</v>
      </c>
      <c r="X6" s="208">
        <f>ROUND(N(data!G78), 0)</f>
        <v>0</v>
      </c>
      <c r="Y6" s="208">
        <f>ROUND(N(data!G79), 0)</f>
        <v>0</v>
      </c>
      <c r="Z6" s="208">
        <f>ROUND(N(data!G80), 0)</f>
        <v>0</v>
      </c>
      <c r="AA6" s="208">
        <f>ROUND(N(data!G81), 0)</f>
        <v>0</v>
      </c>
      <c r="AB6" s="208">
        <f>ROUND(N(data!G82), 0)</f>
        <v>0</v>
      </c>
      <c r="AC6" s="208">
        <f>ROUND(N(data!G83), 0)</f>
        <v>0</v>
      </c>
      <c r="AD6" s="208">
        <f>ROUND(N(data!G84), 0)</f>
        <v>0</v>
      </c>
      <c r="AE6" s="208">
        <f>ROUND(N(data!G89), 0)</f>
        <v>0</v>
      </c>
      <c r="AF6" s="208">
        <f>ROUND(N(data!G87), 0)</f>
        <v>0</v>
      </c>
      <c r="AG6" s="208">
        <f>ROUND(N(data!G90), 0)</f>
        <v>0</v>
      </c>
      <c r="AH6" s="208">
        <f>ROUND(N(data!G91), 0)</f>
        <v>0</v>
      </c>
      <c r="AI6" s="208">
        <f>ROUND(N(data!G92), 0)</f>
        <v>0</v>
      </c>
      <c r="AJ6" s="208">
        <f>ROUND(N(data!G93), 0)</f>
        <v>0</v>
      </c>
      <c r="AK6" s="316">
        <f>ROUND(N(data!G94), 2)</f>
        <v>0</v>
      </c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</row>
    <row r="7" spans="1:89" s="11" customFormat="1" ht="12.65" customHeight="1">
      <c r="A7" s="13" t="str">
        <f>RIGHT(data!$C$97,3)</f>
        <v>080</v>
      </c>
      <c r="B7" s="210" t="str">
        <f>RIGHT(data!$C$96,4)</f>
        <v>2023</v>
      </c>
      <c r="C7" s="13" t="str">
        <f>data!H$55</f>
        <v>6140</v>
      </c>
      <c r="D7" s="13" t="s">
        <v>1157</v>
      </c>
      <c r="E7" s="208">
        <f>ROUND(N(data!H59), 0)</f>
        <v>0</v>
      </c>
      <c r="F7" s="316">
        <f>ROUND(N(data!H60), 2)</f>
        <v>0</v>
      </c>
      <c r="G7" s="208">
        <f>ROUND(N(data!H61), 0)</f>
        <v>0</v>
      </c>
      <c r="H7" s="208">
        <f>ROUND(N(data!H62), 0)</f>
        <v>0</v>
      </c>
      <c r="I7" s="208">
        <f>ROUND(N(data!H63), 0)</f>
        <v>0</v>
      </c>
      <c r="J7" s="208">
        <f>ROUND(N(data!H64), 0)</f>
        <v>0</v>
      </c>
      <c r="K7" s="208">
        <f>ROUND(N(data!H65), 0)</f>
        <v>0</v>
      </c>
      <c r="L7" s="208">
        <f>ROUND(N(data!H66), 0)</f>
        <v>0</v>
      </c>
      <c r="M7" s="208">
        <f>ROUND(N(data!H67), 0)</f>
        <v>0</v>
      </c>
      <c r="N7" s="208">
        <f>ROUND(N(data!H68), 0)</f>
        <v>0</v>
      </c>
      <c r="O7" s="208">
        <f>ROUND(N(data!H69), 0)</f>
        <v>0</v>
      </c>
      <c r="P7" s="208">
        <f>ROUND(N(data!H70), 0)</f>
        <v>0</v>
      </c>
      <c r="Q7" s="208">
        <f>ROUND(N(data!H71), 0)</f>
        <v>0</v>
      </c>
      <c r="R7" s="208">
        <f>ROUND(N(data!H72), 0)</f>
        <v>0</v>
      </c>
      <c r="S7" s="208">
        <f>ROUND(N(data!H73), 0)</f>
        <v>0</v>
      </c>
      <c r="T7" s="208">
        <f>ROUND(N(data!H74), 0)</f>
        <v>0</v>
      </c>
      <c r="U7" s="208">
        <f>ROUND(N(data!H75), 0)</f>
        <v>0</v>
      </c>
      <c r="V7" s="208">
        <f>ROUND(N(data!H76), 0)</f>
        <v>0</v>
      </c>
      <c r="W7" s="208">
        <f>ROUND(N(data!H77), 0)</f>
        <v>0</v>
      </c>
      <c r="X7" s="208">
        <f>ROUND(N(data!H78), 0)</f>
        <v>0</v>
      </c>
      <c r="Y7" s="208">
        <f>ROUND(N(data!H79), 0)</f>
        <v>0</v>
      </c>
      <c r="Z7" s="208">
        <f>ROUND(N(data!H80), 0)</f>
        <v>0</v>
      </c>
      <c r="AA7" s="208">
        <f>ROUND(N(data!H81), 0)</f>
        <v>0</v>
      </c>
      <c r="AB7" s="208">
        <f>ROUND(N(data!H82), 0)</f>
        <v>0</v>
      </c>
      <c r="AC7" s="208">
        <f>ROUND(N(data!H83), 0)</f>
        <v>0</v>
      </c>
      <c r="AD7" s="208">
        <f>ROUND(N(data!H84), 0)</f>
        <v>0</v>
      </c>
      <c r="AE7" s="208">
        <f>ROUND(N(data!H89), 0)</f>
        <v>0</v>
      </c>
      <c r="AF7" s="208">
        <f>ROUND(N(data!H87), 0)</f>
        <v>0</v>
      </c>
      <c r="AG7" s="208">
        <f>ROUND(N(data!H90), 0)</f>
        <v>0</v>
      </c>
      <c r="AH7" s="208">
        <f>ROUND(N(data!H91), 0)</f>
        <v>0</v>
      </c>
      <c r="AI7" s="208">
        <f>ROUND(N(data!H92), 0)</f>
        <v>0</v>
      </c>
      <c r="AJ7" s="208">
        <f>ROUND(N(data!H93), 0)</f>
        <v>0</v>
      </c>
      <c r="AK7" s="316">
        <f>ROUND(N(data!H94), 2)</f>
        <v>0</v>
      </c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</row>
    <row r="8" spans="1:89" s="11" customFormat="1" ht="12.65" customHeight="1">
      <c r="A8" s="13" t="str">
        <f>RIGHT(data!$C$97,3)</f>
        <v>080</v>
      </c>
      <c r="B8" s="210" t="str">
        <f>RIGHT(data!$C$96,4)</f>
        <v>2023</v>
      </c>
      <c r="C8" s="13" t="str">
        <f>data!I$55</f>
        <v>6150</v>
      </c>
      <c r="D8" s="13" t="s">
        <v>1157</v>
      </c>
      <c r="E8" s="208">
        <f>ROUND(N(data!I59), 0)</f>
        <v>0</v>
      </c>
      <c r="F8" s="316">
        <f>ROUND(N(data!I60), 2)</f>
        <v>0</v>
      </c>
      <c r="G8" s="208">
        <f>ROUND(N(data!I61), 0)</f>
        <v>0</v>
      </c>
      <c r="H8" s="208">
        <f>ROUND(N(data!I62), 0)</f>
        <v>0</v>
      </c>
      <c r="I8" s="208">
        <f>ROUND(N(data!I63), 0)</f>
        <v>0</v>
      </c>
      <c r="J8" s="208">
        <f>ROUND(N(data!I64), 0)</f>
        <v>0</v>
      </c>
      <c r="K8" s="208">
        <f>ROUND(N(data!I65), 0)</f>
        <v>0</v>
      </c>
      <c r="L8" s="208">
        <f>ROUND(N(data!I66), 0)</f>
        <v>0</v>
      </c>
      <c r="M8" s="208">
        <f>ROUND(N(data!I67), 0)</f>
        <v>0</v>
      </c>
      <c r="N8" s="208">
        <f>ROUND(N(data!I68), 0)</f>
        <v>0</v>
      </c>
      <c r="O8" s="208">
        <f>ROUND(N(data!I69), 0)</f>
        <v>0</v>
      </c>
      <c r="P8" s="208">
        <f>ROUND(N(data!I70), 0)</f>
        <v>0</v>
      </c>
      <c r="Q8" s="208">
        <f>ROUND(N(data!I71), 0)</f>
        <v>0</v>
      </c>
      <c r="R8" s="208">
        <f>ROUND(N(data!I72), 0)</f>
        <v>0</v>
      </c>
      <c r="S8" s="208">
        <f>ROUND(N(data!I73), 0)</f>
        <v>0</v>
      </c>
      <c r="T8" s="208">
        <f>ROUND(N(data!I74), 0)</f>
        <v>0</v>
      </c>
      <c r="U8" s="208">
        <f>ROUND(N(data!I75), 0)</f>
        <v>0</v>
      </c>
      <c r="V8" s="208">
        <f>ROUND(N(data!I76), 0)</f>
        <v>0</v>
      </c>
      <c r="W8" s="208">
        <f>ROUND(N(data!I77), 0)</f>
        <v>0</v>
      </c>
      <c r="X8" s="208">
        <f>ROUND(N(data!I78), 0)</f>
        <v>0</v>
      </c>
      <c r="Y8" s="208">
        <f>ROUND(N(data!I79), 0)</f>
        <v>0</v>
      </c>
      <c r="Z8" s="208">
        <f>ROUND(N(data!I80), 0)</f>
        <v>0</v>
      </c>
      <c r="AA8" s="208">
        <f>ROUND(N(data!I81), 0)</f>
        <v>0</v>
      </c>
      <c r="AB8" s="208">
        <f>ROUND(N(data!I82), 0)</f>
        <v>0</v>
      </c>
      <c r="AC8" s="208">
        <f>ROUND(N(data!I83), 0)</f>
        <v>0</v>
      </c>
      <c r="AD8" s="208">
        <f>ROUND(N(data!I84), 0)</f>
        <v>0</v>
      </c>
      <c r="AE8" s="208">
        <f>ROUND(N(data!I89), 0)</f>
        <v>0</v>
      </c>
      <c r="AF8" s="208">
        <f>ROUND(N(data!I87), 0)</f>
        <v>0</v>
      </c>
      <c r="AG8" s="208">
        <f>ROUND(N(data!I90), 0)</f>
        <v>0</v>
      </c>
      <c r="AH8" s="208">
        <f>ROUND(N(data!I91), 0)</f>
        <v>0</v>
      </c>
      <c r="AI8" s="208">
        <f>ROUND(N(data!I92), 0)</f>
        <v>0</v>
      </c>
      <c r="AJ8" s="208">
        <f>ROUND(N(data!I93), 0)</f>
        <v>0</v>
      </c>
      <c r="AK8" s="316">
        <f>ROUND(N(data!I94), 2)</f>
        <v>0</v>
      </c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</row>
    <row r="9" spans="1:89" s="11" customFormat="1" ht="12.65" customHeight="1">
      <c r="A9" s="13" t="str">
        <f>RIGHT(data!$C$97,3)</f>
        <v>080</v>
      </c>
      <c r="B9" s="210" t="str">
        <f>RIGHT(data!$C$96,4)</f>
        <v>2023</v>
      </c>
      <c r="C9" s="13" t="str">
        <f>data!J$55</f>
        <v>6170</v>
      </c>
      <c r="D9" s="13" t="s">
        <v>1157</v>
      </c>
      <c r="E9" s="208">
        <f>ROUND(N(data!J59), 0)</f>
        <v>0</v>
      </c>
      <c r="F9" s="316">
        <f>ROUND(N(data!J60), 2)</f>
        <v>0</v>
      </c>
      <c r="G9" s="208">
        <f>ROUND(N(data!J61), 0)</f>
        <v>0</v>
      </c>
      <c r="H9" s="208">
        <f>ROUND(N(data!J62), 0)</f>
        <v>0</v>
      </c>
      <c r="I9" s="208">
        <f>ROUND(N(data!J63), 0)</f>
        <v>0</v>
      </c>
      <c r="J9" s="208">
        <f>ROUND(N(data!J64), 0)</f>
        <v>0</v>
      </c>
      <c r="K9" s="208">
        <f>ROUND(N(data!J65), 0)</f>
        <v>0</v>
      </c>
      <c r="L9" s="208">
        <f>ROUND(N(data!J66), 0)</f>
        <v>0</v>
      </c>
      <c r="M9" s="208">
        <f>ROUND(N(data!J67), 0)</f>
        <v>0</v>
      </c>
      <c r="N9" s="208">
        <f>ROUND(N(data!J68), 0)</f>
        <v>0</v>
      </c>
      <c r="O9" s="208">
        <f>ROUND(N(data!J69), 0)</f>
        <v>0</v>
      </c>
      <c r="P9" s="208">
        <f>ROUND(N(data!J70), 0)</f>
        <v>0</v>
      </c>
      <c r="Q9" s="208">
        <f>ROUND(N(data!J71), 0)</f>
        <v>0</v>
      </c>
      <c r="R9" s="208">
        <f>ROUND(N(data!J72), 0)</f>
        <v>0</v>
      </c>
      <c r="S9" s="208">
        <f>ROUND(N(data!J73), 0)</f>
        <v>0</v>
      </c>
      <c r="T9" s="208">
        <f>ROUND(N(data!J74), 0)</f>
        <v>0</v>
      </c>
      <c r="U9" s="208">
        <f>ROUND(N(data!J75), 0)</f>
        <v>0</v>
      </c>
      <c r="V9" s="208">
        <f>ROUND(N(data!J76), 0)</f>
        <v>0</v>
      </c>
      <c r="W9" s="208">
        <f>ROUND(N(data!J77), 0)</f>
        <v>0</v>
      </c>
      <c r="X9" s="208">
        <f>ROUND(N(data!J78), 0)</f>
        <v>0</v>
      </c>
      <c r="Y9" s="208">
        <f>ROUND(N(data!J79), 0)</f>
        <v>0</v>
      </c>
      <c r="Z9" s="208">
        <f>ROUND(N(data!J80), 0)</f>
        <v>0</v>
      </c>
      <c r="AA9" s="208">
        <f>ROUND(N(data!J81), 0)</f>
        <v>0</v>
      </c>
      <c r="AB9" s="208">
        <f>ROUND(N(data!J82), 0)</f>
        <v>0</v>
      </c>
      <c r="AC9" s="208">
        <f>ROUND(N(data!J83), 0)</f>
        <v>0</v>
      </c>
      <c r="AD9" s="208">
        <f>ROUND(N(data!J84), 0)</f>
        <v>0</v>
      </c>
      <c r="AE9" s="208">
        <f>ROUND(N(data!J89), 0)</f>
        <v>0</v>
      </c>
      <c r="AF9" s="208">
        <f>ROUND(N(data!J87), 0)</f>
        <v>0</v>
      </c>
      <c r="AG9" s="208">
        <f>ROUND(N(data!J90), 0)</f>
        <v>0</v>
      </c>
      <c r="AH9" s="208">
        <f>ROUND(N(data!J91), 0)</f>
        <v>0</v>
      </c>
      <c r="AI9" s="208">
        <f>ROUND(N(data!J92), 0)</f>
        <v>0</v>
      </c>
      <c r="AJ9" s="208">
        <f>ROUND(N(data!J93), 0)</f>
        <v>0</v>
      </c>
      <c r="AK9" s="316">
        <f>ROUND(N(data!J94), 2)</f>
        <v>0</v>
      </c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</row>
    <row r="10" spans="1:89" s="11" customFormat="1" ht="12.65" customHeight="1">
      <c r="A10" s="13" t="str">
        <f>RIGHT(data!$C$97,3)</f>
        <v>080</v>
      </c>
      <c r="B10" s="210" t="str">
        <f>RIGHT(data!$C$96,4)</f>
        <v>2023</v>
      </c>
      <c r="C10" s="13" t="str">
        <f>data!K$55</f>
        <v>6200</v>
      </c>
      <c r="D10" s="13" t="s">
        <v>1157</v>
      </c>
      <c r="E10" s="208">
        <f>ROUND(N(data!K59), 0)</f>
        <v>0</v>
      </c>
      <c r="F10" s="316">
        <f>ROUND(N(data!K60), 2)</f>
        <v>0</v>
      </c>
      <c r="G10" s="208">
        <f>ROUND(N(data!K61), 0)</f>
        <v>0</v>
      </c>
      <c r="H10" s="208">
        <f>ROUND(N(data!K62), 0)</f>
        <v>0</v>
      </c>
      <c r="I10" s="208">
        <f>ROUND(N(data!K63), 0)</f>
        <v>0</v>
      </c>
      <c r="J10" s="208">
        <f>ROUND(N(data!K64), 0)</f>
        <v>0</v>
      </c>
      <c r="K10" s="208">
        <f>ROUND(N(data!K65), 0)</f>
        <v>0</v>
      </c>
      <c r="L10" s="208">
        <f>ROUND(N(data!K66), 0)</f>
        <v>0</v>
      </c>
      <c r="M10" s="208">
        <f>ROUND(N(data!K67), 0)</f>
        <v>0</v>
      </c>
      <c r="N10" s="208">
        <f>ROUND(N(data!K68), 0)</f>
        <v>0</v>
      </c>
      <c r="O10" s="208">
        <f>ROUND(N(data!K69), 0)</f>
        <v>0</v>
      </c>
      <c r="P10" s="208">
        <f>ROUND(N(data!K70), 0)</f>
        <v>0</v>
      </c>
      <c r="Q10" s="208">
        <f>ROUND(N(data!K71), 0)</f>
        <v>0</v>
      </c>
      <c r="R10" s="208">
        <f>ROUND(N(data!K72), 0)</f>
        <v>0</v>
      </c>
      <c r="S10" s="208">
        <f>ROUND(N(data!K73), 0)</f>
        <v>0</v>
      </c>
      <c r="T10" s="208">
        <f>ROUND(N(data!K74), 0)</f>
        <v>0</v>
      </c>
      <c r="U10" s="208">
        <f>ROUND(N(data!K75), 0)</f>
        <v>0</v>
      </c>
      <c r="V10" s="208">
        <f>ROUND(N(data!K76), 0)</f>
        <v>0</v>
      </c>
      <c r="W10" s="208">
        <f>ROUND(N(data!K77), 0)</f>
        <v>0</v>
      </c>
      <c r="X10" s="208">
        <f>ROUND(N(data!K78), 0)</f>
        <v>0</v>
      </c>
      <c r="Y10" s="208">
        <f>ROUND(N(data!K79), 0)</f>
        <v>0</v>
      </c>
      <c r="Z10" s="208">
        <f>ROUND(N(data!K80), 0)</f>
        <v>0</v>
      </c>
      <c r="AA10" s="208">
        <f>ROUND(N(data!K81), 0)</f>
        <v>0</v>
      </c>
      <c r="AB10" s="208">
        <f>ROUND(N(data!K82), 0)</f>
        <v>0</v>
      </c>
      <c r="AC10" s="208">
        <f>ROUND(N(data!K83), 0)</f>
        <v>0</v>
      </c>
      <c r="AD10" s="208">
        <f>ROUND(N(data!K84), 0)</f>
        <v>0</v>
      </c>
      <c r="AE10" s="208">
        <f>ROUND(N(data!K89), 0)</f>
        <v>0</v>
      </c>
      <c r="AF10" s="208">
        <f>ROUND(N(data!K87), 0)</f>
        <v>0</v>
      </c>
      <c r="AG10" s="208">
        <f>ROUND(N(data!K90), 0)</f>
        <v>0</v>
      </c>
      <c r="AH10" s="208">
        <f>ROUND(N(data!K91), 0)</f>
        <v>0</v>
      </c>
      <c r="AI10" s="208">
        <f>ROUND(N(data!K92), 0)</f>
        <v>0</v>
      </c>
      <c r="AJ10" s="208">
        <f>ROUND(N(data!K93), 0)</f>
        <v>0</v>
      </c>
      <c r="AK10" s="316">
        <f>ROUND(N(data!K94), 2)</f>
        <v>0</v>
      </c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</row>
    <row r="11" spans="1:89" s="11" customFormat="1" ht="12.65" customHeight="1">
      <c r="A11" s="13" t="str">
        <f>RIGHT(data!$C$97,3)</f>
        <v>080</v>
      </c>
      <c r="B11" s="210" t="str">
        <f>RIGHT(data!$C$96,4)</f>
        <v>2023</v>
      </c>
      <c r="C11" s="13" t="str">
        <f>data!L$55</f>
        <v>6210</v>
      </c>
      <c r="D11" s="13" t="s">
        <v>1157</v>
      </c>
      <c r="E11" s="208">
        <f>ROUND(N(data!L59), 0)</f>
        <v>4601</v>
      </c>
      <c r="F11" s="316">
        <f>ROUND(N(data!L60), 2)</f>
        <v>15.05</v>
      </c>
      <c r="G11" s="208">
        <f>ROUND(N(data!L61), 0)</f>
        <v>1252832</v>
      </c>
      <c r="H11" s="208">
        <f>ROUND(N(data!L62), 0)</f>
        <v>322149</v>
      </c>
      <c r="I11" s="208">
        <f>ROUND(N(data!L63), 0)</f>
        <v>971297</v>
      </c>
      <c r="J11" s="208">
        <f>ROUND(N(data!L64), 0)</f>
        <v>62351</v>
      </c>
      <c r="K11" s="208">
        <f>ROUND(N(data!L65), 0)</f>
        <v>382</v>
      </c>
      <c r="L11" s="208">
        <f>ROUND(N(data!L66), 0)</f>
        <v>23158</v>
      </c>
      <c r="M11" s="208">
        <f>ROUND(N(data!L67), 0)</f>
        <v>229636</v>
      </c>
      <c r="N11" s="208">
        <f>ROUND(N(data!L68), 0)</f>
        <v>0</v>
      </c>
      <c r="O11" s="208">
        <f>ROUND(N(data!L69), 0)</f>
        <v>-1995</v>
      </c>
      <c r="P11" s="208">
        <f>ROUND(N(data!L70), 0)</f>
        <v>0</v>
      </c>
      <c r="Q11" s="208">
        <f>ROUND(N(data!L71), 0)</f>
        <v>0</v>
      </c>
      <c r="R11" s="208">
        <f>ROUND(N(data!L72), 0)</f>
        <v>0</v>
      </c>
      <c r="S11" s="208">
        <f>ROUND(N(data!L73), 0)</f>
        <v>0</v>
      </c>
      <c r="T11" s="208">
        <f>ROUND(N(data!L74), 0)</f>
        <v>0</v>
      </c>
      <c r="U11" s="208">
        <f>ROUND(N(data!L75), 0)</f>
        <v>0</v>
      </c>
      <c r="V11" s="208">
        <f>ROUND(N(data!L76), 0)</f>
        <v>0</v>
      </c>
      <c r="W11" s="208">
        <f>ROUND(N(data!L77), 0)</f>
        <v>0</v>
      </c>
      <c r="X11" s="208">
        <f>ROUND(N(data!L78), 0)</f>
        <v>0</v>
      </c>
      <c r="Y11" s="208">
        <f>ROUND(N(data!L79), 0)</f>
        <v>0</v>
      </c>
      <c r="Z11" s="208">
        <f>ROUND(N(data!L80), 0)</f>
        <v>0</v>
      </c>
      <c r="AA11" s="208">
        <f>ROUND(N(data!L81), 0)</f>
        <v>0</v>
      </c>
      <c r="AB11" s="208">
        <f>ROUND(N(data!L82), 0)</f>
        <v>0</v>
      </c>
      <c r="AC11" s="208">
        <f>ROUND(N(data!L83), 0)</f>
        <v>-1995</v>
      </c>
      <c r="AD11" s="208">
        <f>ROUND(N(data!L84), 0)</f>
        <v>0</v>
      </c>
      <c r="AE11" s="208">
        <f>ROUND(N(data!L89), 0)</f>
        <v>1395965</v>
      </c>
      <c r="AF11" s="208">
        <f>ROUND(N(data!L87), 0)</f>
        <v>1395965</v>
      </c>
      <c r="AG11" s="208">
        <f>ROUND(N(data!L90), 0)</f>
        <v>7136</v>
      </c>
      <c r="AH11" s="208">
        <f>ROUND(N(data!L91), 0)</f>
        <v>13470</v>
      </c>
      <c r="AI11" s="208">
        <f>ROUND(N(data!L92), 0)</f>
        <v>7136</v>
      </c>
      <c r="AJ11" s="208">
        <f>ROUND(N(data!L93), 0)</f>
        <v>40312</v>
      </c>
      <c r="AK11" s="316">
        <f>ROUND(N(data!L94), 2)</f>
        <v>11.28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</row>
    <row r="12" spans="1:89" s="11" customFormat="1" ht="12.65" customHeight="1">
      <c r="A12" s="13" t="str">
        <f>RIGHT(data!$C$97,3)</f>
        <v>080</v>
      </c>
      <c r="B12" s="210" t="str">
        <f>RIGHT(data!$C$96,4)</f>
        <v>2023</v>
      </c>
      <c r="C12" s="13" t="str">
        <f>data!M$55</f>
        <v>6330</v>
      </c>
      <c r="D12" s="13" t="s">
        <v>1157</v>
      </c>
      <c r="E12" s="208">
        <f>ROUND(N(data!M59), 0)</f>
        <v>0</v>
      </c>
      <c r="F12" s="316">
        <f>ROUND(N(data!M60), 2)</f>
        <v>0</v>
      </c>
      <c r="G12" s="208">
        <f>ROUND(N(data!M61), 0)</f>
        <v>0</v>
      </c>
      <c r="H12" s="208">
        <f>ROUND(N(data!M62), 0)</f>
        <v>0</v>
      </c>
      <c r="I12" s="208">
        <f>ROUND(N(data!M63), 0)</f>
        <v>0</v>
      </c>
      <c r="J12" s="208">
        <f>ROUND(N(data!M64), 0)</f>
        <v>0</v>
      </c>
      <c r="K12" s="208">
        <f>ROUND(N(data!M65), 0)</f>
        <v>0</v>
      </c>
      <c r="L12" s="208">
        <f>ROUND(N(data!M66), 0)</f>
        <v>0</v>
      </c>
      <c r="M12" s="208">
        <f>ROUND(N(data!M67), 0)</f>
        <v>0</v>
      </c>
      <c r="N12" s="208">
        <f>ROUND(N(data!M68), 0)</f>
        <v>0</v>
      </c>
      <c r="O12" s="208">
        <f>ROUND(N(data!M69), 0)</f>
        <v>0</v>
      </c>
      <c r="P12" s="208">
        <f>ROUND(N(data!M70), 0)</f>
        <v>0</v>
      </c>
      <c r="Q12" s="208">
        <f>ROUND(N(data!M71), 0)</f>
        <v>0</v>
      </c>
      <c r="R12" s="208">
        <f>ROUND(N(data!M72), 0)</f>
        <v>0</v>
      </c>
      <c r="S12" s="208">
        <f>ROUND(N(data!M73), 0)</f>
        <v>0</v>
      </c>
      <c r="T12" s="208">
        <f>ROUND(N(data!M74), 0)</f>
        <v>0</v>
      </c>
      <c r="U12" s="208">
        <f>ROUND(N(data!M75), 0)</f>
        <v>0</v>
      </c>
      <c r="V12" s="208">
        <f>ROUND(N(data!M76), 0)</f>
        <v>0</v>
      </c>
      <c r="W12" s="208">
        <f>ROUND(N(data!M77), 0)</f>
        <v>0</v>
      </c>
      <c r="X12" s="208">
        <f>ROUND(N(data!M78), 0)</f>
        <v>0</v>
      </c>
      <c r="Y12" s="208">
        <f>ROUND(N(data!M79), 0)</f>
        <v>0</v>
      </c>
      <c r="Z12" s="208">
        <f>ROUND(N(data!M80), 0)</f>
        <v>0</v>
      </c>
      <c r="AA12" s="208">
        <f>ROUND(N(data!M81), 0)</f>
        <v>0</v>
      </c>
      <c r="AB12" s="208">
        <f>ROUND(N(data!M82), 0)</f>
        <v>0</v>
      </c>
      <c r="AC12" s="208">
        <f>ROUND(N(data!M83), 0)</f>
        <v>0</v>
      </c>
      <c r="AD12" s="208">
        <f>ROUND(N(data!M84), 0)</f>
        <v>0</v>
      </c>
      <c r="AE12" s="208">
        <f>ROUND(N(data!M89), 0)</f>
        <v>0</v>
      </c>
      <c r="AF12" s="208">
        <f>ROUND(N(data!M87), 0)</f>
        <v>0</v>
      </c>
      <c r="AG12" s="208">
        <f>ROUND(N(data!M90), 0)</f>
        <v>0</v>
      </c>
      <c r="AH12" s="208">
        <f>ROUND(N(data!M91), 0)</f>
        <v>0</v>
      </c>
      <c r="AI12" s="208">
        <f>ROUND(N(data!M92), 0)</f>
        <v>0</v>
      </c>
      <c r="AJ12" s="208">
        <f>ROUND(N(data!M93), 0)</f>
        <v>0</v>
      </c>
      <c r="AK12" s="316">
        <f>ROUND(N(data!M94), 2)</f>
        <v>0</v>
      </c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</row>
    <row r="13" spans="1:89" s="11" customFormat="1" ht="12.65" customHeight="1">
      <c r="A13" s="13" t="str">
        <f>RIGHT(data!$C$97,3)</f>
        <v>080</v>
      </c>
      <c r="B13" s="210" t="str">
        <f>RIGHT(data!$C$96,4)</f>
        <v>2023</v>
      </c>
      <c r="C13" s="13" t="str">
        <f>data!N$55</f>
        <v>6400</v>
      </c>
      <c r="D13" s="13" t="s">
        <v>1157</v>
      </c>
      <c r="E13" s="208">
        <f>ROUND(N(data!N59), 0)</f>
        <v>3843</v>
      </c>
      <c r="F13" s="316">
        <f>ROUND(N(data!N60), 2)</f>
        <v>6.03</v>
      </c>
      <c r="G13" s="208">
        <f>ROUND(N(data!N61), 0)</f>
        <v>330758</v>
      </c>
      <c r="H13" s="208">
        <f>ROUND(N(data!N62), 0)</f>
        <v>85050</v>
      </c>
      <c r="I13" s="208">
        <f>ROUND(N(data!N63), 0)</f>
        <v>202508</v>
      </c>
      <c r="J13" s="208">
        <f>ROUND(N(data!N64), 0)</f>
        <v>79356</v>
      </c>
      <c r="K13" s="208">
        <f>ROUND(N(data!N65), 0)</f>
        <v>30865</v>
      </c>
      <c r="L13" s="208">
        <f>ROUND(N(data!N66), 0)</f>
        <v>9199</v>
      </c>
      <c r="M13" s="208">
        <f>ROUND(N(data!N67), 0)</f>
        <v>191979</v>
      </c>
      <c r="N13" s="208">
        <f>ROUND(N(data!N68), 0)</f>
        <v>0</v>
      </c>
      <c r="O13" s="208">
        <f>ROUND(N(data!N69), 0)</f>
        <v>11981</v>
      </c>
      <c r="P13" s="208">
        <f>ROUND(N(data!N70), 0)</f>
        <v>0</v>
      </c>
      <c r="Q13" s="208">
        <f>ROUND(N(data!N71), 0)</f>
        <v>0</v>
      </c>
      <c r="R13" s="208">
        <f>ROUND(N(data!N72), 0)</f>
        <v>0</v>
      </c>
      <c r="S13" s="208">
        <f>ROUND(N(data!N73), 0)</f>
        <v>0</v>
      </c>
      <c r="T13" s="208">
        <f>ROUND(N(data!N74), 0)</f>
        <v>0</v>
      </c>
      <c r="U13" s="208">
        <f>ROUND(N(data!N75), 0)</f>
        <v>0</v>
      </c>
      <c r="V13" s="208">
        <f>ROUND(N(data!N76), 0)</f>
        <v>0</v>
      </c>
      <c r="W13" s="208">
        <f>ROUND(N(data!N77), 0)</f>
        <v>0</v>
      </c>
      <c r="X13" s="208">
        <f>ROUND(N(data!N78), 0)</f>
        <v>0</v>
      </c>
      <c r="Y13" s="208">
        <f>ROUND(N(data!N79), 0)</f>
        <v>3051</v>
      </c>
      <c r="Z13" s="208">
        <f>ROUND(N(data!N80), 0)</f>
        <v>2636</v>
      </c>
      <c r="AA13" s="208">
        <f>ROUND(N(data!N81), 0)</f>
        <v>0</v>
      </c>
      <c r="AB13" s="208">
        <f>ROUND(N(data!N82), 0)</f>
        <v>0</v>
      </c>
      <c r="AC13" s="208">
        <f>ROUND(N(data!N83), 0)</f>
        <v>6294</v>
      </c>
      <c r="AD13" s="208">
        <f>ROUND(N(data!N84), 0)</f>
        <v>74</v>
      </c>
      <c r="AE13" s="208">
        <f>ROUND(N(data!N89), 0)</f>
        <v>520287</v>
      </c>
      <c r="AF13" s="208">
        <f>ROUND(N(data!N87), 0)</f>
        <v>520287</v>
      </c>
      <c r="AG13" s="208">
        <f>ROUND(N(data!N90), 0)</f>
        <v>5834</v>
      </c>
      <c r="AH13" s="208">
        <f>ROUND(N(data!N91), 0)</f>
        <v>0</v>
      </c>
      <c r="AI13" s="208">
        <f>ROUND(N(data!N92), 0)</f>
        <v>5834</v>
      </c>
      <c r="AJ13" s="208">
        <f>ROUND(N(data!N93), 0)</f>
        <v>2540</v>
      </c>
      <c r="AK13" s="316">
        <f>ROUND(N(data!N94), 2)</f>
        <v>4.34</v>
      </c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</row>
    <row r="14" spans="1:89" s="11" customFormat="1" ht="12.65" customHeight="1">
      <c r="A14" s="13" t="str">
        <f>RIGHT(data!$C$97,3)</f>
        <v>080</v>
      </c>
      <c r="B14" s="210" t="str">
        <f>RIGHT(data!$C$96,4)</f>
        <v>2023</v>
      </c>
      <c r="C14" s="13" t="str">
        <f>data!O$55</f>
        <v>7010</v>
      </c>
      <c r="D14" s="13" t="s">
        <v>1157</v>
      </c>
      <c r="E14" s="208">
        <f>ROUND(N(data!O59), 0)</f>
        <v>0</v>
      </c>
      <c r="F14" s="316">
        <f>ROUND(N(data!O60), 2)</f>
        <v>0</v>
      </c>
      <c r="G14" s="208">
        <f>ROUND(N(data!O61), 0)</f>
        <v>0</v>
      </c>
      <c r="H14" s="208">
        <f>ROUND(N(data!O62), 0)</f>
        <v>0</v>
      </c>
      <c r="I14" s="208">
        <f>ROUND(N(data!O63), 0)</f>
        <v>0</v>
      </c>
      <c r="J14" s="208">
        <f>ROUND(N(data!O64), 0)</f>
        <v>0</v>
      </c>
      <c r="K14" s="208">
        <f>ROUND(N(data!O65), 0)</f>
        <v>0</v>
      </c>
      <c r="L14" s="208">
        <f>ROUND(N(data!O66), 0)</f>
        <v>0</v>
      </c>
      <c r="M14" s="208">
        <f>ROUND(N(data!O67), 0)</f>
        <v>0</v>
      </c>
      <c r="N14" s="208">
        <f>ROUND(N(data!O68), 0)</f>
        <v>0</v>
      </c>
      <c r="O14" s="208">
        <f>ROUND(N(data!O69), 0)</f>
        <v>0</v>
      </c>
      <c r="P14" s="208">
        <f>ROUND(N(data!O70), 0)</f>
        <v>0</v>
      </c>
      <c r="Q14" s="208">
        <f>ROUND(N(data!O71), 0)</f>
        <v>0</v>
      </c>
      <c r="R14" s="208">
        <f>ROUND(N(data!O72), 0)</f>
        <v>0</v>
      </c>
      <c r="S14" s="208">
        <f>ROUND(N(data!O73), 0)</f>
        <v>0</v>
      </c>
      <c r="T14" s="208">
        <f>ROUND(N(data!O74), 0)</f>
        <v>0</v>
      </c>
      <c r="U14" s="208">
        <f>ROUND(N(data!O75), 0)</f>
        <v>0</v>
      </c>
      <c r="V14" s="208">
        <f>ROUND(N(data!O76), 0)</f>
        <v>0</v>
      </c>
      <c r="W14" s="208">
        <f>ROUND(N(data!O77), 0)</f>
        <v>0</v>
      </c>
      <c r="X14" s="208">
        <f>ROUND(N(data!O78), 0)</f>
        <v>0</v>
      </c>
      <c r="Y14" s="208">
        <f>ROUND(N(data!O79), 0)</f>
        <v>0</v>
      </c>
      <c r="Z14" s="208">
        <f>ROUND(N(data!O80), 0)</f>
        <v>0</v>
      </c>
      <c r="AA14" s="208">
        <f>ROUND(N(data!O81), 0)</f>
        <v>0</v>
      </c>
      <c r="AB14" s="208">
        <f>ROUND(N(data!O82), 0)</f>
        <v>0</v>
      </c>
      <c r="AC14" s="208">
        <f>ROUND(N(data!O83), 0)</f>
        <v>0</v>
      </c>
      <c r="AD14" s="208">
        <f>ROUND(N(data!O84), 0)</f>
        <v>0</v>
      </c>
      <c r="AE14" s="208">
        <f>ROUND(N(data!O89), 0)</f>
        <v>0</v>
      </c>
      <c r="AF14" s="208">
        <f>ROUND(N(data!O87), 0)</f>
        <v>0</v>
      </c>
      <c r="AG14" s="208">
        <f>ROUND(N(data!O90), 0)</f>
        <v>0</v>
      </c>
      <c r="AH14" s="208">
        <f>ROUND(N(data!O91), 0)</f>
        <v>0</v>
      </c>
      <c r="AI14" s="208">
        <f>ROUND(N(data!O92), 0)</f>
        <v>0</v>
      </c>
      <c r="AJ14" s="208">
        <f>ROUND(N(data!O93), 0)</f>
        <v>0</v>
      </c>
      <c r="AK14" s="316">
        <f>ROUND(N(data!O94), 2)</f>
        <v>0</v>
      </c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</row>
    <row r="15" spans="1:89" s="11" customFormat="1" ht="12.65" customHeight="1">
      <c r="A15" s="13" t="str">
        <f>RIGHT(data!$C$97,3)</f>
        <v>080</v>
      </c>
      <c r="B15" s="210" t="str">
        <f>RIGHT(data!$C$96,4)</f>
        <v>2023</v>
      </c>
      <c r="C15" s="13" t="str">
        <f>data!P$55</f>
        <v>7020</v>
      </c>
      <c r="D15" s="13" t="s">
        <v>1157</v>
      </c>
      <c r="E15" s="208">
        <f>ROUND(N(data!P59), 0)</f>
        <v>0</v>
      </c>
      <c r="F15" s="316">
        <f>ROUND(N(data!P60), 2)</f>
        <v>0.01</v>
      </c>
      <c r="G15" s="208">
        <f>ROUND(N(data!P61), 0)</f>
        <v>252</v>
      </c>
      <c r="H15" s="208">
        <f>ROUND(N(data!P62), 0)</f>
        <v>65</v>
      </c>
      <c r="I15" s="208">
        <f>ROUND(N(data!P63), 0)</f>
        <v>7051</v>
      </c>
      <c r="J15" s="208">
        <f>ROUND(N(data!P64), 0)</f>
        <v>6311</v>
      </c>
      <c r="K15" s="208">
        <f>ROUND(N(data!P65), 0)</f>
        <v>0</v>
      </c>
      <c r="L15" s="208">
        <f>ROUND(N(data!P66), 0)</f>
        <v>0</v>
      </c>
      <c r="M15" s="208">
        <f>ROUND(N(data!P67), 0)</f>
        <v>9718</v>
      </c>
      <c r="N15" s="208">
        <f>ROUND(N(data!P68), 0)</f>
        <v>0</v>
      </c>
      <c r="O15" s="208">
        <f>ROUND(N(data!P69), 0)</f>
        <v>0</v>
      </c>
      <c r="P15" s="208">
        <f>ROUND(N(data!P70), 0)</f>
        <v>0</v>
      </c>
      <c r="Q15" s="208">
        <f>ROUND(N(data!P71), 0)</f>
        <v>0</v>
      </c>
      <c r="R15" s="208">
        <f>ROUND(N(data!P72), 0)</f>
        <v>0</v>
      </c>
      <c r="S15" s="208">
        <f>ROUND(N(data!P73), 0)</f>
        <v>0</v>
      </c>
      <c r="T15" s="208">
        <f>ROUND(N(data!P74), 0)</f>
        <v>0</v>
      </c>
      <c r="U15" s="208">
        <f>ROUND(N(data!P75), 0)</f>
        <v>0</v>
      </c>
      <c r="V15" s="208">
        <f>ROUND(N(data!P76), 0)</f>
        <v>0</v>
      </c>
      <c r="W15" s="208">
        <f>ROUND(N(data!P77), 0)</f>
        <v>0</v>
      </c>
      <c r="X15" s="208">
        <f>ROUND(N(data!P78), 0)</f>
        <v>0</v>
      </c>
      <c r="Y15" s="208">
        <f>ROUND(N(data!P79), 0)</f>
        <v>0</v>
      </c>
      <c r="Z15" s="208">
        <f>ROUND(N(data!P80), 0)</f>
        <v>0</v>
      </c>
      <c r="AA15" s="208">
        <f>ROUND(N(data!P81), 0)</f>
        <v>0</v>
      </c>
      <c r="AB15" s="208">
        <f>ROUND(N(data!P82), 0)</f>
        <v>0</v>
      </c>
      <c r="AC15" s="208">
        <f>ROUND(N(data!P83), 0)</f>
        <v>0</v>
      </c>
      <c r="AD15" s="208">
        <f>ROUND(N(data!P84), 0)</f>
        <v>0</v>
      </c>
      <c r="AE15" s="208">
        <f>ROUND(N(data!P89), 0)</f>
        <v>396</v>
      </c>
      <c r="AF15" s="208">
        <f>ROUND(N(data!P87), 0)</f>
        <v>0</v>
      </c>
      <c r="AG15" s="208">
        <f>ROUND(N(data!P90), 0)</f>
        <v>302</v>
      </c>
      <c r="AH15" s="208">
        <f>ROUND(N(data!P91), 0)</f>
        <v>0</v>
      </c>
      <c r="AI15" s="208">
        <f>ROUND(N(data!P92), 0)</f>
        <v>302</v>
      </c>
      <c r="AJ15" s="208">
        <f>ROUND(N(data!P93), 0)</f>
        <v>0</v>
      </c>
      <c r="AK15" s="316">
        <f>ROUND(N(data!P94), 2)</f>
        <v>0.01</v>
      </c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</row>
    <row r="16" spans="1:89" s="11" customFormat="1" ht="12.65" customHeight="1">
      <c r="A16" s="13" t="str">
        <f>RIGHT(data!$C$97,3)</f>
        <v>080</v>
      </c>
      <c r="B16" s="210" t="str">
        <f>RIGHT(data!$C$96,4)</f>
        <v>2023</v>
      </c>
      <c r="C16" s="13" t="str">
        <f>data!Q$55</f>
        <v>7030</v>
      </c>
      <c r="D16" s="13" t="s">
        <v>1157</v>
      </c>
      <c r="E16" s="208">
        <f>ROUND(N(data!Q59), 0)</f>
        <v>0</v>
      </c>
      <c r="F16" s="316">
        <f>ROUND(N(data!Q60), 2)</f>
        <v>0</v>
      </c>
      <c r="G16" s="208">
        <f>ROUND(N(data!Q61), 0)</f>
        <v>0</v>
      </c>
      <c r="H16" s="208">
        <f>ROUND(N(data!Q62), 0)</f>
        <v>0</v>
      </c>
      <c r="I16" s="208">
        <f>ROUND(N(data!Q63), 0)</f>
        <v>0</v>
      </c>
      <c r="J16" s="208">
        <f>ROUND(N(data!Q64), 0)</f>
        <v>0</v>
      </c>
      <c r="K16" s="208">
        <f>ROUND(N(data!Q65), 0)</f>
        <v>0</v>
      </c>
      <c r="L16" s="208">
        <f>ROUND(N(data!Q66), 0)</f>
        <v>0</v>
      </c>
      <c r="M16" s="208">
        <f>ROUND(N(data!Q67), 0)</f>
        <v>0</v>
      </c>
      <c r="N16" s="208">
        <f>ROUND(N(data!Q68), 0)</f>
        <v>0</v>
      </c>
      <c r="O16" s="208">
        <f>ROUND(N(data!Q69), 0)</f>
        <v>0</v>
      </c>
      <c r="P16" s="208">
        <f>ROUND(N(data!Q70), 0)</f>
        <v>0</v>
      </c>
      <c r="Q16" s="208">
        <f>ROUND(N(data!Q71), 0)</f>
        <v>0</v>
      </c>
      <c r="R16" s="208">
        <f>ROUND(N(data!Q72), 0)</f>
        <v>0</v>
      </c>
      <c r="S16" s="208">
        <f>ROUND(N(data!Q73), 0)</f>
        <v>0</v>
      </c>
      <c r="T16" s="208">
        <f>ROUND(N(data!Q74), 0)</f>
        <v>0</v>
      </c>
      <c r="U16" s="208">
        <f>ROUND(N(data!Q75), 0)</f>
        <v>0</v>
      </c>
      <c r="V16" s="208">
        <f>ROUND(N(data!Q76), 0)</f>
        <v>0</v>
      </c>
      <c r="W16" s="208">
        <f>ROUND(N(data!Q77), 0)</f>
        <v>0</v>
      </c>
      <c r="X16" s="208">
        <f>ROUND(N(data!Q78), 0)</f>
        <v>0</v>
      </c>
      <c r="Y16" s="208">
        <f>ROUND(N(data!Q79), 0)</f>
        <v>0</v>
      </c>
      <c r="Z16" s="208">
        <f>ROUND(N(data!Q80), 0)</f>
        <v>0</v>
      </c>
      <c r="AA16" s="208">
        <f>ROUND(N(data!Q81), 0)</f>
        <v>0</v>
      </c>
      <c r="AB16" s="208">
        <f>ROUND(N(data!Q82), 0)</f>
        <v>0</v>
      </c>
      <c r="AC16" s="208">
        <f>ROUND(N(data!Q83), 0)</f>
        <v>0</v>
      </c>
      <c r="AD16" s="208">
        <f>ROUND(N(data!Q84), 0)</f>
        <v>0</v>
      </c>
      <c r="AE16" s="208">
        <f>ROUND(N(data!Q89), 0)</f>
        <v>0</v>
      </c>
      <c r="AF16" s="208">
        <f>ROUND(N(data!Q87), 0)</f>
        <v>0</v>
      </c>
      <c r="AG16" s="208">
        <f>ROUND(N(data!Q90), 0)</f>
        <v>0</v>
      </c>
      <c r="AH16" s="208">
        <f>ROUND(N(data!Q91), 0)</f>
        <v>0</v>
      </c>
      <c r="AI16" s="208">
        <f>ROUND(N(data!Q92), 0)</f>
        <v>0</v>
      </c>
      <c r="AJ16" s="208">
        <f>ROUND(N(data!Q93), 0)</f>
        <v>0</v>
      </c>
      <c r="AK16" s="316">
        <f>ROUND(N(data!Q94), 2)</f>
        <v>0</v>
      </c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</row>
    <row r="17" spans="1:89" s="11" customFormat="1" ht="12.65" customHeight="1">
      <c r="A17" s="13" t="str">
        <f>RIGHT(data!$C$97,3)</f>
        <v>080</v>
      </c>
      <c r="B17" s="210" t="str">
        <f>RIGHT(data!$C$96,4)</f>
        <v>2023</v>
      </c>
      <c r="C17" s="13" t="str">
        <f>data!R$55</f>
        <v>7040</v>
      </c>
      <c r="D17" s="13" t="s">
        <v>1157</v>
      </c>
      <c r="E17" s="208">
        <f>ROUND(N(data!R59), 0)</f>
        <v>0</v>
      </c>
      <c r="F17" s="316">
        <f>ROUND(N(data!R60), 2)</f>
        <v>0</v>
      </c>
      <c r="G17" s="208">
        <f>ROUND(N(data!R61), 0)</f>
        <v>0</v>
      </c>
      <c r="H17" s="208">
        <f>ROUND(N(data!R62), 0)</f>
        <v>0</v>
      </c>
      <c r="I17" s="208">
        <f>ROUND(N(data!R63), 0)</f>
        <v>0</v>
      </c>
      <c r="J17" s="208">
        <f>ROUND(N(data!R64), 0)</f>
        <v>0</v>
      </c>
      <c r="K17" s="208">
        <f>ROUND(N(data!R65), 0)</f>
        <v>0</v>
      </c>
      <c r="L17" s="208">
        <f>ROUND(N(data!R66), 0)</f>
        <v>0</v>
      </c>
      <c r="M17" s="208">
        <f>ROUND(N(data!R67), 0)</f>
        <v>0</v>
      </c>
      <c r="N17" s="208">
        <f>ROUND(N(data!R68), 0)</f>
        <v>0</v>
      </c>
      <c r="O17" s="208">
        <f>ROUND(N(data!R69), 0)</f>
        <v>0</v>
      </c>
      <c r="P17" s="208">
        <f>ROUND(N(data!R70), 0)</f>
        <v>0</v>
      </c>
      <c r="Q17" s="208">
        <f>ROUND(N(data!R71), 0)</f>
        <v>0</v>
      </c>
      <c r="R17" s="208">
        <f>ROUND(N(data!R72), 0)</f>
        <v>0</v>
      </c>
      <c r="S17" s="208">
        <f>ROUND(N(data!R73), 0)</f>
        <v>0</v>
      </c>
      <c r="T17" s="208">
        <f>ROUND(N(data!R74), 0)</f>
        <v>0</v>
      </c>
      <c r="U17" s="208">
        <f>ROUND(N(data!R75), 0)</f>
        <v>0</v>
      </c>
      <c r="V17" s="208">
        <f>ROUND(N(data!R76), 0)</f>
        <v>0</v>
      </c>
      <c r="W17" s="208">
        <f>ROUND(N(data!R77), 0)</f>
        <v>0</v>
      </c>
      <c r="X17" s="208">
        <f>ROUND(N(data!R78), 0)</f>
        <v>0</v>
      </c>
      <c r="Y17" s="208">
        <f>ROUND(N(data!R79), 0)</f>
        <v>0</v>
      </c>
      <c r="Z17" s="208">
        <f>ROUND(N(data!R80), 0)</f>
        <v>0</v>
      </c>
      <c r="AA17" s="208">
        <f>ROUND(N(data!R81), 0)</f>
        <v>0</v>
      </c>
      <c r="AB17" s="208">
        <f>ROUND(N(data!R82), 0)</f>
        <v>0</v>
      </c>
      <c r="AC17" s="208">
        <f>ROUND(N(data!R83), 0)</f>
        <v>0</v>
      </c>
      <c r="AD17" s="208">
        <f>ROUND(N(data!R84), 0)</f>
        <v>0</v>
      </c>
      <c r="AE17" s="208">
        <f>ROUND(N(data!R89), 0)</f>
        <v>0</v>
      </c>
      <c r="AF17" s="208">
        <f>ROUND(N(data!R87), 0)</f>
        <v>0</v>
      </c>
      <c r="AG17" s="208">
        <f>ROUND(N(data!R90), 0)</f>
        <v>0</v>
      </c>
      <c r="AH17" s="208">
        <f>ROUND(N(data!R91), 0)</f>
        <v>0</v>
      </c>
      <c r="AI17" s="208">
        <f>ROUND(N(data!R92), 0)</f>
        <v>0</v>
      </c>
      <c r="AJ17" s="208">
        <f>ROUND(N(data!R93), 0)</f>
        <v>0</v>
      </c>
      <c r="AK17" s="316">
        <f>ROUND(N(data!R94), 2)</f>
        <v>0</v>
      </c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</row>
    <row r="18" spans="1:89" s="11" customFormat="1" ht="12.65" customHeight="1">
      <c r="A18" s="13" t="str">
        <f>RIGHT(data!$C$97,3)</f>
        <v>080</v>
      </c>
      <c r="B18" s="210" t="str">
        <f>RIGHT(data!$C$96,4)</f>
        <v>2023</v>
      </c>
      <c r="C18" s="13" t="str">
        <f>data!S$55</f>
        <v>7050</v>
      </c>
      <c r="D18" s="13" t="s">
        <v>1157</v>
      </c>
      <c r="E18" s="208">
        <f>ROUND(N(data!S59), 0)</f>
        <v>0</v>
      </c>
      <c r="F18" s="316">
        <f>ROUND(N(data!S60), 2)</f>
        <v>0.11</v>
      </c>
      <c r="G18" s="208">
        <f>ROUND(N(data!S61), 0)</f>
        <v>6919</v>
      </c>
      <c r="H18" s="208">
        <f>ROUND(N(data!S62), 0)</f>
        <v>1779</v>
      </c>
      <c r="I18" s="208">
        <f>ROUND(N(data!S63), 0)</f>
        <v>0</v>
      </c>
      <c r="J18" s="208">
        <f>ROUND(N(data!S64), 0)</f>
        <v>23890</v>
      </c>
      <c r="K18" s="208">
        <f>ROUND(N(data!S65), 0)</f>
        <v>0</v>
      </c>
      <c r="L18" s="208">
        <f>ROUND(N(data!S66), 0)</f>
        <v>0</v>
      </c>
      <c r="M18" s="208">
        <f>ROUND(N(data!S67), 0)</f>
        <v>32566</v>
      </c>
      <c r="N18" s="208">
        <f>ROUND(N(data!S68), 0)</f>
        <v>0</v>
      </c>
      <c r="O18" s="208">
        <f>ROUND(N(data!S69), 0)</f>
        <v>0</v>
      </c>
      <c r="P18" s="208">
        <f>ROUND(N(data!S70), 0)</f>
        <v>0</v>
      </c>
      <c r="Q18" s="208">
        <f>ROUND(N(data!S71), 0)</f>
        <v>0</v>
      </c>
      <c r="R18" s="208">
        <f>ROUND(N(data!S72), 0)</f>
        <v>0</v>
      </c>
      <c r="S18" s="208">
        <f>ROUND(N(data!S73), 0)</f>
        <v>0</v>
      </c>
      <c r="T18" s="208">
        <f>ROUND(N(data!S74), 0)</f>
        <v>0</v>
      </c>
      <c r="U18" s="208">
        <f>ROUND(N(data!S75), 0)</f>
        <v>0</v>
      </c>
      <c r="V18" s="208">
        <f>ROUND(N(data!S76), 0)</f>
        <v>0</v>
      </c>
      <c r="W18" s="208">
        <f>ROUND(N(data!S77), 0)</f>
        <v>0</v>
      </c>
      <c r="X18" s="208">
        <f>ROUND(N(data!S78), 0)</f>
        <v>0</v>
      </c>
      <c r="Y18" s="208">
        <f>ROUND(N(data!S79), 0)</f>
        <v>0</v>
      </c>
      <c r="Z18" s="208">
        <f>ROUND(N(data!S80), 0)</f>
        <v>0</v>
      </c>
      <c r="AA18" s="208">
        <f>ROUND(N(data!S81), 0)</f>
        <v>0</v>
      </c>
      <c r="AB18" s="208">
        <f>ROUND(N(data!S82), 0)</f>
        <v>0</v>
      </c>
      <c r="AC18" s="208">
        <f>ROUND(N(data!S83), 0)</f>
        <v>0</v>
      </c>
      <c r="AD18" s="208">
        <f>ROUND(N(data!S84), 0)</f>
        <v>0</v>
      </c>
      <c r="AE18" s="208">
        <f>ROUND(N(data!S89), 0)</f>
        <v>12697</v>
      </c>
      <c r="AF18" s="208">
        <f>ROUND(N(data!S87), 0)</f>
        <v>6330</v>
      </c>
      <c r="AG18" s="208">
        <f>ROUND(N(data!S90), 0)</f>
        <v>1012</v>
      </c>
      <c r="AH18" s="208">
        <f>ROUND(N(data!S91), 0)</f>
        <v>0</v>
      </c>
      <c r="AI18" s="208">
        <f>ROUND(N(data!S92), 0)</f>
        <v>1012</v>
      </c>
      <c r="AJ18" s="208">
        <f>ROUND(N(data!S93), 0)</f>
        <v>77</v>
      </c>
      <c r="AK18" s="316">
        <f>ROUND(N(data!S94), 2)</f>
        <v>0.11</v>
      </c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</row>
    <row r="19" spans="1:89" s="11" customFormat="1" ht="12.65" customHeight="1">
      <c r="A19" s="13" t="str">
        <f>RIGHT(data!$C$97,3)</f>
        <v>080</v>
      </c>
      <c r="B19" s="210" t="str">
        <f>RIGHT(data!$C$96,4)</f>
        <v>2023</v>
      </c>
      <c r="C19" s="13" t="str">
        <f>data!T$55</f>
        <v>7060</v>
      </c>
      <c r="D19" s="13" t="s">
        <v>1157</v>
      </c>
      <c r="E19" s="208">
        <f>ROUND(N(data!T59), 0)</f>
        <v>0</v>
      </c>
      <c r="F19" s="316">
        <f>ROUND(N(data!T60), 2)</f>
        <v>0</v>
      </c>
      <c r="G19" s="208">
        <f>ROUND(N(data!T61), 0)</f>
        <v>0</v>
      </c>
      <c r="H19" s="208">
        <f>ROUND(N(data!T62), 0)</f>
        <v>0</v>
      </c>
      <c r="I19" s="208">
        <f>ROUND(N(data!T63), 0)</f>
        <v>0</v>
      </c>
      <c r="J19" s="208">
        <f>ROUND(N(data!T64), 0)</f>
        <v>0</v>
      </c>
      <c r="K19" s="208">
        <f>ROUND(N(data!T65), 0)</f>
        <v>0</v>
      </c>
      <c r="L19" s="208">
        <f>ROUND(N(data!T66), 0)</f>
        <v>0</v>
      </c>
      <c r="M19" s="208">
        <f>ROUND(N(data!T67), 0)</f>
        <v>0</v>
      </c>
      <c r="N19" s="208">
        <f>ROUND(N(data!T68), 0)</f>
        <v>0</v>
      </c>
      <c r="O19" s="208">
        <f>ROUND(N(data!T69), 0)</f>
        <v>0</v>
      </c>
      <c r="P19" s="208">
        <f>ROUND(N(data!T70), 0)</f>
        <v>0</v>
      </c>
      <c r="Q19" s="208">
        <f>ROUND(N(data!T71), 0)</f>
        <v>0</v>
      </c>
      <c r="R19" s="208">
        <f>ROUND(N(data!T72), 0)</f>
        <v>0</v>
      </c>
      <c r="S19" s="208">
        <f>ROUND(N(data!T73), 0)</f>
        <v>0</v>
      </c>
      <c r="T19" s="208">
        <f>ROUND(N(data!T74), 0)</f>
        <v>0</v>
      </c>
      <c r="U19" s="208">
        <f>ROUND(N(data!T75), 0)</f>
        <v>0</v>
      </c>
      <c r="V19" s="208">
        <f>ROUND(N(data!T76), 0)</f>
        <v>0</v>
      </c>
      <c r="W19" s="208">
        <f>ROUND(N(data!T77), 0)</f>
        <v>0</v>
      </c>
      <c r="X19" s="208">
        <f>ROUND(N(data!T78), 0)</f>
        <v>0</v>
      </c>
      <c r="Y19" s="208">
        <f>ROUND(N(data!T79), 0)</f>
        <v>0</v>
      </c>
      <c r="Z19" s="208">
        <f>ROUND(N(data!T80), 0)</f>
        <v>0</v>
      </c>
      <c r="AA19" s="208">
        <f>ROUND(N(data!T81), 0)</f>
        <v>0</v>
      </c>
      <c r="AB19" s="208">
        <f>ROUND(N(data!T82), 0)</f>
        <v>0</v>
      </c>
      <c r="AC19" s="208">
        <f>ROUND(N(data!T83), 0)</f>
        <v>0</v>
      </c>
      <c r="AD19" s="208">
        <f>ROUND(N(data!T84), 0)</f>
        <v>0</v>
      </c>
      <c r="AE19" s="208">
        <f>ROUND(N(data!T89), 0)</f>
        <v>0</v>
      </c>
      <c r="AF19" s="208">
        <f>ROUND(N(data!T87), 0)</f>
        <v>0</v>
      </c>
      <c r="AG19" s="208">
        <f>ROUND(N(data!T90), 0)</f>
        <v>0</v>
      </c>
      <c r="AH19" s="208">
        <f>ROUND(N(data!T91), 0)</f>
        <v>0</v>
      </c>
      <c r="AI19" s="208">
        <f>ROUND(N(data!T92), 0)</f>
        <v>0</v>
      </c>
      <c r="AJ19" s="208">
        <f>ROUND(N(data!T93), 0)</f>
        <v>0</v>
      </c>
      <c r="AK19" s="316">
        <f>ROUND(N(data!T94), 2)</f>
        <v>0</v>
      </c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</row>
    <row r="20" spans="1:89" s="11" customFormat="1" ht="12.65" customHeight="1">
      <c r="A20" s="13" t="str">
        <f>RIGHT(data!$C$97,3)</f>
        <v>080</v>
      </c>
      <c r="B20" s="210" t="str">
        <f>RIGHT(data!$C$96,4)</f>
        <v>2023</v>
      </c>
      <c r="C20" s="13" t="str">
        <f>data!U$55</f>
        <v>7070</v>
      </c>
      <c r="D20" s="13" t="s">
        <v>1157</v>
      </c>
      <c r="E20" s="208">
        <f>ROUND(N(data!U59), 0)</f>
        <v>7146</v>
      </c>
      <c r="F20" s="316">
        <f>ROUND(N(data!U60), 2)</f>
        <v>1.07</v>
      </c>
      <c r="G20" s="208">
        <f>ROUND(N(data!U61), 0)</f>
        <v>82786</v>
      </c>
      <c r="H20" s="208">
        <f>ROUND(N(data!U62), 0)</f>
        <v>21287</v>
      </c>
      <c r="I20" s="208">
        <f>ROUND(N(data!U63), 0)</f>
        <v>15179</v>
      </c>
      <c r="J20" s="208">
        <f>ROUND(N(data!U64), 0)</f>
        <v>87721</v>
      </c>
      <c r="K20" s="208">
        <f>ROUND(N(data!U65), 0)</f>
        <v>0</v>
      </c>
      <c r="L20" s="208">
        <f>ROUND(N(data!U66), 0)</f>
        <v>72019</v>
      </c>
      <c r="M20" s="208">
        <f>ROUND(N(data!U67), 0)</f>
        <v>6854</v>
      </c>
      <c r="N20" s="208">
        <f>ROUND(N(data!U68), 0)</f>
        <v>0</v>
      </c>
      <c r="O20" s="208">
        <f>ROUND(N(data!U69), 0)</f>
        <v>14874</v>
      </c>
      <c r="P20" s="208">
        <f>ROUND(N(data!U70), 0)</f>
        <v>0</v>
      </c>
      <c r="Q20" s="208">
        <f>ROUND(N(data!U71), 0)</f>
        <v>0</v>
      </c>
      <c r="R20" s="208">
        <f>ROUND(N(data!U72), 0)</f>
        <v>0</v>
      </c>
      <c r="S20" s="208">
        <f>ROUND(N(data!U73), 0)</f>
        <v>0</v>
      </c>
      <c r="T20" s="208">
        <f>ROUND(N(data!U74), 0)</f>
        <v>0</v>
      </c>
      <c r="U20" s="208">
        <f>ROUND(N(data!U75), 0)</f>
        <v>0</v>
      </c>
      <c r="V20" s="208">
        <f>ROUND(N(data!U76), 0)</f>
        <v>0</v>
      </c>
      <c r="W20" s="208">
        <f>ROUND(N(data!U77), 0)</f>
        <v>0</v>
      </c>
      <c r="X20" s="208">
        <f>ROUND(N(data!U78), 0)</f>
        <v>0</v>
      </c>
      <c r="Y20" s="208">
        <f>ROUND(N(data!U79), 0)</f>
        <v>0</v>
      </c>
      <c r="Z20" s="208">
        <f>ROUND(N(data!U80), 0)</f>
        <v>645</v>
      </c>
      <c r="AA20" s="208">
        <f>ROUND(N(data!U81), 0)</f>
        <v>0</v>
      </c>
      <c r="AB20" s="208">
        <f>ROUND(N(data!U82), 0)</f>
        <v>0</v>
      </c>
      <c r="AC20" s="208">
        <f>ROUND(N(data!U83), 0)</f>
        <v>14229</v>
      </c>
      <c r="AD20" s="208">
        <f>ROUND(N(data!U84), 0)</f>
        <v>0</v>
      </c>
      <c r="AE20" s="208">
        <f>ROUND(N(data!U89), 0)</f>
        <v>673647</v>
      </c>
      <c r="AF20" s="208">
        <f>ROUND(N(data!U87), 0)</f>
        <v>60350</v>
      </c>
      <c r="AG20" s="208">
        <f>ROUND(N(data!U90), 0)</f>
        <v>213</v>
      </c>
      <c r="AH20" s="208">
        <f>ROUND(N(data!U91), 0)</f>
        <v>0</v>
      </c>
      <c r="AI20" s="208">
        <f>ROUND(N(data!U92), 0)</f>
        <v>213</v>
      </c>
      <c r="AJ20" s="208">
        <f>ROUND(N(data!U93), 0)</f>
        <v>4</v>
      </c>
      <c r="AK20" s="316">
        <f>ROUND(N(data!U94), 2)</f>
        <v>0.02</v>
      </c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</row>
    <row r="21" spans="1:89" s="11" customFormat="1" ht="12.65" customHeight="1">
      <c r="A21" s="13" t="str">
        <f>RIGHT(data!$C$97,3)</f>
        <v>080</v>
      </c>
      <c r="B21" s="210" t="str">
        <f>RIGHT(data!$C$96,4)</f>
        <v>2023</v>
      </c>
      <c r="C21" s="13" t="str">
        <f>data!V$55</f>
        <v>7110</v>
      </c>
      <c r="D21" s="13" t="s">
        <v>1157</v>
      </c>
      <c r="E21" s="208">
        <f>ROUND(N(data!V59), 0)</f>
        <v>243</v>
      </c>
      <c r="F21" s="316">
        <f>ROUND(N(data!V60), 2)</f>
        <v>0.2</v>
      </c>
      <c r="G21" s="208">
        <f>ROUND(N(data!V61), 0)</f>
        <v>20766</v>
      </c>
      <c r="H21" s="208">
        <f>ROUND(N(data!V62), 0)</f>
        <v>5340</v>
      </c>
      <c r="I21" s="208">
        <f>ROUND(N(data!V63), 0)</f>
        <v>613</v>
      </c>
      <c r="J21" s="208">
        <f>ROUND(N(data!V64), 0)</f>
        <v>970</v>
      </c>
      <c r="K21" s="208">
        <f>ROUND(N(data!V65), 0)</f>
        <v>0</v>
      </c>
      <c r="L21" s="208">
        <f>ROUND(N(data!V66), 0)</f>
        <v>3664</v>
      </c>
      <c r="M21" s="208">
        <f>ROUND(N(data!V67), 0)</f>
        <v>3121</v>
      </c>
      <c r="N21" s="208">
        <f>ROUND(N(data!V68), 0)</f>
        <v>0</v>
      </c>
      <c r="O21" s="208">
        <f>ROUND(N(data!V69), 0)</f>
        <v>348</v>
      </c>
      <c r="P21" s="208">
        <f>ROUND(N(data!V70), 0)</f>
        <v>0</v>
      </c>
      <c r="Q21" s="208">
        <f>ROUND(N(data!V71), 0)</f>
        <v>0</v>
      </c>
      <c r="R21" s="208">
        <f>ROUND(N(data!V72), 0)</f>
        <v>0</v>
      </c>
      <c r="S21" s="208">
        <f>ROUND(N(data!V73), 0)</f>
        <v>0</v>
      </c>
      <c r="T21" s="208">
        <f>ROUND(N(data!V74), 0)</f>
        <v>0</v>
      </c>
      <c r="U21" s="208">
        <f>ROUND(N(data!V75), 0)</f>
        <v>0</v>
      </c>
      <c r="V21" s="208">
        <f>ROUND(N(data!V76), 0)</f>
        <v>0</v>
      </c>
      <c r="W21" s="208">
        <f>ROUND(N(data!V77), 0)</f>
        <v>0</v>
      </c>
      <c r="X21" s="208">
        <f>ROUND(N(data!V78), 0)</f>
        <v>0</v>
      </c>
      <c r="Y21" s="208">
        <f>ROUND(N(data!V79), 0)</f>
        <v>0</v>
      </c>
      <c r="Z21" s="208">
        <f>ROUND(N(data!V80), 0)</f>
        <v>0</v>
      </c>
      <c r="AA21" s="208">
        <f>ROUND(N(data!V81), 0)</f>
        <v>0</v>
      </c>
      <c r="AB21" s="208">
        <f>ROUND(N(data!V82), 0)</f>
        <v>0</v>
      </c>
      <c r="AC21" s="208">
        <f>ROUND(N(data!V83), 0)</f>
        <v>348</v>
      </c>
      <c r="AD21" s="208">
        <f>ROUND(N(data!V84), 0)</f>
        <v>0</v>
      </c>
      <c r="AE21" s="208">
        <f>ROUND(N(data!V89), 0)</f>
        <v>48400</v>
      </c>
      <c r="AF21" s="208">
        <f>ROUND(N(data!V87), 0)</f>
        <v>7210</v>
      </c>
      <c r="AG21" s="208">
        <f>ROUND(N(data!V90), 0)</f>
        <v>97</v>
      </c>
      <c r="AH21" s="208">
        <f>ROUND(N(data!V91), 0)</f>
        <v>0</v>
      </c>
      <c r="AI21" s="208">
        <f>ROUND(N(data!V92), 0)</f>
        <v>97</v>
      </c>
      <c r="AJ21" s="208">
        <f>ROUND(N(data!V93), 0)</f>
        <v>24</v>
      </c>
      <c r="AK21" s="316">
        <f>ROUND(N(data!V94), 2)</f>
        <v>0</v>
      </c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</row>
    <row r="22" spans="1:89" s="11" customFormat="1" ht="12.65" customHeight="1">
      <c r="A22" s="13" t="str">
        <f>RIGHT(data!$C$97,3)</f>
        <v>080</v>
      </c>
      <c r="B22" s="210" t="str">
        <f>RIGHT(data!$C$96,4)</f>
        <v>2023</v>
      </c>
      <c r="C22" s="13" t="str">
        <f>data!W$55</f>
        <v>7120</v>
      </c>
      <c r="D22" s="13" t="s">
        <v>1157</v>
      </c>
      <c r="E22" s="208">
        <f>ROUND(N(data!W59), 0)</f>
        <v>0</v>
      </c>
      <c r="F22" s="316">
        <f>ROUND(N(data!W60), 2)</f>
        <v>0</v>
      </c>
      <c r="G22" s="208">
        <f>ROUND(N(data!W61), 0)</f>
        <v>0</v>
      </c>
      <c r="H22" s="208">
        <f>ROUND(N(data!W62), 0)</f>
        <v>0</v>
      </c>
      <c r="I22" s="208">
        <f>ROUND(N(data!W63), 0)</f>
        <v>0</v>
      </c>
      <c r="J22" s="208">
        <f>ROUND(N(data!W64), 0)</f>
        <v>0</v>
      </c>
      <c r="K22" s="208">
        <f>ROUND(N(data!W65), 0)</f>
        <v>0</v>
      </c>
      <c r="L22" s="208">
        <f>ROUND(N(data!W66), 0)</f>
        <v>0</v>
      </c>
      <c r="M22" s="208">
        <f>ROUND(N(data!W67), 0)</f>
        <v>0</v>
      </c>
      <c r="N22" s="208">
        <f>ROUND(N(data!W68), 0)</f>
        <v>0</v>
      </c>
      <c r="O22" s="208">
        <f>ROUND(N(data!W69), 0)</f>
        <v>0</v>
      </c>
      <c r="P22" s="208">
        <f>ROUND(N(data!W70), 0)</f>
        <v>0</v>
      </c>
      <c r="Q22" s="208">
        <f>ROUND(N(data!W71), 0)</f>
        <v>0</v>
      </c>
      <c r="R22" s="208">
        <f>ROUND(N(data!W72), 0)</f>
        <v>0</v>
      </c>
      <c r="S22" s="208">
        <f>ROUND(N(data!W73), 0)</f>
        <v>0</v>
      </c>
      <c r="T22" s="208">
        <f>ROUND(N(data!W74), 0)</f>
        <v>0</v>
      </c>
      <c r="U22" s="208">
        <f>ROUND(N(data!W75), 0)</f>
        <v>0</v>
      </c>
      <c r="V22" s="208">
        <f>ROUND(N(data!W76), 0)</f>
        <v>0</v>
      </c>
      <c r="W22" s="208">
        <f>ROUND(N(data!W77), 0)</f>
        <v>0</v>
      </c>
      <c r="X22" s="208">
        <f>ROUND(N(data!W78), 0)</f>
        <v>0</v>
      </c>
      <c r="Y22" s="208">
        <f>ROUND(N(data!W79), 0)</f>
        <v>0</v>
      </c>
      <c r="Z22" s="208">
        <f>ROUND(N(data!W80), 0)</f>
        <v>0</v>
      </c>
      <c r="AA22" s="208">
        <f>ROUND(N(data!W81), 0)</f>
        <v>0</v>
      </c>
      <c r="AB22" s="208">
        <f>ROUND(N(data!W82), 0)</f>
        <v>0</v>
      </c>
      <c r="AC22" s="208">
        <f>ROUND(N(data!W83), 0)</f>
        <v>0</v>
      </c>
      <c r="AD22" s="208">
        <f>ROUND(N(data!W84), 0)</f>
        <v>0</v>
      </c>
      <c r="AE22" s="208">
        <f>ROUND(N(data!W89), 0)</f>
        <v>0</v>
      </c>
      <c r="AF22" s="208">
        <f>ROUND(N(data!W87), 0)</f>
        <v>0</v>
      </c>
      <c r="AG22" s="208">
        <f>ROUND(N(data!W90), 0)</f>
        <v>0</v>
      </c>
      <c r="AH22" s="208">
        <f>ROUND(N(data!W91), 0)</f>
        <v>0</v>
      </c>
      <c r="AI22" s="208">
        <f>ROUND(N(data!W92), 0)</f>
        <v>0</v>
      </c>
      <c r="AJ22" s="208">
        <f>ROUND(N(data!W93), 0)</f>
        <v>0</v>
      </c>
      <c r="AK22" s="316">
        <f>ROUND(N(data!W94), 2)</f>
        <v>0</v>
      </c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</row>
    <row r="23" spans="1:89" s="11" customFormat="1" ht="12.65" customHeight="1">
      <c r="A23" s="13" t="str">
        <f>RIGHT(data!$C$97,3)</f>
        <v>080</v>
      </c>
      <c r="B23" s="210" t="str">
        <f>RIGHT(data!$C$96,4)</f>
        <v>2023</v>
      </c>
      <c r="C23" s="13" t="str">
        <f>data!X$55</f>
        <v>7130</v>
      </c>
      <c r="D23" s="13" t="s">
        <v>1157</v>
      </c>
      <c r="E23" s="208">
        <f>ROUND(N(data!X59), 0)</f>
        <v>0</v>
      </c>
      <c r="F23" s="316">
        <f>ROUND(N(data!X60), 2)</f>
        <v>0</v>
      </c>
      <c r="G23" s="208">
        <f>ROUND(N(data!X61), 0)</f>
        <v>0</v>
      </c>
      <c r="H23" s="208">
        <f>ROUND(N(data!X62), 0)</f>
        <v>0</v>
      </c>
      <c r="I23" s="208">
        <f>ROUND(N(data!X63), 0)</f>
        <v>0</v>
      </c>
      <c r="J23" s="208">
        <f>ROUND(N(data!X64), 0)</f>
        <v>0</v>
      </c>
      <c r="K23" s="208">
        <f>ROUND(N(data!X65), 0)</f>
        <v>0</v>
      </c>
      <c r="L23" s="208">
        <f>ROUND(N(data!X66), 0)</f>
        <v>0</v>
      </c>
      <c r="M23" s="208">
        <f>ROUND(N(data!X67), 0)</f>
        <v>0</v>
      </c>
      <c r="N23" s="208">
        <f>ROUND(N(data!X68), 0)</f>
        <v>0</v>
      </c>
      <c r="O23" s="208">
        <f>ROUND(N(data!X69), 0)</f>
        <v>0</v>
      </c>
      <c r="P23" s="208">
        <f>ROUND(N(data!X70), 0)</f>
        <v>0</v>
      </c>
      <c r="Q23" s="208">
        <f>ROUND(N(data!X71), 0)</f>
        <v>0</v>
      </c>
      <c r="R23" s="208">
        <f>ROUND(N(data!X72), 0)</f>
        <v>0</v>
      </c>
      <c r="S23" s="208">
        <f>ROUND(N(data!X73), 0)</f>
        <v>0</v>
      </c>
      <c r="T23" s="208">
        <f>ROUND(N(data!X74), 0)</f>
        <v>0</v>
      </c>
      <c r="U23" s="208">
        <f>ROUND(N(data!X75), 0)</f>
        <v>0</v>
      </c>
      <c r="V23" s="208">
        <f>ROUND(N(data!X76), 0)</f>
        <v>0</v>
      </c>
      <c r="W23" s="208">
        <f>ROUND(N(data!X77), 0)</f>
        <v>0</v>
      </c>
      <c r="X23" s="208">
        <f>ROUND(N(data!X78), 0)</f>
        <v>0</v>
      </c>
      <c r="Y23" s="208">
        <f>ROUND(N(data!X79), 0)</f>
        <v>0</v>
      </c>
      <c r="Z23" s="208">
        <f>ROUND(N(data!X80), 0)</f>
        <v>0</v>
      </c>
      <c r="AA23" s="208">
        <f>ROUND(N(data!X81), 0)</f>
        <v>0</v>
      </c>
      <c r="AB23" s="208">
        <f>ROUND(N(data!X82), 0)</f>
        <v>0</v>
      </c>
      <c r="AC23" s="208">
        <f>ROUND(N(data!X83), 0)</f>
        <v>0</v>
      </c>
      <c r="AD23" s="208">
        <f>ROUND(N(data!X84), 0)</f>
        <v>0</v>
      </c>
      <c r="AE23" s="208">
        <f>ROUND(N(data!X89), 0)</f>
        <v>0</v>
      </c>
      <c r="AF23" s="208">
        <f>ROUND(N(data!X87), 0)</f>
        <v>0</v>
      </c>
      <c r="AG23" s="208">
        <f>ROUND(N(data!X90), 0)</f>
        <v>0</v>
      </c>
      <c r="AH23" s="208">
        <f>ROUND(N(data!X91), 0)</f>
        <v>0</v>
      </c>
      <c r="AI23" s="208">
        <f>ROUND(N(data!X92), 0)</f>
        <v>0</v>
      </c>
      <c r="AJ23" s="208">
        <f>ROUND(N(data!X93), 0)</f>
        <v>0</v>
      </c>
      <c r="AK23" s="316">
        <f>ROUND(N(data!X94), 2)</f>
        <v>0</v>
      </c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</row>
    <row r="24" spans="1:89" s="11" customFormat="1" ht="12.65" customHeight="1">
      <c r="A24" s="13" t="str">
        <f>RIGHT(data!$C$97,3)</f>
        <v>080</v>
      </c>
      <c r="B24" s="210" t="str">
        <f>RIGHT(data!$C$96,4)</f>
        <v>2023</v>
      </c>
      <c r="C24" s="13" t="str">
        <f>data!Y$55</f>
        <v>7140</v>
      </c>
      <c r="D24" s="13" t="s">
        <v>1157</v>
      </c>
      <c r="E24" s="208">
        <f>ROUND(N(data!Y59), 0)</f>
        <v>662</v>
      </c>
      <c r="F24" s="316">
        <f>ROUND(N(data!Y60), 2)</f>
        <v>1.41</v>
      </c>
      <c r="G24" s="208">
        <f>ROUND(N(data!Y61), 0)</f>
        <v>146493</v>
      </c>
      <c r="H24" s="208">
        <f>ROUND(N(data!Y62), 0)</f>
        <v>37669</v>
      </c>
      <c r="I24" s="208">
        <f>ROUND(N(data!Y63), 0)</f>
        <v>4322</v>
      </c>
      <c r="J24" s="208">
        <f>ROUND(N(data!Y64), 0)</f>
        <v>6842</v>
      </c>
      <c r="K24" s="208">
        <f>ROUND(N(data!Y65), 0)</f>
        <v>0</v>
      </c>
      <c r="L24" s="208">
        <f>ROUND(N(data!Y66), 0)</f>
        <v>25844</v>
      </c>
      <c r="M24" s="208">
        <f>ROUND(N(data!Y67), 0)</f>
        <v>22043</v>
      </c>
      <c r="N24" s="208">
        <f>ROUND(N(data!Y68), 0)</f>
        <v>0</v>
      </c>
      <c r="O24" s="208">
        <f>ROUND(N(data!Y69), 0)</f>
        <v>2453</v>
      </c>
      <c r="P24" s="208">
        <f>ROUND(N(data!Y70), 0)</f>
        <v>0</v>
      </c>
      <c r="Q24" s="208">
        <f>ROUND(N(data!Y71), 0)</f>
        <v>0</v>
      </c>
      <c r="R24" s="208">
        <f>ROUND(N(data!Y72), 0)</f>
        <v>0</v>
      </c>
      <c r="S24" s="208">
        <f>ROUND(N(data!Y73), 0)</f>
        <v>0</v>
      </c>
      <c r="T24" s="208">
        <f>ROUND(N(data!Y74), 0)</f>
        <v>0</v>
      </c>
      <c r="U24" s="208">
        <f>ROUND(N(data!Y75), 0)</f>
        <v>0</v>
      </c>
      <c r="V24" s="208">
        <f>ROUND(N(data!Y76), 0)</f>
        <v>0</v>
      </c>
      <c r="W24" s="208">
        <f>ROUND(N(data!Y77), 0)</f>
        <v>0</v>
      </c>
      <c r="X24" s="208">
        <f>ROUND(N(data!Y78), 0)</f>
        <v>0</v>
      </c>
      <c r="Y24" s="208">
        <f>ROUND(N(data!Y79), 0)</f>
        <v>0</v>
      </c>
      <c r="Z24" s="208">
        <f>ROUND(N(data!Y80), 0)</f>
        <v>0</v>
      </c>
      <c r="AA24" s="208">
        <f>ROUND(N(data!Y81), 0)</f>
        <v>0</v>
      </c>
      <c r="AB24" s="208">
        <f>ROUND(N(data!Y82), 0)</f>
        <v>0</v>
      </c>
      <c r="AC24" s="208">
        <f>ROUND(N(data!Y83), 0)</f>
        <v>2453</v>
      </c>
      <c r="AD24" s="208">
        <f>ROUND(N(data!Y84), 0)</f>
        <v>0</v>
      </c>
      <c r="AE24" s="208">
        <f>ROUND(N(data!Y89), 0)</f>
        <v>341440</v>
      </c>
      <c r="AF24" s="208">
        <f>ROUND(N(data!Y87), 0)</f>
        <v>60263</v>
      </c>
      <c r="AG24" s="208">
        <f>ROUND(N(data!Y90), 0)</f>
        <v>685</v>
      </c>
      <c r="AH24" s="208">
        <f>ROUND(N(data!Y91), 0)</f>
        <v>0</v>
      </c>
      <c r="AI24" s="208">
        <f>ROUND(N(data!Y92), 0)</f>
        <v>685</v>
      </c>
      <c r="AJ24" s="208">
        <f>ROUND(N(data!Y93), 0)</f>
        <v>169</v>
      </c>
      <c r="AK24" s="316">
        <f>ROUND(N(data!Y94), 2)</f>
        <v>0</v>
      </c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</row>
    <row r="25" spans="1:89" s="11" customFormat="1" ht="12.65" customHeight="1">
      <c r="A25" s="13" t="str">
        <f>RIGHT(data!$C$97,3)</f>
        <v>080</v>
      </c>
      <c r="B25" s="210" t="str">
        <f>RIGHT(data!$C$96,4)</f>
        <v>2023</v>
      </c>
      <c r="C25" s="13" t="str">
        <f>data!Z$55</f>
        <v>7150</v>
      </c>
      <c r="D25" s="13" t="s">
        <v>1157</v>
      </c>
      <c r="E25" s="208">
        <f>ROUND(N(data!Z59), 0)</f>
        <v>0</v>
      </c>
      <c r="F25" s="316">
        <f>ROUND(N(data!Z60), 2)</f>
        <v>0</v>
      </c>
      <c r="G25" s="208">
        <f>ROUND(N(data!Z61), 0)</f>
        <v>0</v>
      </c>
      <c r="H25" s="208">
        <f>ROUND(N(data!Z62), 0)</f>
        <v>0</v>
      </c>
      <c r="I25" s="208">
        <f>ROUND(N(data!Z63), 0)</f>
        <v>0</v>
      </c>
      <c r="J25" s="208">
        <f>ROUND(N(data!Z64), 0)</f>
        <v>0</v>
      </c>
      <c r="K25" s="208">
        <f>ROUND(N(data!Z65), 0)</f>
        <v>0</v>
      </c>
      <c r="L25" s="208">
        <f>ROUND(N(data!Z66), 0)</f>
        <v>0</v>
      </c>
      <c r="M25" s="208">
        <f>ROUND(N(data!Z67), 0)</f>
        <v>0</v>
      </c>
      <c r="N25" s="208">
        <f>ROUND(N(data!Z68), 0)</f>
        <v>0</v>
      </c>
      <c r="O25" s="208">
        <f>ROUND(N(data!Z69), 0)</f>
        <v>0</v>
      </c>
      <c r="P25" s="208">
        <f>ROUND(N(data!Z70), 0)</f>
        <v>0</v>
      </c>
      <c r="Q25" s="208">
        <f>ROUND(N(data!Z71), 0)</f>
        <v>0</v>
      </c>
      <c r="R25" s="208">
        <f>ROUND(N(data!Z72), 0)</f>
        <v>0</v>
      </c>
      <c r="S25" s="208">
        <f>ROUND(N(data!Z73), 0)</f>
        <v>0</v>
      </c>
      <c r="T25" s="208">
        <f>ROUND(N(data!Z74), 0)</f>
        <v>0</v>
      </c>
      <c r="U25" s="208">
        <f>ROUND(N(data!Z75), 0)</f>
        <v>0</v>
      </c>
      <c r="V25" s="208">
        <f>ROUND(N(data!Z76), 0)</f>
        <v>0</v>
      </c>
      <c r="W25" s="208">
        <f>ROUND(N(data!Z77), 0)</f>
        <v>0</v>
      </c>
      <c r="X25" s="208">
        <f>ROUND(N(data!Z78), 0)</f>
        <v>0</v>
      </c>
      <c r="Y25" s="208">
        <f>ROUND(N(data!Z79), 0)</f>
        <v>0</v>
      </c>
      <c r="Z25" s="208">
        <f>ROUND(N(data!Z80), 0)</f>
        <v>0</v>
      </c>
      <c r="AA25" s="208">
        <f>ROUND(N(data!Z81), 0)</f>
        <v>0</v>
      </c>
      <c r="AB25" s="208">
        <f>ROUND(N(data!Z82), 0)</f>
        <v>0</v>
      </c>
      <c r="AC25" s="208">
        <f>ROUND(N(data!Z83), 0)</f>
        <v>0</v>
      </c>
      <c r="AD25" s="208">
        <f>ROUND(N(data!Z84), 0)</f>
        <v>0</v>
      </c>
      <c r="AE25" s="208">
        <f>ROUND(N(data!Z89), 0)</f>
        <v>0</v>
      </c>
      <c r="AF25" s="208">
        <f>ROUND(N(data!Z87), 0)</f>
        <v>0</v>
      </c>
      <c r="AG25" s="208">
        <f>ROUND(N(data!Z90), 0)</f>
        <v>0</v>
      </c>
      <c r="AH25" s="208">
        <f>ROUND(N(data!Z91), 0)</f>
        <v>0</v>
      </c>
      <c r="AI25" s="208">
        <f>ROUND(N(data!Z92), 0)</f>
        <v>0</v>
      </c>
      <c r="AJ25" s="208">
        <f>ROUND(N(data!Z93), 0)</f>
        <v>0</v>
      </c>
      <c r="AK25" s="316">
        <f>ROUND(N(data!Z94), 2)</f>
        <v>0</v>
      </c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</row>
    <row r="26" spans="1:89" s="11" customFormat="1" ht="12.65" customHeight="1">
      <c r="A26" s="13" t="str">
        <f>RIGHT(data!$C$97,3)</f>
        <v>080</v>
      </c>
      <c r="B26" s="210" t="str">
        <f>RIGHT(data!$C$96,4)</f>
        <v>2023</v>
      </c>
      <c r="C26" s="13" t="str">
        <f>data!AA$55</f>
        <v>7160</v>
      </c>
      <c r="D26" s="13" t="s">
        <v>1157</v>
      </c>
      <c r="E26" s="208">
        <f>ROUND(N(data!AA59), 0)</f>
        <v>0</v>
      </c>
      <c r="F26" s="316">
        <f>ROUND(N(data!AA60), 2)</f>
        <v>0</v>
      </c>
      <c r="G26" s="208">
        <f>ROUND(N(data!AA61), 0)</f>
        <v>0</v>
      </c>
      <c r="H26" s="208">
        <f>ROUND(N(data!AA62), 0)</f>
        <v>0</v>
      </c>
      <c r="I26" s="208">
        <f>ROUND(N(data!AA63), 0)</f>
        <v>0</v>
      </c>
      <c r="J26" s="208">
        <f>ROUND(N(data!AA64), 0)</f>
        <v>0</v>
      </c>
      <c r="K26" s="208">
        <f>ROUND(N(data!AA65), 0)</f>
        <v>0</v>
      </c>
      <c r="L26" s="208">
        <f>ROUND(N(data!AA66), 0)</f>
        <v>0</v>
      </c>
      <c r="M26" s="208">
        <f>ROUND(N(data!AA67), 0)</f>
        <v>0</v>
      </c>
      <c r="N26" s="208">
        <f>ROUND(N(data!AA68), 0)</f>
        <v>0</v>
      </c>
      <c r="O26" s="208">
        <f>ROUND(N(data!AA69), 0)</f>
        <v>0</v>
      </c>
      <c r="P26" s="208">
        <f>ROUND(N(data!AA70), 0)</f>
        <v>0</v>
      </c>
      <c r="Q26" s="208">
        <f>ROUND(N(data!AA71), 0)</f>
        <v>0</v>
      </c>
      <c r="R26" s="208">
        <f>ROUND(N(data!AA72), 0)</f>
        <v>0</v>
      </c>
      <c r="S26" s="208">
        <f>ROUND(N(data!AA73), 0)</f>
        <v>0</v>
      </c>
      <c r="T26" s="208">
        <f>ROUND(N(data!AA74), 0)</f>
        <v>0</v>
      </c>
      <c r="U26" s="208">
        <f>ROUND(N(data!AA75), 0)</f>
        <v>0</v>
      </c>
      <c r="V26" s="208">
        <f>ROUND(N(data!AA76), 0)</f>
        <v>0</v>
      </c>
      <c r="W26" s="208">
        <f>ROUND(N(data!AA77), 0)</f>
        <v>0</v>
      </c>
      <c r="X26" s="208">
        <f>ROUND(N(data!AA78), 0)</f>
        <v>0</v>
      </c>
      <c r="Y26" s="208">
        <f>ROUND(N(data!AA79), 0)</f>
        <v>0</v>
      </c>
      <c r="Z26" s="208">
        <f>ROUND(N(data!AA80), 0)</f>
        <v>0</v>
      </c>
      <c r="AA26" s="208">
        <f>ROUND(N(data!AA81), 0)</f>
        <v>0</v>
      </c>
      <c r="AB26" s="208">
        <f>ROUND(N(data!AA82), 0)</f>
        <v>0</v>
      </c>
      <c r="AC26" s="208">
        <f>ROUND(N(data!AA83), 0)</f>
        <v>0</v>
      </c>
      <c r="AD26" s="208">
        <f>ROUND(N(data!AA84), 0)</f>
        <v>0</v>
      </c>
      <c r="AE26" s="208">
        <f>ROUND(N(data!AA89), 0)</f>
        <v>0</v>
      </c>
      <c r="AF26" s="208">
        <f>ROUND(N(data!AA87), 0)</f>
        <v>0</v>
      </c>
      <c r="AG26" s="208">
        <f>ROUND(N(data!AA90), 0)</f>
        <v>0</v>
      </c>
      <c r="AH26" s="208">
        <f>ROUND(N(data!AA91), 0)</f>
        <v>0</v>
      </c>
      <c r="AI26" s="208">
        <f>ROUND(N(data!AA92), 0)</f>
        <v>0</v>
      </c>
      <c r="AJ26" s="208">
        <f>ROUND(N(data!AA93), 0)</f>
        <v>0</v>
      </c>
      <c r="AK26" s="316">
        <f>ROUND(N(data!AA94), 2)</f>
        <v>0</v>
      </c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</row>
    <row r="27" spans="1:89" s="11" customFormat="1" ht="12.65" customHeight="1">
      <c r="A27" s="13" t="str">
        <f>RIGHT(data!$C$97,3)</f>
        <v>080</v>
      </c>
      <c r="B27" s="210" t="str">
        <f>RIGHT(data!$C$96,4)</f>
        <v>2023</v>
      </c>
      <c r="C27" s="13" t="str">
        <f>data!AB$55</f>
        <v>7170</v>
      </c>
      <c r="D27" s="13" t="s">
        <v>1157</v>
      </c>
      <c r="E27" s="208">
        <f>ROUND(N(data!AB59), 0)</f>
        <v>0</v>
      </c>
      <c r="F27" s="316">
        <f>ROUND(N(data!AB60), 2)</f>
        <v>0</v>
      </c>
      <c r="G27" s="208">
        <f>ROUND(N(data!AB61), 0)</f>
        <v>0</v>
      </c>
      <c r="H27" s="208">
        <f>ROUND(N(data!AB62), 0)</f>
        <v>0</v>
      </c>
      <c r="I27" s="208">
        <f>ROUND(N(data!AB63), 0)</f>
        <v>16365</v>
      </c>
      <c r="J27" s="208">
        <f>ROUND(N(data!AB64), 0)</f>
        <v>96236</v>
      </c>
      <c r="K27" s="208">
        <f>ROUND(N(data!AB65), 0)</f>
        <v>0</v>
      </c>
      <c r="L27" s="208">
        <f>ROUND(N(data!AB66), 0)</f>
        <v>89510</v>
      </c>
      <c r="M27" s="208">
        <f>ROUND(N(data!AB67), 0)</f>
        <v>5792</v>
      </c>
      <c r="N27" s="208">
        <f>ROUND(N(data!AB68), 0)</f>
        <v>18766</v>
      </c>
      <c r="O27" s="208">
        <f>ROUND(N(data!AB69), 0)</f>
        <v>0</v>
      </c>
      <c r="P27" s="208">
        <f>ROUND(N(data!AB70), 0)</f>
        <v>0</v>
      </c>
      <c r="Q27" s="208">
        <f>ROUND(N(data!AB71), 0)</f>
        <v>0</v>
      </c>
      <c r="R27" s="208">
        <f>ROUND(N(data!AB72), 0)</f>
        <v>0</v>
      </c>
      <c r="S27" s="208">
        <f>ROUND(N(data!AB73), 0)</f>
        <v>0</v>
      </c>
      <c r="T27" s="208">
        <f>ROUND(N(data!AB74), 0)</f>
        <v>0</v>
      </c>
      <c r="U27" s="208">
        <f>ROUND(N(data!AB75), 0)</f>
        <v>0</v>
      </c>
      <c r="V27" s="208">
        <f>ROUND(N(data!AB76), 0)</f>
        <v>0</v>
      </c>
      <c r="W27" s="208">
        <f>ROUND(N(data!AB77), 0)</f>
        <v>0</v>
      </c>
      <c r="X27" s="208">
        <f>ROUND(N(data!AB78), 0)</f>
        <v>0</v>
      </c>
      <c r="Y27" s="208">
        <f>ROUND(N(data!AB79), 0)</f>
        <v>0</v>
      </c>
      <c r="Z27" s="208">
        <f>ROUND(N(data!AB80), 0)</f>
        <v>0</v>
      </c>
      <c r="AA27" s="208">
        <f>ROUND(N(data!AB81), 0)</f>
        <v>0</v>
      </c>
      <c r="AB27" s="208">
        <f>ROUND(N(data!AB82), 0)</f>
        <v>0</v>
      </c>
      <c r="AC27" s="208">
        <f>ROUND(N(data!AB83), 0)</f>
        <v>0</v>
      </c>
      <c r="AD27" s="208">
        <f>ROUND(N(data!AB84), 0)</f>
        <v>0</v>
      </c>
      <c r="AE27" s="208">
        <f>ROUND(N(data!AB89), 0)</f>
        <v>473394</v>
      </c>
      <c r="AF27" s="208">
        <f>ROUND(N(data!AB87), 0)</f>
        <v>99264</v>
      </c>
      <c r="AG27" s="208">
        <f>ROUND(N(data!AB90), 0)</f>
        <v>180</v>
      </c>
      <c r="AH27" s="208">
        <f>ROUND(N(data!AB91), 0)</f>
        <v>0</v>
      </c>
      <c r="AI27" s="208">
        <f>ROUND(N(data!AB92), 0)</f>
        <v>180</v>
      </c>
      <c r="AJ27" s="208">
        <f>ROUND(N(data!AB93), 0)</f>
        <v>0</v>
      </c>
      <c r="AK27" s="316">
        <f>ROUND(N(data!AB94), 2)</f>
        <v>0</v>
      </c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</row>
    <row r="28" spans="1:89" s="11" customFormat="1" ht="12.65" customHeight="1">
      <c r="A28" s="13" t="str">
        <f>RIGHT(data!$C$97,3)</f>
        <v>080</v>
      </c>
      <c r="B28" s="210" t="str">
        <f>RIGHT(data!$C$96,4)</f>
        <v>2023</v>
      </c>
      <c r="C28" s="13" t="str">
        <f>data!AC$55</f>
        <v>7180</v>
      </c>
      <c r="D28" s="13" t="s">
        <v>1157</v>
      </c>
      <c r="E28" s="208">
        <f>ROUND(N(data!AC59), 0)</f>
        <v>0</v>
      </c>
      <c r="F28" s="316">
        <f>ROUND(N(data!AC60), 2)</f>
        <v>0</v>
      </c>
      <c r="G28" s="208">
        <f>ROUND(N(data!AC61), 0)</f>
        <v>0</v>
      </c>
      <c r="H28" s="208">
        <f>ROUND(N(data!AC62), 0)</f>
        <v>0</v>
      </c>
      <c r="I28" s="208">
        <f>ROUND(N(data!AC63), 0)</f>
        <v>0</v>
      </c>
      <c r="J28" s="208">
        <f>ROUND(N(data!AC64), 0)</f>
        <v>0</v>
      </c>
      <c r="K28" s="208">
        <f>ROUND(N(data!AC65), 0)</f>
        <v>0</v>
      </c>
      <c r="L28" s="208">
        <f>ROUND(N(data!AC66), 0)</f>
        <v>0</v>
      </c>
      <c r="M28" s="208">
        <f>ROUND(N(data!AC67), 0)</f>
        <v>0</v>
      </c>
      <c r="N28" s="208">
        <f>ROUND(N(data!AC68), 0)</f>
        <v>0</v>
      </c>
      <c r="O28" s="208">
        <f>ROUND(N(data!AC69), 0)</f>
        <v>0</v>
      </c>
      <c r="P28" s="208">
        <f>ROUND(N(data!AC70), 0)</f>
        <v>0</v>
      </c>
      <c r="Q28" s="208">
        <f>ROUND(N(data!AC71), 0)</f>
        <v>0</v>
      </c>
      <c r="R28" s="208">
        <f>ROUND(N(data!AC72), 0)</f>
        <v>0</v>
      </c>
      <c r="S28" s="208">
        <f>ROUND(N(data!AC73), 0)</f>
        <v>0</v>
      </c>
      <c r="T28" s="208">
        <f>ROUND(N(data!AC74), 0)</f>
        <v>0</v>
      </c>
      <c r="U28" s="208">
        <f>ROUND(N(data!AC75), 0)</f>
        <v>0</v>
      </c>
      <c r="V28" s="208">
        <f>ROUND(N(data!AC76), 0)</f>
        <v>0</v>
      </c>
      <c r="W28" s="208">
        <f>ROUND(N(data!AC77), 0)</f>
        <v>0</v>
      </c>
      <c r="X28" s="208">
        <f>ROUND(N(data!AC78), 0)</f>
        <v>0</v>
      </c>
      <c r="Y28" s="208">
        <f>ROUND(N(data!AC79), 0)</f>
        <v>0</v>
      </c>
      <c r="Z28" s="208">
        <f>ROUND(N(data!AC80), 0)</f>
        <v>0</v>
      </c>
      <c r="AA28" s="208">
        <f>ROUND(N(data!AC81), 0)</f>
        <v>0</v>
      </c>
      <c r="AB28" s="208">
        <f>ROUND(N(data!AC82), 0)</f>
        <v>0</v>
      </c>
      <c r="AC28" s="208">
        <f>ROUND(N(data!AC83), 0)</f>
        <v>0</v>
      </c>
      <c r="AD28" s="208">
        <f>ROUND(N(data!AC84), 0)</f>
        <v>0</v>
      </c>
      <c r="AE28" s="208">
        <f>ROUND(N(data!AC89), 0)</f>
        <v>0</v>
      </c>
      <c r="AF28" s="208">
        <f>ROUND(N(data!AC87), 0)</f>
        <v>0</v>
      </c>
      <c r="AG28" s="208">
        <f>ROUND(N(data!AC90), 0)</f>
        <v>0</v>
      </c>
      <c r="AH28" s="208">
        <f>ROUND(N(data!AC91), 0)</f>
        <v>0</v>
      </c>
      <c r="AI28" s="208">
        <f>ROUND(N(data!AC92), 0)</f>
        <v>0</v>
      </c>
      <c r="AJ28" s="208">
        <f>ROUND(N(data!AC93), 0)</f>
        <v>0</v>
      </c>
      <c r="AK28" s="316">
        <f>ROUND(N(data!AC94), 2)</f>
        <v>0</v>
      </c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</row>
    <row r="29" spans="1:89" s="11" customFormat="1" ht="12.65" customHeight="1">
      <c r="A29" s="13" t="str">
        <f>RIGHT(data!$C$97,3)</f>
        <v>080</v>
      </c>
      <c r="B29" s="210" t="str">
        <f>RIGHT(data!$C$96,4)</f>
        <v>2023</v>
      </c>
      <c r="C29" s="13" t="str">
        <f>data!AD$55</f>
        <v>7190</v>
      </c>
      <c r="D29" s="13" t="s">
        <v>1157</v>
      </c>
      <c r="E29" s="208">
        <f>ROUND(N(data!AD59), 0)</f>
        <v>0</v>
      </c>
      <c r="F29" s="316">
        <f>ROUND(N(data!AD60), 2)</f>
        <v>0</v>
      </c>
      <c r="G29" s="208">
        <f>ROUND(N(data!AD61), 0)</f>
        <v>0</v>
      </c>
      <c r="H29" s="208">
        <f>ROUND(N(data!AD62), 0)</f>
        <v>0</v>
      </c>
      <c r="I29" s="208">
        <f>ROUND(N(data!AD63), 0)</f>
        <v>0</v>
      </c>
      <c r="J29" s="208">
        <f>ROUND(N(data!AD64), 0)</f>
        <v>0</v>
      </c>
      <c r="K29" s="208">
        <f>ROUND(N(data!AD65), 0)</f>
        <v>0</v>
      </c>
      <c r="L29" s="208">
        <f>ROUND(N(data!AD66), 0)</f>
        <v>0</v>
      </c>
      <c r="M29" s="208">
        <f>ROUND(N(data!AD67), 0)</f>
        <v>0</v>
      </c>
      <c r="N29" s="208">
        <f>ROUND(N(data!AD68), 0)</f>
        <v>0</v>
      </c>
      <c r="O29" s="208">
        <f>ROUND(N(data!AD69), 0)</f>
        <v>0</v>
      </c>
      <c r="P29" s="208">
        <f>ROUND(N(data!AD70), 0)</f>
        <v>0</v>
      </c>
      <c r="Q29" s="208">
        <f>ROUND(N(data!AD71), 0)</f>
        <v>0</v>
      </c>
      <c r="R29" s="208">
        <f>ROUND(N(data!AD72), 0)</f>
        <v>0</v>
      </c>
      <c r="S29" s="208">
        <f>ROUND(N(data!AD73), 0)</f>
        <v>0</v>
      </c>
      <c r="T29" s="208">
        <f>ROUND(N(data!AD74), 0)</f>
        <v>0</v>
      </c>
      <c r="U29" s="208">
        <f>ROUND(N(data!AD75), 0)</f>
        <v>0</v>
      </c>
      <c r="V29" s="208">
        <f>ROUND(N(data!AD76), 0)</f>
        <v>0</v>
      </c>
      <c r="W29" s="208">
        <f>ROUND(N(data!AD77), 0)</f>
        <v>0</v>
      </c>
      <c r="X29" s="208">
        <f>ROUND(N(data!AD78), 0)</f>
        <v>0</v>
      </c>
      <c r="Y29" s="208">
        <f>ROUND(N(data!AD79), 0)</f>
        <v>0</v>
      </c>
      <c r="Z29" s="208">
        <f>ROUND(N(data!AD80), 0)</f>
        <v>0</v>
      </c>
      <c r="AA29" s="208">
        <f>ROUND(N(data!AD81), 0)</f>
        <v>0</v>
      </c>
      <c r="AB29" s="208">
        <f>ROUND(N(data!AD82), 0)</f>
        <v>0</v>
      </c>
      <c r="AC29" s="208">
        <f>ROUND(N(data!AD83), 0)</f>
        <v>0</v>
      </c>
      <c r="AD29" s="208">
        <f>ROUND(N(data!AD84), 0)</f>
        <v>0</v>
      </c>
      <c r="AE29" s="208">
        <f>ROUND(N(data!AD89), 0)</f>
        <v>0</v>
      </c>
      <c r="AF29" s="208">
        <f>ROUND(N(data!AD87), 0)</f>
        <v>0</v>
      </c>
      <c r="AG29" s="208">
        <f>ROUND(N(data!AD90), 0)</f>
        <v>0</v>
      </c>
      <c r="AH29" s="208">
        <f>ROUND(N(data!AD91), 0)</f>
        <v>0</v>
      </c>
      <c r="AI29" s="208">
        <f>ROUND(N(data!AD92), 0)</f>
        <v>0</v>
      </c>
      <c r="AJ29" s="208">
        <f>ROUND(N(data!AD93), 0)</f>
        <v>0</v>
      </c>
      <c r="AK29" s="316">
        <f>ROUND(N(data!AD94), 2)</f>
        <v>0</v>
      </c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</row>
    <row r="30" spans="1:89" s="11" customFormat="1" ht="12.65" customHeight="1">
      <c r="A30" s="13" t="str">
        <f>RIGHT(data!$C$97,3)</f>
        <v>080</v>
      </c>
      <c r="B30" s="210" t="str">
        <f>RIGHT(data!$C$96,4)</f>
        <v>2023</v>
      </c>
      <c r="C30" s="13" t="str">
        <f>data!AE$55</f>
        <v>7200</v>
      </c>
      <c r="D30" s="13" t="s">
        <v>1157</v>
      </c>
      <c r="E30" s="208">
        <f>ROUND(N(data!AE59), 0)</f>
        <v>3662</v>
      </c>
      <c r="F30" s="316">
        <f>ROUND(N(data!AE60), 2)</f>
        <v>4.8600000000000003</v>
      </c>
      <c r="G30" s="208">
        <f>ROUND(N(data!AE61), 0)</f>
        <v>548605</v>
      </c>
      <c r="H30" s="208">
        <f>ROUND(N(data!AE62), 0)</f>
        <v>141067</v>
      </c>
      <c r="I30" s="208">
        <f>ROUND(N(data!AE63), 0)</f>
        <v>0</v>
      </c>
      <c r="J30" s="208">
        <f>ROUND(N(data!AE64), 0)</f>
        <v>7068</v>
      </c>
      <c r="K30" s="208">
        <f>ROUND(N(data!AE65), 0)</f>
        <v>0</v>
      </c>
      <c r="L30" s="208">
        <f>ROUND(N(data!AE66), 0)</f>
        <v>11064</v>
      </c>
      <c r="M30" s="208">
        <f>ROUND(N(data!AE67), 0)</f>
        <v>29863</v>
      </c>
      <c r="N30" s="208">
        <f>ROUND(N(data!AE68), 0)</f>
        <v>0</v>
      </c>
      <c r="O30" s="208">
        <f>ROUND(N(data!AE69), 0)</f>
        <v>5335</v>
      </c>
      <c r="P30" s="208">
        <f>ROUND(N(data!AE70), 0)</f>
        <v>0</v>
      </c>
      <c r="Q30" s="208">
        <f>ROUND(N(data!AE71), 0)</f>
        <v>0</v>
      </c>
      <c r="R30" s="208">
        <f>ROUND(N(data!AE72), 0)</f>
        <v>0</v>
      </c>
      <c r="S30" s="208">
        <f>ROUND(N(data!AE73), 0)</f>
        <v>0</v>
      </c>
      <c r="T30" s="208">
        <f>ROUND(N(data!AE74), 0)</f>
        <v>0</v>
      </c>
      <c r="U30" s="208">
        <f>ROUND(N(data!AE75), 0)</f>
        <v>0</v>
      </c>
      <c r="V30" s="208">
        <f>ROUND(N(data!AE76), 0)</f>
        <v>0</v>
      </c>
      <c r="W30" s="208">
        <f>ROUND(N(data!AE77), 0)</f>
        <v>0</v>
      </c>
      <c r="X30" s="208">
        <f>ROUND(N(data!AE78), 0)</f>
        <v>0</v>
      </c>
      <c r="Y30" s="208">
        <f>ROUND(N(data!AE79), 0)</f>
        <v>0</v>
      </c>
      <c r="Z30" s="208">
        <f>ROUND(N(data!AE80), 0)</f>
        <v>3555</v>
      </c>
      <c r="AA30" s="208">
        <f>ROUND(N(data!AE81), 0)</f>
        <v>0</v>
      </c>
      <c r="AB30" s="208">
        <f>ROUND(N(data!AE82), 0)</f>
        <v>0</v>
      </c>
      <c r="AC30" s="208">
        <f>ROUND(N(data!AE83), 0)</f>
        <v>1780</v>
      </c>
      <c r="AD30" s="208">
        <f>ROUND(N(data!AE84), 0)</f>
        <v>0</v>
      </c>
      <c r="AE30" s="208">
        <f>ROUND(N(data!AE89), 0)</f>
        <v>948905</v>
      </c>
      <c r="AF30" s="208">
        <f>ROUND(N(data!AE87), 0)</f>
        <v>183115</v>
      </c>
      <c r="AG30" s="208">
        <f>ROUND(N(data!AE90), 0)</f>
        <v>928</v>
      </c>
      <c r="AH30" s="208">
        <f>ROUND(N(data!AE91), 0)</f>
        <v>0</v>
      </c>
      <c r="AI30" s="208">
        <f>ROUND(N(data!AE92), 0)</f>
        <v>928</v>
      </c>
      <c r="AJ30" s="208">
        <f>ROUND(N(data!AE93), 0)</f>
        <v>2534</v>
      </c>
      <c r="AK30" s="316">
        <f>ROUND(N(data!AE94), 2)</f>
        <v>0</v>
      </c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</row>
    <row r="31" spans="1:89" s="11" customFormat="1" ht="12.65" customHeight="1">
      <c r="A31" s="13" t="str">
        <f>RIGHT(data!$C$97,3)</f>
        <v>080</v>
      </c>
      <c r="B31" s="210" t="str">
        <f>RIGHT(data!$C$96,4)</f>
        <v>2023</v>
      </c>
      <c r="C31" s="13" t="str">
        <f>data!AF$55</f>
        <v>7220</v>
      </c>
      <c r="D31" s="13" t="s">
        <v>1157</v>
      </c>
      <c r="E31" s="208">
        <f>ROUND(N(data!AF59), 0)</f>
        <v>0</v>
      </c>
      <c r="F31" s="316">
        <f>ROUND(N(data!AF60), 2)</f>
        <v>0</v>
      </c>
      <c r="G31" s="208">
        <f>ROUND(N(data!AF61), 0)</f>
        <v>0</v>
      </c>
      <c r="H31" s="208">
        <f>ROUND(N(data!AF62), 0)</f>
        <v>0</v>
      </c>
      <c r="I31" s="208">
        <f>ROUND(N(data!AF63), 0)</f>
        <v>0</v>
      </c>
      <c r="J31" s="208">
        <f>ROUND(N(data!AF64), 0)</f>
        <v>0</v>
      </c>
      <c r="K31" s="208">
        <f>ROUND(N(data!AF65), 0)</f>
        <v>0</v>
      </c>
      <c r="L31" s="208">
        <f>ROUND(N(data!AF66), 0)</f>
        <v>0</v>
      </c>
      <c r="M31" s="208">
        <f>ROUND(N(data!AF67), 0)</f>
        <v>0</v>
      </c>
      <c r="N31" s="208">
        <f>ROUND(N(data!AF68), 0)</f>
        <v>0</v>
      </c>
      <c r="O31" s="208">
        <f>ROUND(N(data!AF69), 0)</f>
        <v>0</v>
      </c>
      <c r="P31" s="208">
        <f>ROUND(N(data!AF70), 0)</f>
        <v>0</v>
      </c>
      <c r="Q31" s="208">
        <f>ROUND(N(data!AF71), 0)</f>
        <v>0</v>
      </c>
      <c r="R31" s="208">
        <f>ROUND(N(data!AF72), 0)</f>
        <v>0</v>
      </c>
      <c r="S31" s="208">
        <f>ROUND(N(data!AF73), 0)</f>
        <v>0</v>
      </c>
      <c r="T31" s="208">
        <f>ROUND(N(data!AF74), 0)</f>
        <v>0</v>
      </c>
      <c r="U31" s="208">
        <f>ROUND(N(data!AF75), 0)</f>
        <v>0</v>
      </c>
      <c r="V31" s="208">
        <f>ROUND(N(data!AF76), 0)</f>
        <v>0</v>
      </c>
      <c r="W31" s="208">
        <f>ROUND(N(data!AF77), 0)</f>
        <v>0</v>
      </c>
      <c r="X31" s="208">
        <f>ROUND(N(data!AF78), 0)</f>
        <v>0</v>
      </c>
      <c r="Y31" s="208">
        <f>ROUND(N(data!AF79), 0)</f>
        <v>0</v>
      </c>
      <c r="Z31" s="208">
        <f>ROUND(N(data!AF80), 0)</f>
        <v>0</v>
      </c>
      <c r="AA31" s="208">
        <f>ROUND(N(data!AF81), 0)</f>
        <v>0</v>
      </c>
      <c r="AB31" s="208">
        <f>ROUND(N(data!AF82), 0)</f>
        <v>0</v>
      </c>
      <c r="AC31" s="208">
        <f>ROUND(N(data!AF83), 0)</f>
        <v>0</v>
      </c>
      <c r="AD31" s="208">
        <f>ROUND(N(data!AF84), 0)</f>
        <v>0</v>
      </c>
      <c r="AE31" s="208">
        <f>ROUND(N(data!AF89), 0)</f>
        <v>0</v>
      </c>
      <c r="AF31" s="208">
        <f>ROUND(N(data!AF87), 0)</f>
        <v>0</v>
      </c>
      <c r="AG31" s="208">
        <f>ROUND(N(data!AF90), 0)</f>
        <v>0</v>
      </c>
      <c r="AH31" s="208">
        <f>ROUND(N(data!AF91), 0)</f>
        <v>0</v>
      </c>
      <c r="AI31" s="208">
        <f>ROUND(N(data!AF92), 0)</f>
        <v>0</v>
      </c>
      <c r="AJ31" s="208">
        <f>ROUND(N(data!AF93), 0)</f>
        <v>0</v>
      </c>
      <c r="AK31" s="316">
        <f>ROUND(N(data!AF94), 2)</f>
        <v>0</v>
      </c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</row>
    <row r="32" spans="1:89" s="11" customFormat="1" ht="12.65" customHeight="1">
      <c r="A32" s="13" t="str">
        <f>RIGHT(data!$C$97,3)</f>
        <v>080</v>
      </c>
      <c r="B32" s="210" t="str">
        <f>RIGHT(data!$C$96,4)</f>
        <v>2023</v>
      </c>
      <c r="C32" s="13" t="str">
        <f>data!AG$55</f>
        <v>7230</v>
      </c>
      <c r="D32" s="13" t="s">
        <v>1157</v>
      </c>
      <c r="E32" s="208">
        <f>ROUND(N(data!AG59), 0)</f>
        <v>564</v>
      </c>
      <c r="F32" s="316">
        <f>ROUND(N(data!AG60), 2)</f>
        <v>0.71</v>
      </c>
      <c r="G32" s="208">
        <f>ROUND(N(data!AG61), 0)</f>
        <v>159114</v>
      </c>
      <c r="H32" s="208">
        <f>ROUND(N(data!AG62), 0)</f>
        <v>40914</v>
      </c>
      <c r="I32" s="208">
        <f>ROUND(N(data!AG63), 0)</f>
        <v>877658</v>
      </c>
      <c r="J32" s="208">
        <f>ROUND(N(data!AG64), 0)</f>
        <v>20085</v>
      </c>
      <c r="K32" s="208">
        <f>ROUND(N(data!AG65), 0)</f>
        <v>0</v>
      </c>
      <c r="L32" s="208">
        <f>ROUND(N(data!AG66), 0)</f>
        <v>796</v>
      </c>
      <c r="M32" s="208">
        <f>ROUND(N(data!AG67), 0)</f>
        <v>18246</v>
      </c>
      <c r="N32" s="208">
        <f>ROUND(N(data!AG68), 0)</f>
        <v>0</v>
      </c>
      <c r="O32" s="208">
        <f>ROUND(N(data!AG69), 0)</f>
        <v>3311</v>
      </c>
      <c r="P32" s="208">
        <f>ROUND(N(data!AG70), 0)</f>
        <v>0</v>
      </c>
      <c r="Q32" s="208">
        <f>ROUND(N(data!AG71), 0)</f>
        <v>0</v>
      </c>
      <c r="R32" s="208">
        <f>ROUND(N(data!AG72), 0)</f>
        <v>0</v>
      </c>
      <c r="S32" s="208">
        <f>ROUND(N(data!AG73), 0)</f>
        <v>0</v>
      </c>
      <c r="T32" s="208">
        <f>ROUND(N(data!AG74), 0)</f>
        <v>0</v>
      </c>
      <c r="U32" s="208">
        <f>ROUND(N(data!AG75), 0)</f>
        <v>0</v>
      </c>
      <c r="V32" s="208">
        <f>ROUND(N(data!AG76), 0)</f>
        <v>0</v>
      </c>
      <c r="W32" s="208">
        <f>ROUND(N(data!AG77), 0)</f>
        <v>0</v>
      </c>
      <c r="X32" s="208">
        <f>ROUND(N(data!AG78), 0)</f>
        <v>0</v>
      </c>
      <c r="Y32" s="208">
        <f>ROUND(N(data!AG79), 0)</f>
        <v>0</v>
      </c>
      <c r="Z32" s="208">
        <f>ROUND(N(data!AG80), 0)</f>
        <v>3311</v>
      </c>
      <c r="AA32" s="208">
        <f>ROUND(N(data!AG81), 0)</f>
        <v>0</v>
      </c>
      <c r="AB32" s="208">
        <f>ROUND(N(data!AG82), 0)</f>
        <v>0</v>
      </c>
      <c r="AC32" s="208">
        <f>ROUND(N(data!AG83), 0)</f>
        <v>0</v>
      </c>
      <c r="AD32" s="208">
        <f>ROUND(N(data!AG84), 0)</f>
        <v>0</v>
      </c>
      <c r="AE32" s="208">
        <f>ROUND(N(data!AG89), 0)</f>
        <v>952233</v>
      </c>
      <c r="AF32" s="208">
        <f>ROUND(N(data!AG87), 0)</f>
        <v>73252</v>
      </c>
      <c r="AG32" s="208">
        <f>ROUND(N(data!AG90), 0)</f>
        <v>567</v>
      </c>
      <c r="AH32" s="208">
        <f>ROUND(N(data!AG91), 0)</f>
        <v>0</v>
      </c>
      <c r="AI32" s="208">
        <f>ROUND(N(data!AG92), 0)</f>
        <v>567</v>
      </c>
      <c r="AJ32" s="208">
        <f>ROUND(N(data!AG93), 0)</f>
        <v>1115</v>
      </c>
      <c r="AK32" s="316">
        <f>ROUND(N(data!AG94), 2)</f>
        <v>0.15</v>
      </c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</row>
    <row r="33" spans="1:89" s="11" customFormat="1" ht="12.65" customHeight="1">
      <c r="A33" s="13" t="str">
        <f>RIGHT(data!$C$97,3)</f>
        <v>080</v>
      </c>
      <c r="B33" s="210" t="str">
        <f>RIGHT(data!$C$96,4)</f>
        <v>2023</v>
      </c>
      <c r="C33" s="13" t="str">
        <f>data!AH$55</f>
        <v>7240</v>
      </c>
      <c r="D33" s="13" t="s">
        <v>1157</v>
      </c>
      <c r="E33" s="208">
        <f>ROUND(N(data!AH59), 0)</f>
        <v>81</v>
      </c>
      <c r="F33" s="316">
        <f>ROUND(N(data!AH60), 2)</f>
        <v>1.34</v>
      </c>
      <c r="G33" s="208">
        <f>ROUND(N(data!AH61), 0)</f>
        <v>143401</v>
      </c>
      <c r="H33" s="208">
        <f>ROUND(N(data!AH62), 0)</f>
        <v>36874</v>
      </c>
      <c r="I33" s="208">
        <f>ROUND(N(data!AH63), 0)</f>
        <v>0</v>
      </c>
      <c r="J33" s="208">
        <f>ROUND(N(data!AH64), 0)</f>
        <v>26845</v>
      </c>
      <c r="K33" s="208">
        <f>ROUND(N(data!AH65), 0)</f>
        <v>0</v>
      </c>
      <c r="L33" s="208">
        <f>ROUND(N(data!AH66), 0)</f>
        <v>17072</v>
      </c>
      <c r="M33" s="208">
        <f>ROUND(N(data!AH67), 0)</f>
        <v>9139</v>
      </c>
      <c r="N33" s="208">
        <f>ROUND(N(data!AH68), 0)</f>
        <v>0</v>
      </c>
      <c r="O33" s="208">
        <f>ROUND(N(data!AH69), 0)</f>
        <v>2770</v>
      </c>
      <c r="P33" s="208">
        <f>ROUND(N(data!AH70), 0)</f>
        <v>0</v>
      </c>
      <c r="Q33" s="208">
        <f>ROUND(N(data!AH71), 0)</f>
        <v>0</v>
      </c>
      <c r="R33" s="208">
        <f>ROUND(N(data!AH72), 0)</f>
        <v>0</v>
      </c>
      <c r="S33" s="208">
        <f>ROUND(N(data!AH73), 0)</f>
        <v>0</v>
      </c>
      <c r="T33" s="208">
        <f>ROUND(N(data!AH74), 0)</f>
        <v>0</v>
      </c>
      <c r="U33" s="208">
        <f>ROUND(N(data!AH75), 0)</f>
        <v>0</v>
      </c>
      <c r="V33" s="208">
        <f>ROUND(N(data!AH76), 0)</f>
        <v>0</v>
      </c>
      <c r="W33" s="208">
        <f>ROUND(N(data!AH77), 0)</f>
        <v>0</v>
      </c>
      <c r="X33" s="208">
        <f>ROUND(N(data!AH78), 0)</f>
        <v>0</v>
      </c>
      <c r="Y33" s="208">
        <f>ROUND(N(data!AH79), 0)</f>
        <v>0</v>
      </c>
      <c r="Z33" s="208">
        <f>ROUND(N(data!AH80), 0)</f>
        <v>531</v>
      </c>
      <c r="AA33" s="208">
        <f>ROUND(N(data!AH81), 0)</f>
        <v>0</v>
      </c>
      <c r="AB33" s="208">
        <f>ROUND(N(data!AH82), 0)</f>
        <v>0</v>
      </c>
      <c r="AC33" s="208">
        <f>ROUND(N(data!AH83), 0)</f>
        <v>2239</v>
      </c>
      <c r="AD33" s="208">
        <f>ROUND(N(data!AH84), 0)</f>
        <v>0</v>
      </c>
      <c r="AE33" s="208">
        <f>ROUND(N(data!AH89), 0)</f>
        <v>208243</v>
      </c>
      <c r="AF33" s="208">
        <f>ROUND(N(data!AH87), 0)</f>
        <v>3831</v>
      </c>
      <c r="AG33" s="208">
        <f>ROUND(N(data!AH90), 0)</f>
        <v>284</v>
      </c>
      <c r="AH33" s="208">
        <f>ROUND(N(data!AH91), 0)</f>
        <v>0</v>
      </c>
      <c r="AI33" s="208">
        <f>ROUND(N(data!AH92), 0)</f>
        <v>284</v>
      </c>
      <c r="AJ33" s="208">
        <f>ROUND(N(data!AH93), 0)</f>
        <v>310</v>
      </c>
      <c r="AK33" s="316">
        <f>ROUND(N(data!AH94), 2)</f>
        <v>0</v>
      </c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</row>
    <row r="34" spans="1:89" s="11" customFormat="1" ht="12.65" customHeight="1">
      <c r="A34" s="13" t="str">
        <f>RIGHT(data!$C$97,3)</f>
        <v>080</v>
      </c>
      <c r="B34" s="210" t="str">
        <f>RIGHT(data!$C$96,4)</f>
        <v>2023</v>
      </c>
      <c r="C34" s="13" t="str">
        <f>data!AI$55</f>
        <v>7250</v>
      </c>
      <c r="D34" s="13" t="s">
        <v>1157</v>
      </c>
      <c r="E34" s="208">
        <f>ROUND(N(data!AI59), 0)</f>
        <v>0</v>
      </c>
      <c r="F34" s="316">
        <f>ROUND(N(data!AI60), 2)</f>
        <v>0</v>
      </c>
      <c r="G34" s="208">
        <f>ROUND(N(data!AI61), 0)</f>
        <v>0</v>
      </c>
      <c r="H34" s="208">
        <f>ROUND(N(data!AI62), 0)</f>
        <v>0</v>
      </c>
      <c r="I34" s="208">
        <f>ROUND(N(data!AI63), 0)</f>
        <v>0</v>
      </c>
      <c r="J34" s="208">
        <f>ROUND(N(data!AI64), 0)</f>
        <v>0</v>
      </c>
      <c r="K34" s="208">
        <f>ROUND(N(data!AI65), 0)</f>
        <v>0</v>
      </c>
      <c r="L34" s="208">
        <f>ROUND(N(data!AI66), 0)</f>
        <v>0</v>
      </c>
      <c r="M34" s="208">
        <f>ROUND(N(data!AI67), 0)</f>
        <v>0</v>
      </c>
      <c r="N34" s="208">
        <f>ROUND(N(data!AI68), 0)</f>
        <v>0</v>
      </c>
      <c r="O34" s="208">
        <f>ROUND(N(data!AI69), 0)</f>
        <v>0</v>
      </c>
      <c r="P34" s="208">
        <f>ROUND(N(data!AI70), 0)</f>
        <v>0</v>
      </c>
      <c r="Q34" s="208">
        <f>ROUND(N(data!AI71), 0)</f>
        <v>0</v>
      </c>
      <c r="R34" s="208">
        <f>ROUND(N(data!AI72), 0)</f>
        <v>0</v>
      </c>
      <c r="S34" s="208">
        <f>ROUND(N(data!AI73), 0)</f>
        <v>0</v>
      </c>
      <c r="T34" s="208">
        <f>ROUND(N(data!AI74), 0)</f>
        <v>0</v>
      </c>
      <c r="U34" s="208">
        <f>ROUND(N(data!AI75), 0)</f>
        <v>0</v>
      </c>
      <c r="V34" s="208">
        <f>ROUND(N(data!AI76), 0)</f>
        <v>0</v>
      </c>
      <c r="W34" s="208">
        <f>ROUND(N(data!AI77), 0)</f>
        <v>0</v>
      </c>
      <c r="X34" s="208">
        <f>ROUND(N(data!AI78), 0)</f>
        <v>0</v>
      </c>
      <c r="Y34" s="208">
        <f>ROUND(N(data!AI79), 0)</f>
        <v>0</v>
      </c>
      <c r="Z34" s="208">
        <f>ROUND(N(data!AI80), 0)</f>
        <v>0</v>
      </c>
      <c r="AA34" s="208">
        <f>ROUND(N(data!AI81), 0)</f>
        <v>0</v>
      </c>
      <c r="AB34" s="208">
        <f>ROUND(N(data!AI82), 0)</f>
        <v>0</v>
      </c>
      <c r="AC34" s="208">
        <f>ROUND(N(data!AI83), 0)</f>
        <v>0</v>
      </c>
      <c r="AD34" s="208">
        <f>ROUND(N(data!AI84), 0)</f>
        <v>0</v>
      </c>
      <c r="AE34" s="208">
        <f>ROUND(N(data!AI89), 0)</f>
        <v>0</v>
      </c>
      <c r="AF34" s="208">
        <f>ROUND(N(data!AI87), 0)</f>
        <v>0</v>
      </c>
      <c r="AG34" s="208">
        <f>ROUND(N(data!AI90), 0)</f>
        <v>0</v>
      </c>
      <c r="AH34" s="208">
        <f>ROUND(N(data!AI91), 0)</f>
        <v>0</v>
      </c>
      <c r="AI34" s="208">
        <f>ROUND(N(data!AI92), 0)</f>
        <v>0</v>
      </c>
      <c r="AJ34" s="208">
        <f>ROUND(N(data!AI93), 0)</f>
        <v>0</v>
      </c>
      <c r="AK34" s="316">
        <f>ROUND(N(data!AI94), 2)</f>
        <v>0</v>
      </c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</row>
    <row r="35" spans="1:89" s="11" customFormat="1" ht="12.65" customHeight="1">
      <c r="A35" s="13" t="str">
        <f>RIGHT(data!$C$97,3)</f>
        <v>080</v>
      </c>
      <c r="B35" s="210" t="str">
        <f>RIGHT(data!$C$96,4)</f>
        <v>2023</v>
      </c>
      <c r="C35" s="13" t="str">
        <f>data!AJ$55</f>
        <v>7260</v>
      </c>
      <c r="D35" s="13" t="s">
        <v>1157</v>
      </c>
      <c r="E35" s="208">
        <f>ROUND(N(data!AJ59), 0)</f>
        <v>3644</v>
      </c>
      <c r="F35" s="316">
        <f>ROUND(N(data!AJ60), 2)</f>
        <v>8.98</v>
      </c>
      <c r="G35" s="208">
        <f>ROUND(N(data!AJ61), 0)</f>
        <v>756548</v>
      </c>
      <c r="H35" s="208">
        <f>ROUND(N(data!AJ62), 0)</f>
        <v>194536</v>
      </c>
      <c r="I35" s="208">
        <f>ROUND(N(data!AJ63), 0)</f>
        <v>33969</v>
      </c>
      <c r="J35" s="208">
        <f>ROUND(N(data!AJ64), 0)</f>
        <v>79470</v>
      </c>
      <c r="K35" s="208">
        <f>ROUND(N(data!AJ65), 0)</f>
        <v>18505</v>
      </c>
      <c r="L35" s="208">
        <f>ROUND(N(data!AJ66), 0)</f>
        <v>9696</v>
      </c>
      <c r="M35" s="208">
        <f>ROUND(N(data!AJ67), 0)</f>
        <v>104102</v>
      </c>
      <c r="N35" s="208">
        <f>ROUND(N(data!AJ68), 0)</f>
        <v>0</v>
      </c>
      <c r="O35" s="208">
        <f>ROUND(N(data!AJ69), 0)</f>
        <v>25821</v>
      </c>
      <c r="P35" s="208">
        <f>ROUND(N(data!AJ70), 0)</f>
        <v>0</v>
      </c>
      <c r="Q35" s="208">
        <f>ROUND(N(data!AJ71), 0)</f>
        <v>0</v>
      </c>
      <c r="R35" s="208">
        <f>ROUND(N(data!AJ72), 0)</f>
        <v>0</v>
      </c>
      <c r="S35" s="208">
        <f>ROUND(N(data!AJ73), 0)</f>
        <v>0</v>
      </c>
      <c r="T35" s="208">
        <f>ROUND(N(data!AJ74), 0)</f>
        <v>0</v>
      </c>
      <c r="U35" s="208">
        <f>ROUND(N(data!AJ75), 0)</f>
        <v>0</v>
      </c>
      <c r="V35" s="208">
        <f>ROUND(N(data!AJ76), 0)</f>
        <v>0</v>
      </c>
      <c r="W35" s="208">
        <f>ROUND(N(data!AJ77), 0)</f>
        <v>0</v>
      </c>
      <c r="X35" s="208">
        <f>ROUND(N(data!AJ78), 0)</f>
        <v>0</v>
      </c>
      <c r="Y35" s="208">
        <f>ROUND(N(data!AJ79), 0)</f>
        <v>0</v>
      </c>
      <c r="Z35" s="208">
        <f>ROUND(N(data!AJ80), 0)</f>
        <v>19223</v>
      </c>
      <c r="AA35" s="208">
        <f>ROUND(N(data!AJ81), 0)</f>
        <v>0</v>
      </c>
      <c r="AB35" s="208">
        <f>ROUND(N(data!AJ82), 0)</f>
        <v>0</v>
      </c>
      <c r="AC35" s="208">
        <f>ROUND(N(data!AJ83), 0)</f>
        <v>6598</v>
      </c>
      <c r="AD35" s="208">
        <f>ROUND(N(data!AJ84), 0)</f>
        <v>23763</v>
      </c>
      <c r="AE35" s="208">
        <f>ROUND(N(data!AJ89), 0)</f>
        <v>923603</v>
      </c>
      <c r="AF35" s="208">
        <f>ROUND(N(data!AJ87), 0)</f>
        <v>0</v>
      </c>
      <c r="AG35" s="208">
        <f>ROUND(N(data!AJ90), 0)</f>
        <v>3235</v>
      </c>
      <c r="AH35" s="208">
        <f>ROUND(N(data!AJ91), 0)</f>
        <v>0</v>
      </c>
      <c r="AI35" s="208">
        <f>ROUND(N(data!AJ92), 0)</f>
        <v>3235</v>
      </c>
      <c r="AJ35" s="208">
        <f>ROUND(N(data!AJ93), 0)</f>
        <v>118</v>
      </c>
      <c r="AK35" s="316">
        <f>ROUND(N(data!AJ94), 2)</f>
        <v>2.82</v>
      </c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</row>
    <row r="36" spans="1:89" s="11" customFormat="1" ht="12.65" customHeight="1">
      <c r="A36" s="13" t="str">
        <f>RIGHT(data!$C$97,3)</f>
        <v>080</v>
      </c>
      <c r="B36" s="210" t="str">
        <f>RIGHT(data!$C$96,4)</f>
        <v>2023</v>
      </c>
      <c r="C36" s="13" t="str">
        <f>data!AK$55</f>
        <v>7310</v>
      </c>
      <c r="D36" s="13" t="s">
        <v>1157</v>
      </c>
      <c r="E36" s="208">
        <f>ROUND(N(data!AK59), 0)</f>
        <v>0</v>
      </c>
      <c r="F36" s="316">
        <f>ROUND(N(data!AK60), 2)</f>
        <v>0</v>
      </c>
      <c r="G36" s="208">
        <f>ROUND(N(data!AK61), 0)</f>
        <v>0</v>
      </c>
      <c r="H36" s="208">
        <f>ROUND(N(data!AK62), 0)</f>
        <v>0</v>
      </c>
      <c r="I36" s="208">
        <f>ROUND(N(data!AK63), 0)</f>
        <v>0</v>
      </c>
      <c r="J36" s="208">
        <f>ROUND(N(data!AK64), 0)</f>
        <v>0</v>
      </c>
      <c r="K36" s="208">
        <f>ROUND(N(data!AK65), 0)</f>
        <v>0</v>
      </c>
      <c r="L36" s="208">
        <f>ROUND(N(data!AK66), 0)</f>
        <v>0</v>
      </c>
      <c r="M36" s="208">
        <f>ROUND(N(data!AK67), 0)</f>
        <v>0</v>
      </c>
      <c r="N36" s="208">
        <f>ROUND(N(data!AK68), 0)</f>
        <v>0</v>
      </c>
      <c r="O36" s="208">
        <f>ROUND(N(data!AK69), 0)</f>
        <v>0</v>
      </c>
      <c r="P36" s="208">
        <f>ROUND(N(data!AK70), 0)</f>
        <v>0</v>
      </c>
      <c r="Q36" s="208">
        <f>ROUND(N(data!AK71), 0)</f>
        <v>0</v>
      </c>
      <c r="R36" s="208">
        <f>ROUND(N(data!AK72), 0)</f>
        <v>0</v>
      </c>
      <c r="S36" s="208">
        <f>ROUND(N(data!AK73), 0)</f>
        <v>0</v>
      </c>
      <c r="T36" s="208">
        <f>ROUND(N(data!AK74), 0)</f>
        <v>0</v>
      </c>
      <c r="U36" s="208">
        <f>ROUND(N(data!AK75), 0)</f>
        <v>0</v>
      </c>
      <c r="V36" s="208">
        <f>ROUND(N(data!AK76), 0)</f>
        <v>0</v>
      </c>
      <c r="W36" s="208">
        <f>ROUND(N(data!AK77), 0)</f>
        <v>0</v>
      </c>
      <c r="X36" s="208">
        <f>ROUND(N(data!AK78), 0)</f>
        <v>0</v>
      </c>
      <c r="Y36" s="208">
        <f>ROUND(N(data!AK79), 0)</f>
        <v>0</v>
      </c>
      <c r="Z36" s="208">
        <f>ROUND(N(data!AK80), 0)</f>
        <v>0</v>
      </c>
      <c r="AA36" s="208">
        <f>ROUND(N(data!AK81), 0)</f>
        <v>0</v>
      </c>
      <c r="AB36" s="208">
        <f>ROUND(N(data!AK82), 0)</f>
        <v>0</v>
      </c>
      <c r="AC36" s="208">
        <f>ROUND(N(data!AK83), 0)</f>
        <v>0</v>
      </c>
      <c r="AD36" s="208">
        <f>ROUND(N(data!AK84), 0)</f>
        <v>0</v>
      </c>
      <c r="AE36" s="208">
        <f>ROUND(N(data!AK89), 0)</f>
        <v>0</v>
      </c>
      <c r="AF36" s="208">
        <f>ROUND(N(data!AK87), 0)</f>
        <v>0</v>
      </c>
      <c r="AG36" s="208">
        <f>ROUND(N(data!AK90), 0)</f>
        <v>0</v>
      </c>
      <c r="AH36" s="208">
        <f>ROUND(N(data!AK91), 0)</f>
        <v>0</v>
      </c>
      <c r="AI36" s="208">
        <f>ROUND(N(data!AK92), 0)</f>
        <v>0</v>
      </c>
      <c r="AJ36" s="208">
        <f>ROUND(N(data!AK93), 0)</f>
        <v>0</v>
      </c>
      <c r="AK36" s="316">
        <f>ROUND(N(data!AK94), 2)</f>
        <v>0</v>
      </c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</row>
    <row r="37" spans="1:89" s="11" customFormat="1" ht="12.65" customHeight="1">
      <c r="A37" s="13" t="str">
        <f>RIGHT(data!$C$97,3)</f>
        <v>080</v>
      </c>
      <c r="B37" s="210" t="str">
        <f>RIGHT(data!$C$96,4)</f>
        <v>2023</v>
      </c>
      <c r="C37" s="13" t="str">
        <f>data!AL$55</f>
        <v>7320</v>
      </c>
      <c r="D37" s="13" t="s">
        <v>1157</v>
      </c>
      <c r="E37" s="208">
        <f>ROUND(N(data!AL59), 0)</f>
        <v>0</v>
      </c>
      <c r="F37" s="316">
        <f>ROUND(N(data!AL60), 2)</f>
        <v>0</v>
      </c>
      <c r="G37" s="208">
        <f>ROUND(N(data!AL61), 0)</f>
        <v>0</v>
      </c>
      <c r="H37" s="208">
        <f>ROUND(N(data!AL62), 0)</f>
        <v>0</v>
      </c>
      <c r="I37" s="208">
        <f>ROUND(N(data!AL63), 0)</f>
        <v>0</v>
      </c>
      <c r="J37" s="208">
        <f>ROUND(N(data!AL64), 0)</f>
        <v>0</v>
      </c>
      <c r="K37" s="208">
        <f>ROUND(N(data!AL65), 0)</f>
        <v>0</v>
      </c>
      <c r="L37" s="208">
        <f>ROUND(N(data!AL66), 0)</f>
        <v>0</v>
      </c>
      <c r="M37" s="208">
        <f>ROUND(N(data!AL67), 0)</f>
        <v>0</v>
      </c>
      <c r="N37" s="208">
        <f>ROUND(N(data!AL68), 0)</f>
        <v>0</v>
      </c>
      <c r="O37" s="208">
        <f>ROUND(N(data!AL69), 0)</f>
        <v>0</v>
      </c>
      <c r="P37" s="208">
        <f>ROUND(N(data!AL70), 0)</f>
        <v>0</v>
      </c>
      <c r="Q37" s="208">
        <f>ROUND(N(data!AL71), 0)</f>
        <v>0</v>
      </c>
      <c r="R37" s="208">
        <f>ROUND(N(data!AL72), 0)</f>
        <v>0</v>
      </c>
      <c r="S37" s="208">
        <f>ROUND(N(data!AL73), 0)</f>
        <v>0</v>
      </c>
      <c r="T37" s="208">
        <f>ROUND(N(data!AL74), 0)</f>
        <v>0</v>
      </c>
      <c r="U37" s="208">
        <f>ROUND(N(data!AL75), 0)</f>
        <v>0</v>
      </c>
      <c r="V37" s="208">
        <f>ROUND(N(data!AL76), 0)</f>
        <v>0</v>
      </c>
      <c r="W37" s="208">
        <f>ROUND(N(data!AL77), 0)</f>
        <v>0</v>
      </c>
      <c r="X37" s="208">
        <f>ROUND(N(data!AL78), 0)</f>
        <v>0</v>
      </c>
      <c r="Y37" s="208">
        <f>ROUND(N(data!AL79), 0)</f>
        <v>0</v>
      </c>
      <c r="Z37" s="208">
        <f>ROUND(N(data!AL80), 0)</f>
        <v>0</v>
      </c>
      <c r="AA37" s="208">
        <f>ROUND(N(data!AL81), 0)</f>
        <v>0</v>
      </c>
      <c r="AB37" s="208">
        <f>ROUND(N(data!AL82), 0)</f>
        <v>0</v>
      </c>
      <c r="AC37" s="208">
        <f>ROUND(N(data!AL83), 0)</f>
        <v>0</v>
      </c>
      <c r="AD37" s="208">
        <f>ROUND(N(data!AL84), 0)</f>
        <v>0</v>
      </c>
      <c r="AE37" s="208">
        <f>ROUND(N(data!AL89), 0)</f>
        <v>0</v>
      </c>
      <c r="AF37" s="208">
        <f>ROUND(N(data!AL87), 0)</f>
        <v>0</v>
      </c>
      <c r="AG37" s="208">
        <f>ROUND(N(data!AL90), 0)</f>
        <v>0</v>
      </c>
      <c r="AH37" s="208">
        <f>ROUND(N(data!AL91), 0)</f>
        <v>0</v>
      </c>
      <c r="AI37" s="208">
        <f>ROUND(N(data!AL92), 0)</f>
        <v>0</v>
      </c>
      <c r="AJ37" s="208">
        <f>ROUND(N(data!AL93), 0)</f>
        <v>0</v>
      </c>
      <c r="AK37" s="316">
        <f>ROUND(N(data!AL94), 2)</f>
        <v>0</v>
      </c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</row>
    <row r="38" spans="1:89" s="11" customFormat="1" ht="12.65" customHeight="1">
      <c r="A38" s="13" t="str">
        <f>RIGHT(data!$C$97,3)</f>
        <v>080</v>
      </c>
      <c r="B38" s="210" t="str">
        <f>RIGHT(data!$C$96,4)</f>
        <v>2023</v>
      </c>
      <c r="C38" s="13" t="str">
        <f>data!AM$55</f>
        <v>7330</v>
      </c>
      <c r="D38" s="13" t="s">
        <v>1157</v>
      </c>
      <c r="E38" s="208">
        <f>ROUND(N(data!AM59), 0)</f>
        <v>0</v>
      </c>
      <c r="F38" s="316">
        <f>ROUND(N(data!AM60), 2)</f>
        <v>0</v>
      </c>
      <c r="G38" s="208">
        <f>ROUND(N(data!AM61), 0)</f>
        <v>0</v>
      </c>
      <c r="H38" s="208">
        <f>ROUND(N(data!AM62), 0)</f>
        <v>0</v>
      </c>
      <c r="I38" s="208">
        <f>ROUND(N(data!AM63), 0)</f>
        <v>0</v>
      </c>
      <c r="J38" s="208">
        <f>ROUND(N(data!AM64), 0)</f>
        <v>0</v>
      </c>
      <c r="K38" s="208">
        <f>ROUND(N(data!AM65), 0)</f>
        <v>0</v>
      </c>
      <c r="L38" s="208">
        <f>ROUND(N(data!AM66), 0)</f>
        <v>0</v>
      </c>
      <c r="M38" s="208">
        <f>ROUND(N(data!AM67), 0)</f>
        <v>0</v>
      </c>
      <c r="N38" s="208">
        <f>ROUND(N(data!AM68), 0)</f>
        <v>0</v>
      </c>
      <c r="O38" s="208">
        <f>ROUND(N(data!AM69), 0)</f>
        <v>0</v>
      </c>
      <c r="P38" s="208">
        <f>ROUND(N(data!AM70), 0)</f>
        <v>0</v>
      </c>
      <c r="Q38" s="208">
        <f>ROUND(N(data!AM71), 0)</f>
        <v>0</v>
      </c>
      <c r="R38" s="208">
        <f>ROUND(N(data!AM72), 0)</f>
        <v>0</v>
      </c>
      <c r="S38" s="208">
        <f>ROUND(N(data!AM73), 0)</f>
        <v>0</v>
      </c>
      <c r="T38" s="208">
        <f>ROUND(N(data!AM74), 0)</f>
        <v>0</v>
      </c>
      <c r="U38" s="208">
        <f>ROUND(N(data!AM75), 0)</f>
        <v>0</v>
      </c>
      <c r="V38" s="208">
        <f>ROUND(N(data!AM76), 0)</f>
        <v>0</v>
      </c>
      <c r="W38" s="208">
        <f>ROUND(N(data!AM77), 0)</f>
        <v>0</v>
      </c>
      <c r="X38" s="208">
        <f>ROUND(N(data!AM78), 0)</f>
        <v>0</v>
      </c>
      <c r="Y38" s="208">
        <f>ROUND(N(data!AM79), 0)</f>
        <v>0</v>
      </c>
      <c r="Z38" s="208">
        <f>ROUND(N(data!AM80), 0)</f>
        <v>0</v>
      </c>
      <c r="AA38" s="208">
        <f>ROUND(N(data!AM81), 0)</f>
        <v>0</v>
      </c>
      <c r="AB38" s="208">
        <f>ROUND(N(data!AM82), 0)</f>
        <v>0</v>
      </c>
      <c r="AC38" s="208">
        <f>ROUND(N(data!AM83), 0)</f>
        <v>0</v>
      </c>
      <c r="AD38" s="208">
        <f>ROUND(N(data!AM84), 0)</f>
        <v>0</v>
      </c>
      <c r="AE38" s="208">
        <f>ROUND(N(data!AM89), 0)</f>
        <v>0</v>
      </c>
      <c r="AF38" s="208">
        <f>ROUND(N(data!AM87), 0)</f>
        <v>0</v>
      </c>
      <c r="AG38" s="208">
        <f>ROUND(N(data!AM90), 0)</f>
        <v>0</v>
      </c>
      <c r="AH38" s="208">
        <f>ROUND(N(data!AM91), 0)</f>
        <v>0</v>
      </c>
      <c r="AI38" s="208">
        <f>ROUND(N(data!AM92), 0)</f>
        <v>0</v>
      </c>
      <c r="AJ38" s="208">
        <f>ROUND(N(data!AM93), 0)</f>
        <v>0</v>
      </c>
      <c r="AK38" s="316">
        <f>ROUND(N(data!AM94), 2)</f>
        <v>0</v>
      </c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</row>
    <row r="39" spans="1:89" s="11" customFormat="1" ht="12.65" customHeight="1">
      <c r="A39" s="13" t="str">
        <f>RIGHT(data!$C$97,3)</f>
        <v>080</v>
      </c>
      <c r="B39" s="210" t="str">
        <f>RIGHT(data!$C$96,4)</f>
        <v>2023</v>
      </c>
      <c r="C39" s="13" t="str">
        <f>data!AN$55</f>
        <v>7340</v>
      </c>
      <c r="D39" s="13" t="s">
        <v>1157</v>
      </c>
      <c r="E39" s="208">
        <f>ROUND(N(data!AN59), 0)</f>
        <v>0</v>
      </c>
      <c r="F39" s="316">
        <f>ROUND(N(data!AN60), 2)</f>
        <v>0</v>
      </c>
      <c r="G39" s="208">
        <f>ROUND(N(data!AN61), 0)</f>
        <v>0</v>
      </c>
      <c r="H39" s="208">
        <f>ROUND(N(data!AN62), 0)</f>
        <v>0</v>
      </c>
      <c r="I39" s="208">
        <f>ROUND(N(data!AN63), 0)</f>
        <v>0</v>
      </c>
      <c r="J39" s="208">
        <f>ROUND(N(data!AN64), 0)</f>
        <v>0</v>
      </c>
      <c r="K39" s="208">
        <f>ROUND(N(data!AN65), 0)</f>
        <v>0</v>
      </c>
      <c r="L39" s="208">
        <f>ROUND(N(data!AN66), 0)</f>
        <v>0</v>
      </c>
      <c r="M39" s="208">
        <f>ROUND(N(data!AN67), 0)</f>
        <v>0</v>
      </c>
      <c r="N39" s="208">
        <f>ROUND(N(data!AN68), 0)</f>
        <v>0</v>
      </c>
      <c r="O39" s="208">
        <f>ROUND(N(data!AN69), 0)</f>
        <v>0</v>
      </c>
      <c r="P39" s="208">
        <f>ROUND(N(data!AN70), 0)</f>
        <v>0</v>
      </c>
      <c r="Q39" s="208">
        <f>ROUND(N(data!AN71), 0)</f>
        <v>0</v>
      </c>
      <c r="R39" s="208">
        <f>ROUND(N(data!AN72), 0)</f>
        <v>0</v>
      </c>
      <c r="S39" s="208">
        <f>ROUND(N(data!AN73), 0)</f>
        <v>0</v>
      </c>
      <c r="T39" s="208">
        <f>ROUND(N(data!AN74), 0)</f>
        <v>0</v>
      </c>
      <c r="U39" s="208">
        <f>ROUND(N(data!AN75), 0)</f>
        <v>0</v>
      </c>
      <c r="V39" s="208">
        <f>ROUND(N(data!AN76), 0)</f>
        <v>0</v>
      </c>
      <c r="W39" s="208">
        <f>ROUND(N(data!AN77), 0)</f>
        <v>0</v>
      </c>
      <c r="X39" s="208">
        <f>ROUND(N(data!AN78), 0)</f>
        <v>0</v>
      </c>
      <c r="Y39" s="208">
        <f>ROUND(N(data!AN79), 0)</f>
        <v>0</v>
      </c>
      <c r="Z39" s="208">
        <f>ROUND(N(data!AN80), 0)</f>
        <v>0</v>
      </c>
      <c r="AA39" s="208">
        <f>ROUND(N(data!AN81), 0)</f>
        <v>0</v>
      </c>
      <c r="AB39" s="208">
        <f>ROUND(N(data!AN82), 0)</f>
        <v>0</v>
      </c>
      <c r="AC39" s="208">
        <f>ROUND(N(data!AN83), 0)</f>
        <v>0</v>
      </c>
      <c r="AD39" s="208">
        <f>ROUND(N(data!AN84), 0)</f>
        <v>0</v>
      </c>
      <c r="AE39" s="208">
        <f>ROUND(N(data!AN89), 0)</f>
        <v>0</v>
      </c>
      <c r="AF39" s="208">
        <f>ROUND(N(data!AN87), 0)</f>
        <v>0</v>
      </c>
      <c r="AG39" s="208">
        <f>ROUND(N(data!AN90), 0)</f>
        <v>0</v>
      </c>
      <c r="AH39" s="208">
        <f>ROUND(N(data!AN91), 0)</f>
        <v>0</v>
      </c>
      <c r="AI39" s="208">
        <f>ROUND(N(data!AN92), 0)</f>
        <v>0</v>
      </c>
      <c r="AJ39" s="208">
        <f>ROUND(N(data!AN93), 0)</f>
        <v>0</v>
      </c>
      <c r="AK39" s="316">
        <f>ROUND(N(data!AN94), 2)</f>
        <v>0</v>
      </c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</row>
    <row r="40" spans="1:89" s="11" customFormat="1" ht="12.65" customHeight="1">
      <c r="A40" s="13" t="str">
        <f>RIGHT(data!$C$97,3)</f>
        <v>080</v>
      </c>
      <c r="B40" s="210" t="str">
        <f>RIGHT(data!$C$96,4)</f>
        <v>2023</v>
      </c>
      <c r="C40" s="13" t="str">
        <f>data!AO$55</f>
        <v>7350</v>
      </c>
      <c r="D40" s="13" t="s">
        <v>1157</v>
      </c>
      <c r="E40" s="208">
        <f>ROUND(N(data!AO59), 0)</f>
        <v>1320</v>
      </c>
      <c r="F40" s="316">
        <f>ROUND(N(data!AO60), 2)</f>
        <v>0.18</v>
      </c>
      <c r="G40" s="208">
        <f>ROUND(N(data!AO61), 0)</f>
        <v>14976</v>
      </c>
      <c r="H40" s="208">
        <f>ROUND(N(data!AO62), 0)</f>
        <v>3851</v>
      </c>
      <c r="I40" s="208">
        <f>ROUND(N(data!AO63), 0)</f>
        <v>11611</v>
      </c>
      <c r="J40" s="208">
        <f>ROUND(N(data!AO64), 0)</f>
        <v>745</v>
      </c>
      <c r="K40" s="208">
        <f>ROUND(N(data!AO65), 0)</f>
        <v>5</v>
      </c>
      <c r="L40" s="208">
        <f>ROUND(N(data!AO66), 0)</f>
        <v>277</v>
      </c>
      <c r="M40" s="208">
        <f>ROUND(N(data!AO67), 0)</f>
        <v>0</v>
      </c>
      <c r="N40" s="208">
        <f>ROUND(N(data!AO68), 0)</f>
        <v>0</v>
      </c>
      <c r="O40" s="208">
        <f>ROUND(N(data!AO69), 0)</f>
        <v>-24</v>
      </c>
      <c r="P40" s="208">
        <f>ROUND(N(data!AO70), 0)</f>
        <v>0</v>
      </c>
      <c r="Q40" s="208">
        <f>ROUND(N(data!AO71), 0)</f>
        <v>0</v>
      </c>
      <c r="R40" s="208">
        <f>ROUND(N(data!AO72), 0)</f>
        <v>0</v>
      </c>
      <c r="S40" s="208">
        <f>ROUND(N(data!AO73), 0)</f>
        <v>0</v>
      </c>
      <c r="T40" s="208">
        <f>ROUND(N(data!AO74), 0)</f>
        <v>0</v>
      </c>
      <c r="U40" s="208">
        <f>ROUND(N(data!AO75), 0)</f>
        <v>0</v>
      </c>
      <c r="V40" s="208">
        <f>ROUND(N(data!AO76), 0)</f>
        <v>0</v>
      </c>
      <c r="W40" s="208">
        <f>ROUND(N(data!AO77), 0)</f>
        <v>0</v>
      </c>
      <c r="X40" s="208">
        <f>ROUND(N(data!AO78), 0)</f>
        <v>0</v>
      </c>
      <c r="Y40" s="208">
        <f>ROUND(N(data!AO79), 0)</f>
        <v>0</v>
      </c>
      <c r="Z40" s="208">
        <f>ROUND(N(data!AO80), 0)</f>
        <v>0</v>
      </c>
      <c r="AA40" s="208">
        <f>ROUND(N(data!AO81), 0)</f>
        <v>0</v>
      </c>
      <c r="AB40" s="208">
        <f>ROUND(N(data!AO82), 0)</f>
        <v>0</v>
      </c>
      <c r="AC40" s="208">
        <f>ROUND(N(data!AO83), 0)</f>
        <v>-24</v>
      </c>
      <c r="AD40" s="208">
        <f>ROUND(N(data!AO84), 0)</f>
        <v>0</v>
      </c>
      <c r="AE40" s="208">
        <f>ROUND(N(data!AO89), 0)</f>
        <v>144066</v>
      </c>
      <c r="AF40" s="208">
        <f>ROUND(N(data!AO87), 0)</f>
        <v>115868</v>
      </c>
      <c r="AG40" s="208">
        <f>ROUND(N(data!AO90), 0)</f>
        <v>0</v>
      </c>
      <c r="AH40" s="208">
        <f>ROUND(N(data!AO91), 0)</f>
        <v>161</v>
      </c>
      <c r="AI40" s="208">
        <f>ROUND(N(data!AO92), 0)</f>
        <v>0</v>
      </c>
      <c r="AJ40" s="208">
        <f>ROUND(N(data!AO93), 0)</f>
        <v>482</v>
      </c>
      <c r="AK40" s="316">
        <f>ROUND(N(data!AO94), 2)</f>
        <v>0.13</v>
      </c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</row>
    <row r="41" spans="1:89" s="11" customFormat="1" ht="12.65" customHeight="1">
      <c r="A41" s="13" t="str">
        <f>RIGHT(data!$C$97,3)</f>
        <v>080</v>
      </c>
      <c r="B41" s="210" t="str">
        <f>RIGHT(data!$C$96,4)</f>
        <v>2023</v>
      </c>
      <c r="C41" s="13" t="str">
        <f>data!AP$55</f>
        <v>7380</v>
      </c>
      <c r="D41" s="13" t="s">
        <v>1157</v>
      </c>
      <c r="E41" s="208">
        <f>ROUND(N(data!AP59), 0)</f>
        <v>0</v>
      </c>
      <c r="F41" s="316">
        <f>ROUND(N(data!AP60), 2)</f>
        <v>0</v>
      </c>
      <c r="G41" s="208">
        <f>ROUND(N(data!AP61), 0)</f>
        <v>0</v>
      </c>
      <c r="H41" s="208">
        <f>ROUND(N(data!AP62), 0)</f>
        <v>0</v>
      </c>
      <c r="I41" s="208">
        <f>ROUND(N(data!AP63), 0)</f>
        <v>0</v>
      </c>
      <c r="J41" s="208">
        <f>ROUND(N(data!AP64), 0)</f>
        <v>0</v>
      </c>
      <c r="K41" s="208">
        <f>ROUND(N(data!AP65), 0)</f>
        <v>0</v>
      </c>
      <c r="L41" s="208">
        <f>ROUND(N(data!AP66), 0)</f>
        <v>0</v>
      </c>
      <c r="M41" s="208">
        <f>ROUND(N(data!AP67), 0)</f>
        <v>0</v>
      </c>
      <c r="N41" s="208">
        <f>ROUND(N(data!AP68), 0)</f>
        <v>0</v>
      </c>
      <c r="O41" s="208">
        <f>ROUND(N(data!AP69), 0)</f>
        <v>0</v>
      </c>
      <c r="P41" s="208">
        <f>ROUND(N(data!AP70), 0)</f>
        <v>0</v>
      </c>
      <c r="Q41" s="208">
        <f>ROUND(N(data!AP71), 0)</f>
        <v>0</v>
      </c>
      <c r="R41" s="208">
        <f>ROUND(N(data!AP72), 0)</f>
        <v>0</v>
      </c>
      <c r="S41" s="208">
        <f>ROUND(N(data!AP73), 0)</f>
        <v>0</v>
      </c>
      <c r="T41" s="208">
        <f>ROUND(N(data!AP74), 0)</f>
        <v>0</v>
      </c>
      <c r="U41" s="208">
        <f>ROUND(N(data!AP75), 0)</f>
        <v>0</v>
      </c>
      <c r="V41" s="208">
        <f>ROUND(N(data!AP76), 0)</f>
        <v>0</v>
      </c>
      <c r="W41" s="208">
        <f>ROUND(N(data!AP77), 0)</f>
        <v>0</v>
      </c>
      <c r="X41" s="208">
        <f>ROUND(N(data!AP78), 0)</f>
        <v>0</v>
      </c>
      <c r="Y41" s="208">
        <f>ROUND(N(data!AP79), 0)</f>
        <v>0</v>
      </c>
      <c r="Z41" s="208">
        <f>ROUND(N(data!AP80), 0)</f>
        <v>0</v>
      </c>
      <c r="AA41" s="208">
        <f>ROUND(N(data!AP81), 0)</f>
        <v>0</v>
      </c>
      <c r="AB41" s="208">
        <f>ROUND(N(data!AP82), 0)</f>
        <v>0</v>
      </c>
      <c r="AC41" s="208">
        <f>ROUND(N(data!AP83), 0)</f>
        <v>0</v>
      </c>
      <c r="AD41" s="208">
        <f>ROUND(N(data!AP84), 0)</f>
        <v>0</v>
      </c>
      <c r="AE41" s="208">
        <f>ROUND(N(data!AP89), 0)</f>
        <v>0</v>
      </c>
      <c r="AF41" s="208">
        <f>ROUND(N(data!AP87), 0)</f>
        <v>0</v>
      </c>
      <c r="AG41" s="208">
        <f>ROUND(N(data!AP90), 0)</f>
        <v>0</v>
      </c>
      <c r="AH41" s="208">
        <f>ROUND(N(data!AP91), 0)</f>
        <v>0</v>
      </c>
      <c r="AI41" s="208">
        <f>ROUND(N(data!AP92), 0)</f>
        <v>0</v>
      </c>
      <c r="AJ41" s="208">
        <f>ROUND(N(data!AP93), 0)</f>
        <v>0</v>
      </c>
      <c r="AK41" s="316">
        <f>ROUND(N(data!AP94), 2)</f>
        <v>0</v>
      </c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</row>
    <row r="42" spans="1:89" s="11" customFormat="1" ht="12.65" customHeight="1">
      <c r="A42" s="13" t="str">
        <f>RIGHT(data!$C$97,3)</f>
        <v>080</v>
      </c>
      <c r="B42" s="210" t="str">
        <f>RIGHT(data!$C$96,4)</f>
        <v>2023</v>
      </c>
      <c r="C42" s="13" t="str">
        <f>data!AQ$55</f>
        <v>7390</v>
      </c>
      <c r="D42" s="13" t="s">
        <v>1157</v>
      </c>
      <c r="E42" s="208">
        <f>ROUND(N(data!AQ59), 0)</f>
        <v>0</v>
      </c>
      <c r="F42" s="316">
        <f>ROUND(N(data!AQ60), 2)</f>
        <v>0</v>
      </c>
      <c r="G42" s="208">
        <f>ROUND(N(data!AQ61), 0)</f>
        <v>0</v>
      </c>
      <c r="H42" s="208">
        <f>ROUND(N(data!AQ62), 0)</f>
        <v>0</v>
      </c>
      <c r="I42" s="208">
        <f>ROUND(N(data!AQ63), 0)</f>
        <v>0</v>
      </c>
      <c r="J42" s="208">
        <f>ROUND(N(data!AQ64), 0)</f>
        <v>0</v>
      </c>
      <c r="K42" s="208">
        <f>ROUND(N(data!AQ65), 0)</f>
        <v>0</v>
      </c>
      <c r="L42" s="208">
        <f>ROUND(N(data!AQ66), 0)</f>
        <v>0</v>
      </c>
      <c r="M42" s="208">
        <f>ROUND(N(data!AQ67), 0)</f>
        <v>0</v>
      </c>
      <c r="N42" s="208">
        <f>ROUND(N(data!AQ68), 0)</f>
        <v>0</v>
      </c>
      <c r="O42" s="208">
        <f>ROUND(N(data!AQ69), 0)</f>
        <v>0</v>
      </c>
      <c r="P42" s="208">
        <f>ROUND(N(data!AQ70), 0)</f>
        <v>0</v>
      </c>
      <c r="Q42" s="208">
        <f>ROUND(N(data!AQ71), 0)</f>
        <v>0</v>
      </c>
      <c r="R42" s="208">
        <f>ROUND(N(data!AQ72), 0)</f>
        <v>0</v>
      </c>
      <c r="S42" s="208">
        <f>ROUND(N(data!AQ73), 0)</f>
        <v>0</v>
      </c>
      <c r="T42" s="208">
        <f>ROUND(N(data!AQ74), 0)</f>
        <v>0</v>
      </c>
      <c r="U42" s="208">
        <f>ROUND(N(data!AQ75), 0)</f>
        <v>0</v>
      </c>
      <c r="V42" s="208">
        <f>ROUND(N(data!AQ76), 0)</f>
        <v>0</v>
      </c>
      <c r="W42" s="208">
        <f>ROUND(N(data!AQ77), 0)</f>
        <v>0</v>
      </c>
      <c r="X42" s="208">
        <f>ROUND(N(data!AQ78), 0)</f>
        <v>0</v>
      </c>
      <c r="Y42" s="208">
        <f>ROUND(N(data!AQ79), 0)</f>
        <v>0</v>
      </c>
      <c r="Z42" s="208">
        <f>ROUND(N(data!AQ80), 0)</f>
        <v>0</v>
      </c>
      <c r="AA42" s="208">
        <f>ROUND(N(data!AQ81), 0)</f>
        <v>0</v>
      </c>
      <c r="AB42" s="208">
        <f>ROUND(N(data!AQ82), 0)</f>
        <v>0</v>
      </c>
      <c r="AC42" s="208">
        <f>ROUND(N(data!AQ83), 0)</f>
        <v>0</v>
      </c>
      <c r="AD42" s="208">
        <f>ROUND(N(data!AQ84), 0)</f>
        <v>0</v>
      </c>
      <c r="AE42" s="208">
        <f>ROUND(N(data!AQ89), 0)</f>
        <v>0</v>
      </c>
      <c r="AF42" s="208">
        <f>ROUND(N(data!AQ87), 0)</f>
        <v>0</v>
      </c>
      <c r="AG42" s="208">
        <f>ROUND(N(data!AQ90), 0)</f>
        <v>0</v>
      </c>
      <c r="AH42" s="208">
        <f>ROUND(N(data!AQ91), 0)</f>
        <v>0</v>
      </c>
      <c r="AI42" s="208">
        <f>ROUND(N(data!AQ92), 0)</f>
        <v>0</v>
      </c>
      <c r="AJ42" s="208">
        <f>ROUND(N(data!AQ93), 0)</f>
        <v>0</v>
      </c>
      <c r="AK42" s="316">
        <f>ROUND(N(data!AQ94), 2)</f>
        <v>0</v>
      </c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</row>
    <row r="43" spans="1:89" s="11" customFormat="1" ht="12.65" customHeight="1">
      <c r="A43" s="13" t="str">
        <f>RIGHT(data!$C$97,3)</f>
        <v>080</v>
      </c>
      <c r="B43" s="210" t="str">
        <f>RIGHT(data!$C$96,4)</f>
        <v>2023</v>
      </c>
      <c r="C43" s="13" t="str">
        <f>data!AR$55</f>
        <v>7400</v>
      </c>
      <c r="D43" s="13" t="s">
        <v>1157</v>
      </c>
      <c r="E43" s="208">
        <f>ROUND(N(data!AR59), 0)</f>
        <v>0</v>
      </c>
      <c r="F43" s="316">
        <f>ROUND(N(data!AR60), 2)</f>
        <v>0</v>
      </c>
      <c r="G43" s="208">
        <f>ROUND(N(data!AR61), 0)</f>
        <v>0</v>
      </c>
      <c r="H43" s="208">
        <f>ROUND(N(data!AR62), 0)</f>
        <v>0</v>
      </c>
      <c r="I43" s="208">
        <f>ROUND(N(data!AR63), 0)</f>
        <v>0</v>
      </c>
      <c r="J43" s="208">
        <f>ROUND(N(data!AR64), 0)</f>
        <v>0</v>
      </c>
      <c r="K43" s="208">
        <f>ROUND(N(data!AR65), 0)</f>
        <v>0</v>
      </c>
      <c r="L43" s="208">
        <f>ROUND(N(data!AR66), 0)</f>
        <v>0</v>
      </c>
      <c r="M43" s="208">
        <f>ROUND(N(data!AR67), 0)</f>
        <v>0</v>
      </c>
      <c r="N43" s="208">
        <f>ROUND(N(data!AR68), 0)</f>
        <v>0</v>
      </c>
      <c r="O43" s="208">
        <f>ROUND(N(data!AR69), 0)</f>
        <v>0</v>
      </c>
      <c r="P43" s="208">
        <f>ROUND(N(data!AR70), 0)</f>
        <v>0</v>
      </c>
      <c r="Q43" s="208">
        <f>ROUND(N(data!AR71), 0)</f>
        <v>0</v>
      </c>
      <c r="R43" s="208">
        <f>ROUND(N(data!AR72), 0)</f>
        <v>0</v>
      </c>
      <c r="S43" s="208">
        <f>ROUND(N(data!AR73), 0)</f>
        <v>0</v>
      </c>
      <c r="T43" s="208">
        <f>ROUND(N(data!AR74), 0)</f>
        <v>0</v>
      </c>
      <c r="U43" s="208">
        <f>ROUND(N(data!AR75), 0)</f>
        <v>0</v>
      </c>
      <c r="V43" s="208">
        <f>ROUND(N(data!AR76), 0)</f>
        <v>0</v>
      </c>
      <c r="W43" s="208">
        <f>ROUND(N(data!AR77), 0)</f>
        <v>0</v>
      </c>
      <c r="X43" s="208">
        <f>ROUND(N(data!AR78), 0)</f>
        <v>0</v>
      </c>
      <c r="Y43" s="208">
        <f>ROUND(N(data!AR79), 0)</f>
        <v>0</v>
      </c>
      <c r="Z43" s="208">
        <f>ROUND(N(data!AR80), 0)</f>
        <v>0</v>
      </c>
      <c r="AA43" s="208">
        <f>ROUND(N(data!AR81), 0)</f>
        <v>0</v>
      </c>
      <c r="AB43" s="208">
        <f>ROUND(N(data!AR82), 0)</f>
        <v>0</v>
      </c>
      <c r="AC43" s="208">
        <f>ROUND(N(data!AR83), 0)</f>
        <v>0</v>
      </c>
      <c r="AD43" s="208">
        <f>ROUND(N(data!AR84), 0)</f>
        <v>0</v>
      </c>
      <c r="AE43" s="208">
        <f>ROUND(N(data!AR89), 0)</f>
        <v>0</v>
      </c>
      <c r="AF43" s="208">
        <f>ROUND(N(data!AR87), 0)</f>
        <v>0</v>
      </c>
      <c r="AG43" s="208">
        <f>ROUND(N(data!AR90), 0)</f>
        <v>0</v>
      </c>
      <c r="AH43" s="208">
        <f>ROUND(N(data!AR91), 0)</f>
        <v>0</v>
      </c>
      <c r="AI43" s="208">
        <f>ROUND(N(data!AR92), 0)</f>
        <v>0</v>
      </c>
      <c r="AJ43" s="208">
        <f>ROUND(N(data!AR93), 0)</f>
        <v>0</v>
      </c>
      <c r="AK43" s="316">
        <f>ROUND(N(data!AR94), 2)</f>
        <v>0</v>
      </c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</row>
    <row r="44" spans="1:89" s="11" customFormat="1" ht="12.65" customHeight="1">
      <c r="A44" s="13" t="str">
        <f>RIGHT(data!$C$97,3)</f>
        <v>080</v>
      </c>
      <c r="B44" s="210" t="str">
        <f>RIGHT(data!$C$96,4)</f>
        <v>2023</v>
      </c>
      <c r="C44" s="13" t="str">
        <f>data!AS$55</f>
        <v>7410</v>
      </c>
      <c r="D44" s="13" t="s">
        <v>1157</v>
      </c>
      <c r="E44" s="208">
        <f>ROUND(N(data!AS59), 0)</f>
        <v>0</v>
      </c>
      <c r="F44" s="316">
        <f>ROUND(N(data!AS60), 2)</f>
        <v>0</v>
      </c>
      <c r="G44" s="208">
        <f>ROUND(N(data!AS61), 0)</f>
        <v>0</v>
      </c>
      <c r="H44" s="208">
        <f>ROUND(N(data!AS62), 0)</f>
        <v>0</v>
      </c>
      <c r="I44" s="208">
        <f>ROUND(N(data!AS63), 0)</f>
        <v>0</v>
      </c>
      <c r="J44" s="208">
        <f>ROUND(N(data!AS64), 0)</f>
        <v>0</v>
      </c>
      <c r="K44" s="208">
        <f>ROUND(N(data!AS65), 0)</f>
        <v>0</v>
      </c>
      <c r="L44" s="208">
        <f>ROUND(N(data!AS66), 0)</f>
        <v>0</v>
      </c>
      <c r="M44" s="208">
        <f>ROUND(N(data!AS67), 0)</f>
        <v>0</v>
      </c>
      <c r="N44" s="208">
        <f>ROUND(N(data!AS68), 0)</f>
        <v>0</v>
      </c>
      <c r="O44" s="208">
        <f>ROUND(N(data!AS69), 0)</f>
        <v>0</v>
      </c>
      <c r="P44" s="208">
        <f>ROUND(N(data!AS70), 0)</f>
        <v>0</v>
      </c>
      <c r="Q44" s="208">
        <f>ROUND(N(data!AS71), 0)</f>
        <v>0</v>
      </c>
      <c r="R44" s="208">
        <f>ROUND(N(data!AS72), 0)</f>
        <v>0</v>
      </c>
      <c r="S44" s="208">
        <f>ROUND(N(data!AS73), 0)</f>
        <v>0</v>
      </c>
      <c r="T44" s="208">
        <f>ROUND(N(data!AS74), 0)</f>
        <v>0</v>
      </c>
      <c r="U44" s="208">
        <f>ROUND(N(data!AS75), 0)</f>
        <v>0</v>
      </c>
      <c r="V44" s="208">
        <f>ROUND(N(data!AS76), 0)</f>
        <v>0</v>
      </c>
      <c r="W44" s="208">
        <f>ROUND(N(data!AS77), 0)</f>
        <v>0</v>
      </c>
      <c r="X44" s="208">
        <f>ROUND(N(data!AS78), 0)</f>
        <v>0</v>
      </c>
      <c r="Y44" s="208">
        <f>ROUND(N(data!AS79), 0)</f>
        <v>0</v>
      </c>
      <c r="Z44" s="208">
        <f>ROUND(N(data!AS80), 0)</f>
        <v>0</v>
      </c>
      <c r="AA44" s="208">
        <f>ROUND(N(data!AS81), 0)</f>
        <v>0</v>
      </c>
      <c r="AB44" s="208">
        <f>ROUND(N(data!AS82), 0)</f>
        <v>0</v>
      </c>
      <c r="AC44" s="208">
        <f>ROUND(N(data!AS83), 0)</f>
        <v>0</v>
      </c>
      <c r="AD44" s="208">
        <f>ROUND(N(data!AS84), 0)</f>
        <v>0</v>
      </c>
      <c r="AE44" s="208">
        <f>ROUND(N(data!AS89), 0)</f>
        <v>0</v>
      </c>
      <c r="AF44" s="208">
        <f>ROUND(N(data!AS87), 0)</f>
        <v>0</v>
      </c>
      <c r="AG44" s="208">
        <f>ROUND(N(data!AS90), 0)</f>
        <v>0</v>
      </c>
      <c r="AH44" s="208">
        <f>ROUND(N(data!AS91), 0)</f>
        <v>0</v>
      </c>
      <c r="AI44" s="208">
        <f>ROUND(N(data!AS92), 0)</f>
        <v>0</v>
      </c>
      <c r="AJ44" s="208">
        <f>ROUND(N(data!AS93), 0)</f>
        <v>0</v>
      </c>
      <c r="AK44" s="316">
        <f>ROUND(N(data!AS94), 2)</f>
        <v>0</v>
      </c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</row>
    <row r="45" spans="1:89" s="11" customFormat="1" ht="12.65" customHeight="1">
      <c r="A45" s="13" t="str">
        <f>RIGHT(data!$C$97,3)</f>
        <v>080</v>
      </c>
      <c r="B45" s="210" t="str">
        <f>RIGHT(data!$C$96,4)</f>
        <v>2023</v>
      </c>
      <c r="C45" s="13" t="str">
        <f>data!AT$55</f>
        <v>7420</v>
      </c>
      <c r="D45" s="13" t="s">
        <v>1157</v>
      </c>
      <c r="E45" s="208">
        <f>ROUND(N(data!AT59), 0)</f>
        <v>0</v>
      </c>
      <c r="F45" s="316">
        <f>ROUND(N(data!AT60), 2)</f>
        <v>0</v>
      </c>
      <c r="G45" s="208">
        <f>ROUND(N(data!AT61), 0)</f>
        <v>0</v>
      </c>
      <c r="H45" s="208">
        <f>ROUND(N(data!AT62), 0)</f>
        <v>0</v>
      </c>
      <c r="I45" s="208">
        <f>ROUND(N(data!AT63), 0)</f>
        <v>0</v>
      </c>
      <c r="J45" s="208">
        <f>ROUND(N(data!AT64), 0)</f>
        <v>0</v>
      </c>
      <c r="K45" s="208">
        <f>ROUND(N(data!AT65), 0)</f>
        <v>0</v>
      </c>
      <c r="L45" s="208">
        <f>ROUND(N(data!AT66), 0)</f>
        <v>0</v>
      </c>
      <c r="M45" s="208">
        <f>ROUND(N(data!AT67), 0)</f>
        <v>0</v>
      </c>
      <c r="N45" s="208">
        <f>ROUND(N(data!AT68), 0)</f>
        <v>0</v>
      </c>
      <c r="O45" s="208">
        <f>ROUND(N(data!AT69), 0)</f>
        <v>0</v>
      </c>
      <c r="P45" s="208">
        <f>ROUND(N(data!AT70), 0)</f>
        <v>0</v>
      </c>
      <c r="Q45" s="208">
        <f>ROUND(N(data!AT71), 0)</f>
        <v>0</v>
      </c>
      <c r="R45" s="208">
        <f>ROUND(N(data!AT72), 0)</f>
        <v>0</v>
      </c>
      <c r="S45" s="208">
        <f>ROUND(N(data!AT73), 0)</f>
        <v>0</v>
      </c>
      <c r="T45" s="208">
        <f>ROUND(N(data!AT74), 0)</f>
        <v>0</v>
      </c>
      <c r="U45" s="208">
        <f>ROUND(N(data!AT75), 0)</f>
        <v>0</v>
      </c>
      <c r="V45" s="208">
        <f>ROUND(N(data!AT76), 0)</f>
        <v>0</v>
      </c>
      <c r="W45" s="208">
        <f>ROUND(N(data!AT77), 0)</f>
        <v>0</v>
      </c>
      <c r="X45" s="208">
        <f>ROUND(N(data!AT78), 0)</f>
        <v>0</v>
      </c>
      <c r="Y45" s="208">
        <f>ROUND(N(data!AT79), 0)</f>
        <v>0</v>
      </c>
      <c r="Z45" s="208">
        <f>ROUND(N(data!AT80), 0)</f>
        <v>0</v>
      </c>
      <c r="AA45" s="208">
        <f>ROUND(N(data!AT81), 0)</f>
        <v>0</v>
      </c>
      <c r="AB45" s="208">
        <f>ROUND(N(data!AT82), 0)</f>
        <v>0</v>
      </c>
      <c r="AC45" s="208">
        <f>ROUND(N(data!AT83), 0)</f>
        <v>0</v>
      </c>
      <c r="AD45" s="208">
        <f>ROUND(N(data!AT84), 0)</f>
        <v>0</v>
      </c>
      <c r="AE45" s="208">
        <f>ROUND(N(data!AT89), 0)</f>
        <v>0</v>
      </c>
      <c r="AF45" s="208">
        <f>ROUND(N(data!AT87), 0)</f>
        <v>0</v>
      </c>
      <c r="AG45" s="208">
        <f>ROUND(N(data!AT90), 0)</f>
        <v>0</v>
      </c>
      <c r="AH45" s="208">
        <f>ROUND(N(data!AT91), 0)</f>
        <v>0</v>
      </c>
      <c r="AI45" s="208">
        <f>ROUND(N(data!AT92), 0)</f>
        <v>0</v>
      </c>
      <c r="AJ45" s="208">
        <f>ROUND(N(data!AT93), 0)</f>
        <v>0</v>
      </c>
      <c r="AK45" s="316">
        <f>ROUND(N(data!AT94), 2)</f>
        <v>0</v>
      </c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</row>
    <row r="46" spans="1:89" s="11" customFormat="1" ht="12.65" customHeight="1">
      <c r="A46" s="13" t="str">
        <f>RIGHT(data!$C$97,3)</f>
        <v>080</v>
      </c>
      <c r="B46" s="210" t="str">
        <f>RIGHT(data!$C$96,4)</f>
        <v>2023</v>
      </c>
      <c r="C46" s="13" t="str">
        <f>data!AU$55</f>
        <v>7430</v>
      </c>
      <c r="D46" s="13" t="s">
        <v>1157</v>
      </c>
      <c r="E46" s="208">
        <f>ROUND(N(data!AU59), 0)</f>
        <v>0</v>
      </c>
      <c r="F46" s="316">
        <f>ROUND(N(data!AU60), 2)</f>
        <v>0</v>
      </c>
      <c r="G46" s="208">
        <f>ROUND(N(data!AU61), 0)</f>
        <v>0</v>
      </c>
      <c r="H46" s="208">
        <f>ROUND(N(data!AU62), 0)</f>
        <v>0</v>
      </c>
      <c r="I46" s="208">
        <f>ROUND(N(data!AU63), 0)</f>
        <v>0</v>
      </c>
      <c r="J46" s="208">
        <f>ROUND(N(data!AU64), 0)</f>
        <v>0</v>
      </c>
      <c r="K46" s="208">
        <f>ROUND(N(data!AU65), 0)</f>
        <v>0</v>
      </c>
      <c r="L46" s="208">
        <f>ROUND(N(data!AU66), 0)</f>
        <v>0</v>
      </c>
      <c r="M46" s="208">
        <f>ROUND(N(data!AU67), 0)</f>
        <v>0</v>
      </c>
      <c r="N46" s="208">
        <f>ROUND(N(data!AU68), 0)</f>
        <v>0</v>
      </c>
      <c r="O46" s="208">
        <f>ROUND(N(data!AU69), 0)</f>
        <v>0</v>
      </c>
      <c r="P46" s="208">
        <f>ROUND(N(data!AU70), 0)</f>
        <v>0</v>
      </c>
      <c r="Q46" s="208">
        <f>ROUND(N(data!AU71), 0)</f>
        <v>0</v>
      </c>
      <c r="R46" s="208">
        <f>ROUND(N(data!AU72), 0)</f>
        <v>0</v>
      </c>
      <c r="S46" s="208">
        <f>ROUND(N(data!AU73), 0)</f>
        <v>0</v>
      </c>
      <c r="T46" s="208">
        <f>ROUND(N(data!AU74), 0)</f>
        <v>0</v>
      </c>
      <c r="U46" s="208">
        <f>ROUND(N(data!AU75), 0)</f>
        <v>0</v>
      </c>
      <c r="V46" s="208">
        <f>ROUND(N(data!AU76), 0)</f>
        <v>0</v>
      </c>
      <c r="W46" s="208">
        <f>ROUND(N(data!AU77), 0)</f>
        <v>0</v>
      </c>
      <c r="X46" s="208">
        <f>ROUND(N(data!AU78), 0)</f>
        <v>0</v>
      </c>
      <c r="Y46" s="208">
        <f>ROUND(N(data!AU79), 0)</f>
        <v>0</v>
      </c>
      <c r="Z46" s="208">
        <f>ROUND(N(data!AU80), 0)</f>
        <v>0</v>
      </c>
      <c r="AA46" s="208">
        <f>ROUND(N(data!AU81), 0)</f>
        <v>0</v>
      </c>
      <c r="AB46" s="208">
        <f>ROUND(N(data!AU82), 0)</f>
        <v>0</v>
      </c>
      <c r="AC46" s="208">
        <f>ROUND(N(data!AU83), 0)</f>
        <v>0</v>
      </c>
      <c r="AD46" s="208">
        <f>ROUND(N(data!AU84), 0)</f>
        <v>0</v>
      </c>
      <c r="AE46" s="208">
        <f>ROUND(N(data!AU89), 0)</f>
        <v>0</v>
      </c>
      <c r="AF46" s="208">
        <f>ROUND(N(data!AU87), 0)</f>
        <v>0</v>
      </c>
      <c r="AG46" s="208">
        <f>ROUND(N(data!AU90), 0)</f>
        <v>0</v>
      </c>
      <c r="AH46" s="208">
        <f>ROUND(N(data!AU91), 0)</f>
        <v>0</v>
      </c>
      <c r="AI46" s="208">
        <f>ROUND(N(data!AU92), 0)</f>
        <v>0</v>
      </c>
      <c r="AJ46" s="208">
        <f>ROUND(N(data!AU93), 0)</f>
        <v>0</v>
      </c>
      <c r="AK46" s="316">
        <f>ROUND(N(data!AU94), 2)</f>
        <v>0</v>
      </c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</row>
    <row r="47" spans="1:89" s="11" customFormat="1" ht="12.65" customHeight="1">
      <c r="A47" s="13" t="str">
        <f>RIGHT(data!$C$97,3)</f>
        <v>080</v>
      </c>
      <c r="B47" s="210" t="str">
        <f>RIGHT(data!$C$96,4)</f>
        <v>2023</v>
      </c>
      <c r="C47" s="13" t="str">
        <f>data!AV$55</f>
        <v>7490</v>
      </c>
      <c r="D47" s="13" t="s">
        <v>1157</v>
      </c>
      <c r="E47" s="208">
        <f>ROUND(N(data!AV59), 0)</f>
        <v>0</v>
      </c>
      <c r="F47" s="316">
        <f>ROUND(N(data!AV60), 2)</f>
        <v>0</v>
      </c>
      <c r="G47" s="208">
        <f>ROUND(N(data!AV61), 0)</f>
        <v>0</v>
      </c>
      <c r="H47" s="208">
        <f>ROUND(N(data!AV62), 0)</f>
        <v>0</v>
      </c>
      <c r="I47" s="208">
        <f>ROUND(N(data!AV63), 0)</f>
        <v>0</v>
      </c>
      <c r="J47" s="208">
        <f>ROUND(N(data!AV64), 0)</f>
        <v>0</v>
      </c>
      <c r="K47" s="208">
        <f>ROUND(N(data!AV65), 0)</f>
        <v>0</v>
      </c>
      <c r="L47" s="208">
        <f>ROUND(N(data!AV66), 0)</f>
        <v>0</v>
      </c>
      <c r="M47" s="208">
        <f>ROUND(N(data!AV67), 0)</f>
        <v>0</v>
      </c>
      <c r="N47" s="208">
        <f>ROUND(N(data!AV68), 0)</f>
        <v>0</v>
      </c>
      <c r="O47" s="208">
        <f>ROUND(N(data!AV69), 0)</f>
        <v>0</v>
      </c>
      <c r="P47" s="208">
        <f>ROUND(N(data!AV70), 0)</f>
        <v>0</v>
      </c>
      <c r="Q47" s="208">
        <f>ROUND(N(data!AV71), 0)</f>
        <v>0</v>
      </c>
      <c r="R47" s="208">
        <f>ROUND(N(data!AV72), 0)</f>
        <v>0</v>
      </c>
      <c r="S47" s="208">
        <f>ROUND(N(data!AV73), 0)</f>
        <v>0</v>
      </c>
      <c r="T47" s="208">
        <f>ROUND(N(data!AV74), 0)</f>
        <v>0</v>
      </c>
      <c r="U47" s="208">
        <f>ROUND(N(data!AV75), 0)</f>
        <v>0</v>
      </c>
      <c r="V47" s="208">
        <f>ROUND(N(data!AV76), 0)</f>
        <v>0</v>
      </c>
      <c r="W47" s="208">
        <f>ROUND(N(data!AV77), 0)</f>
        <v>0</v>
      </c>
      <c r="X47" s="208">
        <f>ROUND(N(data!AV78), 0)</f>
        <v>0</v>
      </c>
      <c r="Y47" s="208">
        <f>ROUND(N(data!AV79), 0)</f>
        <v>0</v>
      </c>
      <c r="Z47" s="208">
        <f>ROUND(N(data!AV80), 0)</f>
        <v>0</v>
      </c>
      <c r="AA47" s="208">
        <f>ROUND(N(data!AV81), 0)</f>
        <v>0</v>
      </c>
      <c r="AB47" s="208">
        <f>ROUND(N(data!AV82), 0)</f>
        <v>0</v>
      </c>
      <c r="AC47" s="208">
        <f>ROUND(N(data!AV83), 0)</f>
        <v>0</v>
      </c>
      <c r="AD47" s="208">
        <f>ROUND(N(data!AV84), 0)</f>
        <v>0</v>
      </c>
      <c r="AE47" s="208">
        <f>ROUND(N(data!AV89), 0)</f>
        <v>0</v>
      </c>
      <c r="AF47" s="208">
        <f>ROUND(N(data!AV87), 0)</f>
        <v>0</v>
      </c>
      <c r="AG47" s="208">
        <f>ROUND(N(data!AV90), 0)</f>
        <v>0</v>
      </c>
      <c r="AH47" s="208">
        <f>ROUND(N(data!AV91), 0)</f>
        <v>0</v>
      </c>
      <c r="AI47" s="208">
        <f>ROUND(N(data!AV92), 0)</f>
        <v>0</v>
      </c>
      <c r="AJ47" s="208">
        <f>ROUND(N(data!AV93), 0)</f>
        <v>0</v>
      </c>
      <c r="AK47" s="316">
        <f>ROUND(N(data!AV94), 2)</f>
        <v>0</v>
      </c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</row>
    <row r="48" spans="1:89" s="11" customFormat="1" ht="12.65" customHeight="1">
      <c r="A48" s="13" t="str">
        <f>RIGHT(data!$C$97,3)</f>
        <v>080</v>
      </c>
      <c r="B48" s="210" t="str">
        <f>RIGHT(data!$C$96,4)</f>
        <v>2023</v>
      </c>
      <c r="C48" s="13" t="str">
        <f>data!AW$55</f>
        <v>8200</v>
      </c>
      <c r="D48" s="13" t="s">
        <v>1157</v>
      </c>
      <c r="E48" s="208">
        <f>ROUND(N(data!AW59), 0)</f>
        <v>0</v>
      </c>
      <c r="F48" s="316">
        <f>ROUND(N(data!AW60), 2)</f>
        <v>0</v>
      </c>
      <c r="G48" s="208">
        <f>ROUND(N(data!AW61), 0)</f>
        <v>0</v>
      </c>
      <c r="H48" s="208">
        <f>ROUND(N(data!AW62), 0)</f>
        <v>0</v>
      </c>
      <c r="I48" s="208">
        <f>ROUND(N(data!AW63), 0)</f>
        <v>0</v>
      </c>
      <c r="J48" s="208">
        <f>ROUND(N(data!AW64), 0)</f>
        <v>0</v>
      </c>
      <c r="K48" s="208">
        <f>ROUND(N(data!AW65), 0)</f>
        <v>0</v>
      </c>
      <c r="L48" s="208">
        <f>ROUND(N(data!AW66), 0)</f>
        <v>0</v>
      </c>
      <c r="M48" s="208">
        <f>ROUND(N(data!AW67), 0)</f>
        <v>0</v>
      </c>
      <c r="N48" s="208">
        <f>ROUND(N(data!AW68), 0)</f>
        <v>0</v>
      </c>
      <c r="O48" s="208">
        <f>ROUND(N(data!AW69), 0)</f>
        <v>0</v>
      </c>
      <c r="P48" s="208">
        <f>ROUND(N(data!AW70), 0)</f>
        <v>0</v>
      </c>
      <c r="Q48" s="208">
        <f>ROUND(N(data!AW71), 0)</f>
        <v>0</v>
      </c>
      <c r="R48" s="208">
        <f>ROUND(N(data!AW72), 0)</f>
        <v>0</v>
      </c>
      <c r="S48" s="208">
        <f>ROUND(N(data!AW73), 0)</f>
        <v>0</v>
      </c>
      <c r="T48" s="208">
        <f>ROUND(N(data!AW74), 0)</f>
        <v>0</v>
      </c>
      <c r="U48" s="208">
        <f>ROUND(N(data!AW75), 0)</f>
        <v>0</v>
      </c>
      <c r="V48" s="208">
        <f>ROUND(N(data!AW76), 0)</f>
        <v>0</v>
      </c>
      <c r="W48" s="208">
        <f>ROUND(N(data!AW77), 0)</f>
        <v>0</v>
      </c>
      <c r="X48" s="208">
        <f>ROUND(N(data!AW78), 0)</f>
        <v>0</v>
      </c>
      <c r="Y48" s="208">
        <f>ROUND(N(data!AW79), 0)</f>
        <v>0</v>
      </c>
      <c r="Z48" s="208">
        <f>ROUND(N(data!AW80), 0)</f>
        <v>0</v>
      </c>
      <c r="AA48" s="208">
        <f>ROUND(N(data!AW81), 0)</f>
        <v>0</v>
      </c>
      <c r="AB48" s="208">
        <f>ROUND(N(data!AW82), 0)</f>
        <v>0</v>
      </c>
      <c r="AC48" s="208">
        <f>ROUND(N(data!AW83), 0)</f>
        <v>0</v>
      </c>
      <c r="AD48" s="208">
        <f>ROUND(N(data!AW84), 0)</f>
        <v>0</v>
      </c>
      <c r="AE48" s="208">
        <f>ROUND(N(data!AW89), 0)</f>
        <v>0</v>
      </c>
      <c r="AF48" s="208">
        <f>ROUND(N(data!AW87), 0)</f>
        <v>0</v>
      </c>
      <c r="AG48" s="208">
        <f>ROUND(N(data!AW90), 0)</f>
        <v>0</v>
      </c>
      <c r="AH48" s="208">
        <f>ROUND(N(data!AW91), 0)</f>
        <v>0</v>
      </c>
      <c r="AI48" s="208">
        <f>ROUND(N(data!AW92), 0)</f>
        <v>0</v>
      </c>
      <c r="AJ48" s="208">
        <f>ROUND(N(data!AW93), 0)</f>
        <v>0</v>
      </c>
      <c r="AK48" s="316">
        <f>ROUND(N(data!AW94), 2)</f>
        <v>0</v>
      </c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</row>
    <row r="49" spans="1:89" s="11" customFormat="1" ht="12.65" customHeight="1">
      <c r="A49" s="13" t="str">
        <f>RIGHT(data!$C$97,3)</f>
        <v>080</v>
      </c>
      <c r="B49" s="210" t="str">
        <f>RIGHT(data!$C$96,4)</f>
        <v>2023</v>
      </c>
      <c r="C49" s="13" t="str">
        <f>data!AX$55</f>
        <v>8310</v>
      </c>
      <c r="D49" s="13" t="s">
        <v>1157</v>
      </c>
      <c r="E49" s="208">
        <f>ROUND(N(data!AX59), 0)</f>
        <v>0</v>
      </c>
      <c r="F49" s="316">
        <f>ROUND(N(data!AX60), 2)</f>
        <v>0</v>
      </c>
      <c r="G49" s="208">
        <f>ROUND(N(data!AX61), 0)</f>
        <v>0</v>
      </c>
      <c r="H49" s="208">
        <f>ROUND(N(data!AX62), 0)</f>
        <v>0</v>
      </c>
      <c r="I49" s="208">
        <f>ROUND(N(data!AX63), 0)</f>
        <v>0</v>
      </c>
      <c r="J49" s="208">
        <f>ROUND(N(data!AX64), 0)</f>
        <v>0</v>
      </c>
      <c r="K49" s="208">
        <f>ROUND(N(data!AX65), 0)</f>
        <v>0</v>
      </c>
      <c r="L49" s="208">
        <f>ROUND(N(data!AX66), 0)</f>
        <v>0</v>
      </c>
      <c r="M49" s="208">
        <f>ROUND(N(data!AX67), 0)</f>
        <v>0</v>
      </c>
      <c r="N49" s="208">
        <f>ROUND(N(data!AX68), 0)</f>
        <v>0</v>
      </c>
      <c r="O49" s="208">
        <f>ROUND(N(data!AX69), 0)</f>
        <v>0</v>
      </c>
      <c r="P49" s="208">
        <f>ROUND(N(data!AX70), 0)</f>
        <v>0</v>
      </c>
      <c r="Q49" s="208">
        <f>ROUND(N(data!AX71), 0)</f>
        <v>0</v>
      </c>
      <c r="R49" s="208">
        <f>ROUND(N(data!AX72), 0)</f>
        <v>0</v>
      </c>
      <c r="S49" s="208">
        <f>ROUND(N(data!AX73), 0)</f>
        <v>0</v>
      </c>
      <c r="T49" s="208">
        <f>ROUND(N(data!AX74), 0)</f>
        <v>0</v>
      </c>
      <c r="U49" s="208">
        <f>ROUND(N(data!AX75), 0)</f>
        <v>0</v>
      </c>
      <c r="V49" s="208">
        <f>ROUND(N(data!AX76), 0)</f>
        <v>0</v>
      </c>
      <c r="W49" s="208">
        <f>ROUND(N(data!AX77), 0)</f>
        <v>0</v>
      </c>
      <c r="X49" s="208">
        <f>ROUND(N(data!AX78), 0)</f>
        <v>0</v>
      </c>
      <c r="Y49" s="208">
        <f>ROUND(N(data!AX79), 0)</f>
        <v>0</v>
      </c>
      <c r="Z49" s="208">
        <f>ROUND(N(data!AX80), 0)</f>
        <v>0</v>
      </c>
      <c r="AA49" s="208">
        <f>ROUND(N(data!AX81), 0)</f>
        <v>0</v>
      </c>
      <c r="AB49" s="208">
        <f>ROUND(N(data!AX82), 0)</f>
        <v>0</v>
      </c>
      <c r="AC49" s="208">
        <f>ROUND(N(data!AX83), 0)</f>
        <v>0</v>
      </c>
      <c r="AD49" s="208">
        <f>ROUND(N(data!AX84), 0)</f>
        <v>0</v>
      </c>
      <c r="AE49" s="208">
        <f>ROUND(N(data!AX89), 0)</f>
        <v>0</v>
      </c>
      <c r="AF49" s="208">
        <f>ROUND(N(data!AX87), 0)</f>
        <v>0</v>
      </c>
      <c r="AG49" s="208">
        <f>ROUND(N(data!AX90), 0)</f>
        <v>0</v>
      </c>
      <c r="AH49" s="208">
        <f>ROUND(N(data!AX91), 0)</f>
        <v>0</v>
      </c>
      <c r="AI49" s="208">
        <f>ROUND(N(data!AX92), 0)</f>
        <v>0</v>
      </c>
      <c r="AJ49" s="208">
        <f>ROUND(N(data!AX93), 0)</f>
        <v>0</v>
      </c>
      <c r="AK49" s="316">
        <f>ROUND(N(data!AX94), 2)</f>
        <v>0</v>
      </c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</row>
    <row r="50" spans="1:89" s="11" customFormat="1" ht="12.65" customHeight="1">
      <c r="A50" s="13" t="str">
        <f>RIGHT(data!$C$97,3)</f>
        <v>080</v>
      </c>
      <c r="B50" s="210" t="str">
        <f>RIGHT(data!$C$96,4)</f>
        <v>2023</v>
      </c>
      <c r="C50" s="13" t="str">
        <f>data!AY$55</f>
        <v>8320</v>
      </c>
      <c r="D50" s="13" t="s">
        <v>1157</v>
      </c>
      <c r="E50" s="208">
        <f>ROUND(N(data!AY59), 0)</f>
        <v>13845</v>
      </c>
      <c r="F50" s="316">
        <f>ROUND(N(data!AY60), 2)</f>
        <v>5.58</v>
      </c>
      <c r="G50" s="208">
        <f>ROUND(N(data!AY61), 0)</f>
        <v>243053</v>
      </c>
      <c r="H50" s="208">
        <f>ROUND(N(data!AY62), 0)</f>
        <v>62498</v>
      </c>
      <c r="I50" s="208">
        <f>ROUND(N(data!AY63), 0)</f>
        <v>0</v>
      </c>
      <c r="J50" s="208">
        <f>ROUND(N(data!AY64), 0)</f>
        <v>109328</v>
      </c>
      <c r="K50" s="208">
        <f>ROUND(N(data!AY65), 0)</f>
        <v>0</v>
      </c>
      <c r="L50" s="208">
        <f>ROUND(N(data!AY66), 0)</f>
        <v>99696</v>
      </c>
      <c r="M50" s="208">
        <f>ROUND(N(data!AY67), 0)</f>
        <v>75687</v>
      </c>
      <c r="N50" s="208">
        <f>ROUND(N(data!AY68), 0)</f>
        <v>0</v>
      </c>
      <c r="O50" s="208">
        <f>ROUND(N(data!AY69), 0)</f>
        <v>0</v>
      </c>
      <c r="P50" s="208">
        <f>ROUND(N(data!AY70), 0)</f>
        <v>0</v>
      </c>
      <c r="Q50" s="208">
        <f>ROUND(N(data!AY71), 0)</f>
        <v>0</v>
      </c>
      <c r="R50" s="208">
        <f>ROUND(N(data!AY72), 0)</f>
        <v>0</v>
      </c>
      <c r="S50" s="208">
        <f>ROUND(N(data!AY73), 0)</f>
        <v>0</v>
      </c>
      <c r="T50" s="208">
        <f>ROUND(N(data!AY74), 0)</f>
        <v>0</v>
      </c>
      <c r="U50" s="208">
        <f>ROUND(N(data!AY75), 0)</f>
        <v>0</v>
      </c>
      <c r="V50" s="208">
        <f>ROUND(N(data!AY76), 0)</f>
        <v>0</v>
      </c>
      <c r="W50" s="208">
        <f>ROUND(N(data!AY77), 0)</f>
        <v>0</v>
      </c>
      <c r="X50" s="208">
        <f>ROUND(N(data!AY78), 0)</f>
        <v>0</v>
      </c>
      <c r="Y50" s="208">
        <f>ROUND(N(data!AY79), 0)</f>
        <v>0</v>
      </c>
      <c r="Z50" s="208">
        <f>ROUND(N(data!AY80), 0)</f>
        <v>0</v>
      </c>
      <c r="AA50" s="208">
        <f>ROUND(N(data!AY81), 0)</f>
        <v>0</v>
      </c>
      <c r="AB50" s="208">
        <f>ROUND(N(data!AY82), 0)</f>
        <v>0</v>
      </c>
      <c r="AC50" s="208">
        <f>ROUND(N(data!AY83), 0)</f>
        <v>0</v>
      </c>
      <c r="AD50" s="208">
        <f>ROUND(N(data!AY84), 0)</f>
        <v>5433</v>
      </c>
      <c r="AE50" s="208">
        <f>ROUND(N(data!AY89), 0)</f>
        <v>0</v>
      </c>
      <c r="AF50" s="208">
        <f>ROUND(N(data!AY87), 0)</f>
        <v>0</v>
      </c>
      <c r="AG50" s="208">
        <f>ROUND(N(data!AY90), 0)</f>
        <v>2352</v>
      </c>
      <c r="AH50" s="208">
        <f>ROUND(N(data!AY91), 0)</f>
        <v>0</v>
      </c>
      <c r="AI50" s="208">
        <f>ROUND(N(data!AY92), 0)</f>
        <v>0</v>
      </c>
      <c r="AJ50" s="208">
        <f>ROUND(N(data!AY93), 0)</f>
        <v>0</v>
      </c>
      <c r="AK50" s="316">
        <f>ROUND(N(data!AY94), 2)</f>
        <v>0</v>
      </c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</row>
    <row r="51" spans="1:89" s="11" customFormat="1" ht="12.65" customHeight="1">
      <c r="A51" s="13" t="str">
        <f>RIGHT(data!$C$97,3)</f>
        <v>080</v>
      </c>
      <c r="B51" s="210" t="str">
        <f>RIGHT(data!$C$96,4)</f>
        <v>2023</v>
      </c>
      <c r="C51" s="13" t="str">
        <f>data!AZ$55</f>
        <v>8330</v>
      </c>
      <c r="D51" s="13" t="s">
        <v>1157</v>
      </c>
      <c r="E51" s="208">
        <f>ROUND(N(data!AZ59), 0)</f>
        <v>0</v>
      </c>
      <c r="F51" s="316">
        <f>ROUND(N(data!AZ60), 2)</f>
        <v>0</v>
      </c>
      <c r="G51" s="208">
        <f>ROUND(N(data!AZ61), 0)</f>
        <v>0</v>
      </c>
      <c r="H51" s="208">
        <f>ROUND(N(data!AZ62), 0)</f>
        <v>0</v>
      </c>
      <c r="I51" s="208">
        <f>ROUND(N(data!AZ63), 0)</f>
        <v>0</v>
      </c>
      <c r="J51" s="208">
        <f>ROUND(N(data!AZ64), 0)</f>
        <v>0</v>
      </c>
      <c r="K51" s="208">
        <f>ROUND(N(data!AZ65), 0)</f>
        <v>0</v>
      </c>
      <c r="L51" s="208">
        <f>ROUND(N(data!AZ66), 0)</f>
        <v>0</v>
      </c>
      <c r="M51" s="208">
        <f>ROUND(N(data!AZ67), 0)</f>
        <v>27353</v>
      </c>
      <c r="N51" s="208">
        <f>ROUND(N(data!AZ68), 0)</f>
        <v>0</v>
      </c>
      <c r="O51" s="208">
        <f>ROUND(N(data!AZ69), 0)</f>
        <v>0</v>
      </c>
      <c r="P51" s="208">
        <f>ROUND(N(data!AZ70), 0)</f>
        <v>0</v>
      </c>
      <c r="Q51" s="208">
        <f>ROUND(N(data!AZ71), 0)</f>
        <v>0</v>
      </c>
      <c r="R51" s="208">
        <f>ROUND(N(data!AZ72), 0)</f>
        <v>0</v>
      </c>
      <c r="S51" s="208">
        <f>ROUND(N(data!AZ73), 0)</f>
        <v>0</v>
      </c>
      <c r="T51" s="208">
        <f>ROUND(N(data!AZ74), 0)</f>
        <v>0</v>
      </c>
      <c r="U51" s="208">
        <f>ROUND(N(data!AZ75), 0)</f>
        <v>0</v>
      </c>
      <c r="V51" s="208">
        <f>ROUND(N(data!AZ76), 0)</f>
        <v>0</v>
      </c>
      <c r="W51" s="208">
        <f>ROUND(N(data!AZ77), 0)</f>
        <v>0</v>
      </c>
      <c r="X51" s="208">
        <f>ROUND(N(data!AZ78), 0)</f>
        <v>0</v>
      </c>
      <c r="Y51" s="208">
        <f>ROUND(N(data!AZ79), 0)</f>
        <v>0</v>
      </c>
      <c r="Z51" s="208">
        <f>ROUND(N(data!AZ80), 0)</f>
        <v>0</v>
      </c>
      <c r="AA51" s="208">
        <f>ROUND(N(data!AZ81), 0)</f>
        <v>0</v>
      </c>
      <c r="AB51" s="208">
        <f>ROUND(N(data!AZ82), 0)</f>
        <v>0</v>
      </c>
      <c r="AC51" s="208">
        <f>ROUND(N(data!AZ83), 0)</f>
        <v>0</v>
      </c>
      <c r="AD51" s="208">
        <f>ROUND(N(data!AZ84), 0)</f>
        <v>0</v>
      </c>
      <c r="AE51" s="208">
        <f>ROUND(N(data!AZ89), 0)</f>
        <v>0</v>
      </c>
      <c r="AF51" s="208">
        <f>ROUND(N(data!AZ87), 0)</f>
        <v>0</v>
      </c>
      <c r="AG51" s="208">
        <f>ROUND(N(data!AZ90), 0)</f>
        <v>850</v>
      </c>
      <c r="AH51" s="208">
        <f>ROUND(N(data!AZ91), 0)</f>
        <v>0</v>
      </c>
      <c r="AI51" s="208">
        <f>ROUND(N(data!AZ92), 0)</f>
        <v>0</v>
      </c>
      <c r="AJ51" s="208">
        <f>ROUND(N(data!AZ93), 0)</f>
        <v>0</v>
      </c>
      <c r="AK51" s="316">
        <f>ROUND(N(data!AZ94), 2)</f>
        <v>0</v>
      </c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</row>
    <row r="52" spans="1:89" s="11" customFormat="1" ht="12.65" customHeight="1">
      <c r="A52" s="13" t="str">
        <f>RIGHT(data!$C$97,3)</f>
        <v>080</v>
      </c>
      <c r="B52" s="210" t="str">
        <f>RIGHT(data!$C$96,4)</f>
        <v>2023</v>
      </c>
      <c r="C52" s="13" t="str">
        <f>data!BA$55</f>
        <v>8350</v>
      </c>
      <c r="D52" s="13" t="s">
        <v>1157</v>
      </c>
      <c r="E52" s="208">
        <f>ROUND(N(data!BA59), 0)</f>
        <v>0</v>
      </c>
      <c r="F52" s="316">
        <f>ROUND(N(data!BA60), 2)</f>
        <v>2.65</v>
      </c>
      <c r="G52" s="208">
        <f>ROUND(N(data!BA61), 0)</f>
        <v>115470</v>
      </c>
      <c r="H52" s="208">
        <f>ROUND(N(data!BA62), 0)</f>
        <v>29692</v>
      </c>
      <c r="I52" s="208">
        <f>ROUND(N(data!BA63), 0)</f>
        <v>0</v>
      </c>
      <c r="J52" s="208">
        <f>ROUND(N(data!BA64), 0)</f>
        <v>7326</v>
      </c>
      <c r="K52" s="208">
        <f>ROUND(N(data!BA65), 0)</f>
        <v>0</v>
      </c>
      <c r="L52" s="208">
        <f>ROUND(N(data!BA66), 0)</f>
        <v>672</v>
      </c>
      <c r="M52" s="208">
        <f>ROUND(N(data!BA67), 0)</f>
        <v>41383</v>
      </c>
      <c r="N52" s="208">
        <f>ROUND(N(data!BA68), 0)</f>
        <v>0</v>
      </c>
      <c r="O52" s="208">
        <f>ROUND(N(data!BA69), 0)</f>
        <v>0</v>
      </c>
      <c r="P52" s="208">
        <f>ROUND(N(data!BA70), 0)</f>
        <v>0</v>
      </c>
      <c r="Q52" s="208">
        <f>ROUND(N(data!BA71), 0)</f>
        <v>0</v>
      </c>
      <c r="R52" s="208">
        <f>ROUND(N(data!BA72), 0)</f>
        <v>0</v>
      </c>
      <c r="S52" s="208">
        <f>ROUND(N(data!BA73), 0)</f>
        <v>0</v>
      </c>
      <c r="T52" s="208">
        <f>ROUND(N(data!BA74), 0)</f>
        <v>0</v>
      </c>
      <c r="U52" s="208">
        <f>ROUND(N(data!BA75), 0)</f>
        <v>0</v>
      </c>
      <c r="V52" s="208">
        <f>ROUND(N(data!BA76), 0)</f>
        <v>0</v>
      </c>
      <c r="W52" s="208">
        <f>ROUND(N(data!BA77), 0)</f>
        <v>0</v>
      </c>
      <c r="X52" s="208">
        <f>ROUND(N(data!BA78), 0)</f>
        <v>0</v>
      </c>
      <c r="Y52" s="208">
        <f>ROUND(N(data!BA79), 0)</f>
        <v>0</v>
      </c>
      <c r="Z52" s="208">
        <f>ROUND(N(data!BA80), 0)</f>
        <v>0</v>
      </c>
      <c r="AA52" s="208">
        <f>ROUND(N(data!BA81), 0)</f>
        <v>0</v>
      </c>
      <c r="AB52" s="208">
        <f>ROUND(N(data!BA82), 0)</f>
        <v>0</v>
      </c>
      <c r="AC52" s="208">
        <f>ROUND(N(data!BA83), 0)</f>
        <v>0</v>
      </c>
      <c r="AD52" s="208">
        <f>ROUND(N(data!BA84), 0)</f>
        <v>0</v>
      </c>
      <c r="AE52" s="208">
        <f>ROUND(N(data!BA89), 0)</f>
        <v>0</v>
      </c>
      <c r="AF52" s="208">
        <f>ROUND(N(data!BA87), 0)</f>
        <v>0</v>
      </c>
      <c r="AG52" s="208">
        <f>ROUND(N(data!BA90), 0)</f>
        <v>1286</v>
      </c>
      <c r="AH52" s="208">
        <f>ROUND(N(data!BA91), 0)</f>
        <v>0</v>
      </c>
      <c r="AI52" s="208">
        <f>ROUND(N(data!BA92), 0)</f>
        <v>1286</v>
      </c>
      <c r="AJ52" s="208">
        <f>ROUND(N(data!BA93), 0)</f>
        <v>0</v>
      </c>
      <c r="AK52" s="316">
        <f>ROUND(N(data!BA94), 2)</f>
        <v>0</v>
      </c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</row>
    <row r="53" spans="1:89" s="11" customFormat="1" ht="12.65" customHeight="1">
      <c r="A53" s="13" t="str">
        <f>RIGHT(data!$C$97,3)</f>
        <v>080</v>
      </c>
      <c r="B53" s="210" t="str">
        <f>RIGHT(data!$C$96,4)</f>
        <v>2023</v>
      </c>
      <c r="C53" s="13" t="str">
        <f>data!BB$55</f>
        <v>8360</v>
      </c>
      <c r="D53" s="13" t="s">
        <v>1157</v>
      </c>
      <c r="E53" s="208">
        <f>ROUND(N(data!BB59), 0)</f>
        <v>0</v>
      </c>
      <c r="F53" s="316">
        <f>ROUND(N(data!BB60), 2)</f>
        <v>0.91</v>
      </c>
      <c r="G53" s="208">
        <f>ROUND(N(data!BB61), 0)</f>
        <v>55366</v>
      </c>
      <c r="H53" s="208">
        <f>ROUND(N(data!BB62), 0)</f>
        <v>14237</v>
      </c>
      <c r="I53" s="208">
        <f>ROUND(N(data!BB63), 0)</f>
        <v>0</v>
      </c>
      <c r="J53" s="208">
        <f>ROUND(N(data!BB64), 0)</f>
        <v>583</v>
      </c>
      <c r="K53" s="208">
        <f>ROUND(N(data!BB65), 0)</f>
        <v>0</v>
      </c>
      <c r="L53" s="208">
        <f>ROUND(N(data!BB66), 0)</f>
        <v>0</v>
      </c>
      <c r="M53" s="208">
        <f>ROUND(N(data!BB67), 0)</f>
        <v>7112</v>
      </c>
      <c r="N53" s="208">
        <f>ROUND(N(data!BB68), 0)</f>
        <v>0</v>
      </c>
      <c r="O53" s="208">
        <f>ROUND(N(data!BB69), 0)</f>
        <v>2704</v>
      </c>
      <c r="P53" s="208">
        <f>ROUND(N(data!BB70), 0)</f>
        <v>0</v>
      </c>
      <c r="Q53" s="208">
        <f>ROUND(N(data!BB71), 0)</f>
        <v>0</v>
      </c>
      <c r="R53" s="208">
        <f>ROUND(N(data!BB72), 0)</f>
        <v>0</v>
      </c>
      <c r="S53" s="208">
        <f>ROUND(N(data!BB73), 0)</f>
        <v>0</v>
      </c>
      <c r="T53" s="208">
        <f>ROUND(N(data!BB74), 0)</f>
        <v>0</v>
      </c>
      <c r="U53" s="208">
        <f>ROUND(N(data!BB75), 0)</f>
        <v>0</v>
      </c>
      <c r="V53" s="208">
        <f>ROUND(N(data!BB76), 0)</f>
        <v>0</v>
      </c>
      <c r="W53" s="208">
        <f>ROUND(N(data!BB77), 0)</f>
        <v>0</v>
      </c>
      <c r="X53" s="208">
        <f>ROUND(N(data!BB78), 0)</f>
        <v>0</v>
      </c>
      <c r="Y53" s="208">
        <f>ROUND(N(data!BB79), 0)</f>
        <v>0</v>
      </c>
      <c r="Z53" s="208">
        <f>ROUND(N(data!BB80), 0)</f>
        <v>2704</v>
      </c>
      <c r="AA53" s="208">
        <f>ROUND(N(data!BB81), 0)</f>
        <v>0</v>
      </c>
      <c r="AB53" s="208">
        <f>ROUND(N(data!BB82), 0)</f>
        <v>0</v>
      </c>
      <c r="AC53" s="208">
        <f>ROUND(N(data!BB83), 0)</f>
        <v>0</v>
      </c>
      <c r="AD53" s="208">
        <f>ROUND(N(data!BB84), 0)</f>
        <v>141</v>
      </c>
      <c r="AE53" s="208">
        <f>ROUND(N(data!BB89), 0)</f>
        <v>0</v>
      </c>
      <c r="AF53" s="208">
        <f>ROUND(N(data!BB87), 0)</f>
        <v>0</v>
      </c>
      <c r="AG53" s="208">
        <f>ROUND(N(data!BB90), 0)</f>
        <v>221</v>
      </c>
      <c r="AH53" s="208">
        <f>ROUND(N(data!BB91), 0)</f>
        <v>0</v>
      </c>
      <c r="AI53" s="208">
        <f>ROUND(N(data!BB92), 0)</f>
        <v>221</v>
      </c>
      <c r="AJ53" s="208">
        <f>ROUND(N(data!BB93), 0)</f>
        <v>0</v>
      </c>
      <c r="AK53" s="316">
        <f>ROUND(N(data!BB94), 2)</f>
        <v>0</v>
      </c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</row>
    <row r="54" spans="1:89" s="11" customFormat="1" ht="12.65" customHeight="1">
      <c r="A54" s="13" t="str">
        <f>RIGHT(data!$C$97,3)</f>
        <v>080</v>
      </c>
      <c r="B54" s="210" t="str">
        <f>RIGHT(data!$C$96,4)</f>
        <v>2023</v>
      </c>
      <c r="C54" s="13" t="str">
        <f>data!BC$55</f>
        <v>8370</v>
      </c>
      <c r="D54" s="13" t="s">
        <v>1157</v>
      </c>
      <c r="E54" s="208">
        <f>ROUND(N(data!BC59), 0)</f>
        <v>0</v>
      </c>
      <c r="F54" s="316">
        <f>ROUND(N(data!BC60), 2)</f>
        <v>0</v>
      </c>
      <c r="G54" s="208">
        <f>ROUND(N(data!BC61), 0)</f>
        <v>0</v>
      </c>
      <c r="H54" s="208">
        <f>ROUND(N(data!BC62), 0)</f>
        <v>0</v>
      </c>
      <c r="I54" s="208">
        <f>ROUND(N(data!BC63), 0)</f>
        <v>0</v>
      </c>
      <c r="J54" s="208">
        <f>ROUND(N(data!BC64), 0)</f>
        <v>0</v>
      </c>
      <c r="K54" s="208">
        <f>ROUND(N(data!BC65), 0)</f>
        <v>0</v>
      </c>
      <c r="L54" s="208">
        <f>ROUND(N(data!BC66), 0)</f>
        <v>0</v>
      </c>
      <c r="M54" s="208">
        <f>ROUND(N(data!BC67), 0)</f>
        <v>0</v>
      </c>
      <c r="N54" s="208">
        <f>ROUND(N(data!BC68), 0)</f>
        <v>0</v>
      </c>
      <c r="O54" s="208">
        <f>ROUND(N(data!BC69), 0)</f>
        <v>0</v>
      </c>
      <c r="P54" s="208">
        <f>ROUND(N(data!BC70), 0)</f>
        <v>0</v>
      </c>
      <c r="Q54" s="208">
        <f>ROUND(N(data!BC71), 0)</f>
        <v>0</v>
      </c>
      <c r="R54" s="208">
        <f>ROUND(N(data!BC72), 0)</f>
        <v>0</v>
      </c>
      <c r="S54" s="208">
        <f>ROUND(N(data!BC73), 0)</f>
        <v>0</v>
      </c>
      <c r="T54" s="208">
        <f>ROUND(N(data!BC74), 0)</f>
        <v>0</v>
      </c>
      <c r="U54" s="208">
        <f>ROUND(N(data!BC75), 0)</f>
        <v>0</v>
      </c>
      <c r="V54" s="208">
        <f>ROUND(N(data!BC76), 0)</f>
        <v>0</v>
      </c>
      <c r="W54" s="208">
        <f>ROUND(N(data!BC77), 0)</f>
        <v>0</v>
      </c>
      <c r="X54" s="208">
        <f>ROUND(N(data!BC78), 0)</f>
        <v>0</v>
      </c>
      <c r="Y54" s="208">
        <f>ROUND(N(data!BC79), 0)</f>
        <v>0</v>
      </c>
      <c r="Z54" s="208">
        <f>ROUND(N(data!BC80), 0)</f>
        <v>0</v>
      </c>
      <c r="AA54" s="208">
        <f>ROUND(N(data!BC81), 0)</f>
        <v>0</v>
      </c>
      <c r="AB54" s="208">
        <f>ROUND(N(data!BC82), 0)</f>
        <v>0</v>
      </c>
      <c r="AC54" s="208">
        <f>ROUND(N(data!BC83), 0)</f>
        <v>0</v>
      </c>
      <c r="AD54" s="208">
        <f>ROUND(N(data!BC84), 0)</f>
        <v>0</v>
      </c>
      <c r="AE54" s="208">
        <f>ROUND(N(data!BC89), 0)</f>
        <v>0</v>
      </c>
      <c r="AF54" s="208">
        <f>ROUND(N(data!BC87), 0)</f>
        <v>0</v>
      </c>
      <c r="AG54" s="208">
        <f>ROUND(N(data!BC90), 0)</f>
        <v>0</v>
      </c>
      <c r="AH54" s="208">
        <f>ROUND(N(data!BC91), 0)</f>
        <v>0</v>
      </c>
      <c r="AI54" s="208">
        <f>ROUND(N(data!BC92), 0)</f>
        <v>0</v>
      </c>
      <c r="AJ54" s="208">
        <f>ROUND(N(data!BC93), 0)</f>
        <v>0</v>
      </c>
      <c r="AK54" s="316">
        <f>ROUND(N(data!BC94), 2)</f>
        <v>0</v>
      </c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</row>
    <row r="55" spans="1:89" s="11" customFormat="1" ht="12.65" customHeight="1">
      <c r="A55" s="13" t="str">
        <f>RIGHT(data!$C$97,3)</f>
        <v>080</v>
      </c>
      <c r="B55" s="210" t="str">
        <f>RIGHT(data!$C$96,4)</f>
        <v>2023</v>
      </c>
      <c r="C55" s="13" t="str">
        <f>data!BD$55</f>
        <v>8420</v>
      </c>
      <c r="D55" s="13" t="s">
        <v>1157</v>
      </c>
      <c r="E55" s="208">
        <f>ROUND(N(data!BD59), 0)</f>
        <v>0</v>
      </c>
      <c r="F55" s="316">
        <f>ROUND(N(data!BD60), 2)</f>
        <v>1.1299999999999999</v>
      </c>
      <c r="G55" s="208">
        <f>ROUND(N(data!BD61), 0)</f>
        <v>88218</v>
      </c>
      <c r="H55" s="208">
        <f>ROUND(N(data!BD62), 0)</f>
        <v>22684</v>
      </c>
      <c r="I55" s="208">
        <f>ROUND(N(data!BD63), 0)</f>
        <v>0</v>
      </c>
      <c r="J55" s="208">
        <f>ROUND(N(data!BD64), 0)</f>
        <v>5288</v>
      </c>
      <c r="K55" s="208">
        <f>ROUND(N(data!BD65), 0)</f>
        <v>0</v>
      </c>
      <c r="L55" s="208">
        <f>ROUND(N(data!BD66), 0)</f>
        <v>5667</v>
      </c>
      <c r="M55" s="208">
        <f>ROUND(N(data!BD67), 0)</f>
        <v>0</v>
      </c>
      <c r="N55" s="208">
        <f>ROUND(N(data!BD68), 0)</f>
        <v>0</v>
      </c>
      <c r="O55" s="208">
        <f>ROUND(N(data!BD69), 0)</f>
        <v>77</v>
      </c>
      <c r="P55" s="208">
        <f>ROUND(N(data!BD70), 0)</f>
        <v>0</v>
      </c>
      <c r="Q55" s="208">
        <f>ROUND(N(data!BD71), 0)</f>
        <v>0</v>
      </c>
      <c r="R55" s="208">
        <f>ROUND(N(data!BD72), 0)</f>
        <v>0</v>
      </c>
      <c r="S55" s="208">
        <f>ROUND(N(data!BD73), 0)</f>
        <v>0</v>
      </c>
      <c r="T55" s="208">
        <f>ROUND(N(data!BD74), 0)</f>
        <v>0</v>
      </c>
      <c r="U55" s="208">
        <f>ROUND(N(data!BD75), 0)</f>
        <v>0</v>
      </c>
      <c r="V55" s="208">
        <f>ROUND(N(data!BD76), 0)</f>
        <v>0</v>
      </c>
      <c r="W55" s="208">
        <f>ROUND(N(data!BD77), 0)</f>
        <v>0</v>
      </c>
      <c r="X55" s="208">
        <f>ROUND(N(data!BD78), 0)</f>
        <v>0</v>
      </c>
      <c r="Y55" s="208">
        <f>ROUND(N(data!BD79), 0)</f>
        <v>0</v>
      </c>
      <c r="Z55" s="208">
        <f>ROUND(N(data!BD80), 0)</f>
        <v>0</v>
      </c>
      <c r="AA55" s="208">
        <f>ROUND(N(data!BD81), 0)</f>
        <v>0</v>
      </c>
      <c r="AB55" s="208">
        <f>ROUND(N(data!BD82), 0)</f>
        <v>0</v>
      </c>
      <c r="AC55" s="208">
        <f>ROUND(N(data!BD83), 0)</f>
        <v>77</v>
      </c>
      <c r="AD55" s="208">
        <f>ROUND(N(data!BD84), 0)</f>
        <v>17306</v>
      </c>
      <c r="AE55" s="208">
        <f>ROUND(N(data!BD89), 0)</f>
        <v>0</v>
      </c>
      <c r="AF55" s="208">
        <f>ROUND(N(data!BD87), 0)</f>
        <v>0</v>
      </c>
      <c r="AG55" s="208">
        <f>ROUND(N(data!BD90), 0)</f>
        <v>0</v>
      </c>
      <c r="AH55" s="208">
        <f>ROUND(N(data!BD91), 0)</f>
        <v>0</v>
      </c>
      <c r="AI55" s="208">
        <f>ROUND(N(data!BD92), 0)</f>
        <v>0</v>
      </c>
      <c r="AJ55" s="208">
        <f>ROUND(N(data!BD93), 0)</f>
        <v>0</v>
      </c>
      <c r="AK55" s="316">
        <f>ROUND(N(data!BD94), 2)</f>
        <v>0</v>
      </c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</row>
    <row r="56" spans="1:89" s="11" customFormat="1" ht="12.65" customHeight="1">
      <c r="A56" s="13" t="str">
        <f>RIGHT(data!$C$97,3)</f>
        <v>080</v>
      </c>
      <c r="B56" s="210" t="str">
        <f>RIGHT(data!$C$96,4)</f>
        <v>2023</v>
      </c>
      <c r="C56" s="13" t="str">
        <f>data!BE$55</f>
        <v>8430</v>
      </c>
      <c r="D56" s="13" t="s">
        <v>1157</v>
      </c>
      <c r="E56" s="208">
        <f>ROUND(N(data!BE59), 0)</f>
        <v>36577</v>
      </c>
      <c r="F56" s="316">
        <f>ROUND(N(data!BE60), 2)</f>
        <v>3.38</v>
      </c>
      <c r="G56" s="208">
        <f>ROUND(N(data!BE61), 0)</f>
        <v>174010</v>
      </c>
      <c r="H56" s="208">
        <f>ROUND(N(data!BE62), 0)</f>
        <v>44744</v>
      </c>
      <c r="I56" s="208">
        <f>ROUND(N(data!BE63), 0)</f>
        <v>0</v>
      </c>
      <c r="J56" s="208">
        <f>ROUND(N(data!BE64), 0)</f>
        <v>40352</v>
      </c>
      <c r="K56" s="208">
        <f>ROUND(N(data!BE65), 0)</f>
        <v>161055</v>
      </c>
      <c r="L56" s="208">
        <f>ROUND(N(data!BE66), 0)</f>
        <v>113210</v>
      </c>
      <c r="M56" s="208">
        <f>ROUND(N(data!BE67), 0)</f>
        <v>219210</v>
      </c>
      <c r="N56" s="208">
        <f>ROUND(N(data!BE68), 0)</f>
        <v>0</v>
      </c>
      <c r="O56" s="208">
        <f>ROUND(N(data!BE69), 0)</f>
        <v>328</v>
      </c>
      <c r="P56" s="208">
        <f>ROUND(N(data!BE70), 0)</f>
        <v>0</v>
      </c>
      <c r="Q56" s="208">
        <f>ROUND(N(data!BE71), 0)</f>
        <v>0</v>
      </c>
      <c r="R56" s="208">
        <f>ROUND(N(data!BE72), 0)</f>
        <v>0</v>
      </c>
      <c r="S56" s="208">
        <f>ROUND(N(data!BE73), 0)</f>
        <v>0</v>
      </c>
      <c r="T56" s="208">
        <f>ROUND(N(data!BE74), 0)</f>
        <v>0</v>
      </c>
      <c r="U56" s="208">
        <f>ROUND(N(data!BE75), 0)</f>
        <v>0</v>
      </c>
      <c r="V56" s="208">
        <f>ROUND(N(data!BE76), 0)</f>
        <v>0</v>
      </c>
      <c r="W56" s="208">
        <f>ROUND(N(data!BE77), 0)</f>
        <v>0</v>
      </c>
      <c r="X56" s="208">
        <f>ROUND(N(data!BE78), 0)</f>
        <v>0</v>
      </c>
      <c r="Y56" s="208">
        <f>ROUND(N(data!BE79), 0)</f>
        <v>0</v>
      </c>
      <c r="Z56" s="208">
        <f>ROUND(N(data!BE80), 0)</f>
        <v>0</v>
      </c>
      <c r="AA56" s="208">
        <f>ROUND(N(data!BE81), 0)</f>
        <v>0</v>
      </c>
      <c r="AB56" s="208">
        <f>ROUND(N(data!BE82), 0)</f>
        <v>0</v>
      </c>
      <c r="AC56" s="208">
        <f>ROUND(N(data!BE83), 0)</f>
        <v>328</v>
      </c>
      <c r="AD56" s="208">
        <f>ROUND(N(data!BE84), 0)</f>
        <v>0</v>
      </c>
      <c r="AE56" s="208">
        <f>ROUND(N(data!BE89), 0)</f>
        <v>0</v>
      </c>
      <c r="AF56" s="208">
        <f>ROUND(N(data!BE87), 0)</f>
        <v>0</v>
      </c>
      <c r="AG56" s="208">
        <f>ROUND(N(data!BE90), 0)</f>
        <v>6812</v>
      </c>
      <c r="AH56" s="208">
        <f>ROUND(N(data!BE91), 0)</f>
        <v>0</v>
      </c>
      <c r="AI56" s="208">
        <f>ROUND(N(data!BE92), 0)</f>
        <v>0</v>
      </c>
      <c r="AJ56" s="208">
        <f>ROUND(N(data!BE93), 0)</f>
        <v>0</v>
      </c>
      <c r="AK56" s="316">
        <f>ROUND(N(data!BE94), 2)</f>
        <v>0</v>
      </c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</row>
    <row r="57" spans="1:89" s="11" customFormat="1" ht="12.65" customHeight="1">
      <c r="A57" s="13" t="str">
        <f>RIGHT(data!$C$97,3)</f>
        <v>080</v>
      </c>
      <c r="B57" s="210" t="str">
        <f>RIGHT(data!$C$96,4)</f>
        <v>2023</v>
      </c>
      <c r="C57" s="13" t="str">
        <f>data!BF$55</f>
        <v>8460</v>
      </c>
      <c r="D57" s="13" t="s">
        <v>1157</v>
      </c>
      <c r="E57" s="208">
        <f>ROUND(N(data!BF59), 0)</f>
        <v>0</v>
      </c>
      <c r="F57" s="316">
        <f>ROUND(N(data!BF60), 2)</f>
        <v>3.59</v>
      </c>
      <c r="G57" s="208">
        <f>ROUND(N(data!BF61), 0)</f>
        <v>140775</v>
      </c>
      <c r="H57" s="208">
        <f>ROUND(N(data!BF62), 0)</f>
        <v>36198</v>
      </c>
      <c r="I57" s="208">
        <f>ROUND(N(data!BF63), 0)</f>
        <v>0</v>
      </c>
      <c r="J57" s="208">
        <f>ROUND(N(data!BF64), 0)</f>
        <v>14571</v>
      </c>
      <c r="K57" s="208">
        <f>ROUND(N(data!BF65), 0)</f>
        <v>0</v>
      </c>
      <c r="L57" s="208">
        <f>ROUND(N(data!BF66), 0)</f>
        <v>0</v>
      </c>
      <c r="M57" s="208">
        <f>ROUND(N(data!BF67), 0)</f>
        <v>7916</v>
      </c>
      <c r="N57" s="208">
        <f>ROUND(N(data!BF68), 0)</f>
        <v>0</v>
      </c>
      <c r="O57" s="208">
        <f>ROUND(N(data!BF69), 0)</f>
        <v>0</v>
      </c>
      <c r="P57" s="208">
        <f>ROUND(N(data!BF70), 0)</f>
        <v>0</v>
      </c>
      <c r="Q57" s="208">
        <f>ROUND(N(data!BF71), 0)</f>
        <v>0</v>
      </c>
      <c r="R57" s="208">
        <f>ROUND(N(data!BF72), 0)</f>
        <v>0</v>
      </c>
      <c r="S57" s="208">
        <f>ROUND(N(data!BF73), 0)</f>
        <v>0</v>
      </c>
      <c r="T57" s="208">
        <f>ROUND(N(data!BF74), 0)</f>
        <v>0</v>
      </c>
      <c r="U57" s="208">
        <f>ROUND(N(data!BF75), 0)</f>
        <v>0</v>
      </c>
      <c r="V57" s="208">
        <f>ROUND(N(data!BF76), 0)</f>
        <v>0</v>
      </c>
      <c r="W57" s="208">
        <f>ROUND(N(data!BF77), 0)</f>
        <v>0</v>
      </c>
      <c r="X57" s="208">
        <f>ROUND(N(data!BF78), 0)</f>
        <v>0</v>
      </c>
      <c r="Y57" s="208">
        <f>ROUND(N(data!BF79), 0)</f>
        <v>0</v>
      </c>
      <c r="Z57" s="208">
        <f>ROUND(N(data!BF80), 0)</f>
        <v>0</v>
      </c>
      <c r="AA57" s="208">
        <f>ROUND(N(data!BF81), 0)</f>
        <v>0</v>
      </c>
      <c r="AB57" s="208">
        <f>ROUND(N(data!BF82), 0)</f>
        <v>0</v>
      </c>
      <c r="AC57" s="208">
        <f>ROUND(N(data!BF83), 0)</f>
        <v>0</v>
      </c>
      <c r="AD57" s="208">
        <f>ROUND(N(data!BF84), 0)</f>
        <v>0</v>
      </c>
      <c r="AE57" s="208">
        <f>ROUND(N(data!BF89), 0)</f>
        <v>0</v>
      </c>
      <c r="AF57" s="208">
        <f>ROUND(N(data!BF87), 0)</f>
        <v>0</v>
      </c>
      <c r="AG57" s="208">
        <f>ROUND(N(data!BF90), 0)</f>
        <v>246</v>
      </c>
      <c r="AH57" s="208">
        <f>ROUND(N(data!BF91), 0)</f>
        <v>0</v>
      </c>
      <c r="AI57" s="208">
        <f>ROUND(N(data!BF92), 0)</f>
        <v>0</v>
      </c>
      <c r="AJ57" s="208">
        <f>ROUND(N(data!BF93), 0)</f>
        <v>0</v>
      </c>
      <c r="AK57" s="316">
        <f>ROUND(N(data!BF94), 2)</f>
        <v>0</v>
      </c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</row>
    <row r="58" spans="1:89" s="11" customFormat="1" ht="12.65" customHeight="1">
      <c r="A58" s="13" t="str">
        <f>RIGHT(data!$C$97,3)</f>
        <v>080</v>
      </c>
      <c r="B58" s="210" t="str">
        <f>RIGHT(data!$C$96,4)</f>
        <v>2023</v>
      </c>
      <c r="C58" s="13" t="str">
        <f>data!BG$55</f>
        <v>8470</v>
      </c>
      <c r="D58" s="13" t="s">
        <v>1157</v>
      </c>
      <c r="E58" s="208">
        <f>ROUND(N(data!BG59), 0)</f>
        <v>0</v>
      </c>
      <c r="F58" s="316">
        <f>ROUND(N(data!BG60), 2)</f>
        <v>0</v>
      </c>
      <c r="G58" s="208">
        <f>ROUND(N(data!BG61), 0)</f>
        <v>0</v>
      </c>
      <c r="H58" s="208">
        <f>ROUND(N(data!BG62), 0)</f>
        <v>0</v>
      </c>
      <c r="I58" s="208">
        <f>ROUND(N(data!BG63), 0)</f>
        <v>0</v>
      </c>
      <c r="J58" s="208">
        <f>ROUND(N(data!BG64), 0)</f>
        <v>0</v>
      </c>
      <c r="K58" s="208">
        <f>ROUND(N(data!BG65), 0)</f>
        <v>0</v>
      </c>
      <c r="L58" s="208">
        <f>ROUND(N(data!BG66), 0)</f>
        <v>0</v>
      </c>
      <c r="M58" s="208">
        <f>ROUND(N(data!BG67), 0)</f>
        <v>0</v>
      </c>
      <c r="N58" s="208">
        <f>ROUND(N(data!BG68), 0)</f>
        <v>0</v>
      </c>
      <c r="O58" s="208">
        <f>ROUND(N(data!BG69), 0)</f>
        <v>0</v>
      </c>
      <c r="P58" s="208">
        <f>ROUND(N(data!BG70), 0)</f>
        <v>0</v>
      </c>
      <c r="Q58" s="208">
        <f>ROUND(N(data!BG71), 0)</f>
        <v>0</v>
      </c>
      <c r="R58" s="208">
        <f>ROUND(N(data!BG72), 0)</f>
        <v>0</v>
      </c>
      <c r="S58" s="208">
        <f>ROUND(N(data!BG73), 0)</f>
        <v>0</v>
      </c>
      <c r="T58" s="208">
        <f>ROUND(N(data!BG74), 0)</f>
        <v>0</v>
      </c>
      <c r="U58" s="208">
        <f>ROUND(N(data!BG75), 0)</f>
        <v>0</v>
      </c>
      <c r="V58" s="208">
        <f>ROUND(N(data!BG76), 0)</f>
        <v>0</v>
      </c>
      <c r="W58" s="208">
        <f>ROUND(N(data!BG77), 0)</f>
        <v>0</v>
      </c>
      <c r="X58" s="208">
        <f>ROUND(N(data!BG78), 0)</f>
        <v>0</v>
      </c>
      <c r="Y58" s="208">
        <f>ROUND(N(data!BG79), 0)</f>
        <v>0</v>
      </c>
      <c r="Z58" s="208">
        <f>ROUND(N(data!BG80), 0)</f>
        <v>0</v>
      </c>
      <c r="AA58" s="208">
        <f>ROUND(N(data!BG81), 0)</f>
        <v>0</v>
      </c>
      <c r="AB58" s="208">
        <f>ROUND(N(data!BG82), 0)</f>
        <v>0</v>
      </c>
      <c r="AC58" s="208">
        <f>ROUND(N(data!BG83), 0)</f>
        <v>0</v>
      </c>
      <c r="AD58" s="208">
        <f>ROUND(N(data!BG84), 0)</f>
        <v>0</v>
      </c>
      <c r="AE58" s="208">
        <f>ROUND(N(data!BG89), 0)</f>
        <v>0</v>
      </c>
      <c r="AF58" s="208">
        <f>ROUND(N(data!BG87), 0)</f>
        <v>0</v>
      </c>
      <c r="AG58" s="208">
        <f>ROUND(N(data!BG90), 0)</f>
        <v>0</v>
      </c>
      <c r="AH58" s="208">
        <f>ROUND(N(data!BG91), 0)</f>
        <v>0</v>
      </c>
      <c r="AI58" s="208">
        <f>ROUND(N(data!BG92), 0)</f>
        <v>0</v>
      </c>
      <c r="AJ58" s="208">
        <f>ROUND(N(data!BG93), 0)</f>
        <v>0</v>
      </c>
      <c r="AK58" s="316">
        <f>ROUND(N(data!BG94), 2)</f>
        <v>0</v>
      </c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</row>
    <row r="59" spans="1:89" s="11" customFormat="1" ht="12.65" customHeight="1">
      <c r="A59" s="13" t="str">
        <f>RIGHT(data!$C$97,3)</f>
        <v>080</v>
      </c>
      <c r="B59" s="210" t="str">
        <f>RIGHT(data!$C$96,4)</f>
        <v>2023</v>
      </c>
      <c r="C59" s="13" t="str">
        <f>data!BH$55</f>
        <v>8480</v>
      </c>
      <c r="D59" s="13" t="s">
        <v>1157</v>
      </c>
      <c r="E59" s="208">
        <f>ROUND(N(data!BH59), 0)</f>
        <v>0</v>
      </c>
      <c r="F59" s="316">
        <f>ROUND(N(data!BH60), 2)</f>
        <v>0</v>
      </c>
      <c r="G59" s="208">
        <f>ROUND(N(data!BH61), 0)</f>
        <v>0</v>
      </c>
      <c r="H59" s="208">
        <f>ROUND(N(data!BH62), 0)</f>
        <v>0</v>
      </c>
      <c r="I59" s="208">
        <f>ROUND(N(data!BH63), 0)</f>
        <v>0</v>
      </c>
      <c r="J59" s="208">
        <f>ROUND(N(data!BH64), 0)</f>
        <v>0</v>
      </c>
      <c r="K59" s="208">
        <f>ROUND(N(data!BH65), 0)</f>
        <v>0</v>
      </c>
      <c r="L59" s="208">
        <f>ROUND(N(data!BH66), 0)</f>
        <v>0</v>
      </c>
      <c r="M59" s="208">
        <f>ROUND(N(data!BH67), 0)</f>
        <v>0</v>
      </c>
      <c r="N59" s="208">
        <f>ROUND(N(data!BH68), 0)</f>
        <v>0</v>
      </c>
      <c r="O59" s="208">
        <f>ROUND(N(data!BH69), 0)</f>
        <v>0</v>
      </c>
      <c r="P59" s="208">
        <f>ROUND(N(data!BH70), 0)</f>
        <v>0</v>
      </c>
      <c r="Q59" s="208">
        <f>ROUND(N(data!BH71), 0)</f>
        <v>0</v>
      </c>
      <c r="R59" s="208">
        <f>ROUND(N(data!BH72), 0)</f>
        <v>0</v>
      </c>
      <c r="S59" s="208">
        <f>ROUND(N(data!BH73), 0)</f>
        <v>0</v>
      </c>
      <c r="T59" s="208">
        <f>ROUND(N(data!BH74), 0)</f>
        <v>0</v>
      </c>
      <c r="U59" s="208">
        <f>ROUND(N(data!BH75), 0)</f>
        <v>0</v>
      </c>
      <c r="V59" s="208">
        <f>ROUND(N(data!BH76), 0)</f>
        <v>0</v>
      </c>
      <c r="W59" s="208">
        <f>ROUND(N(data!BH77), 0)</f>
        <v>0</v>
      </c>
      <c r="X59" s="208">
        <f>ROUND(N(data!BH78), 0)</f>
        <v>0</v>
      </c>
      <c r="Y59" s="208">
        <f>ROUND(N(data!BH79), 0)</f>
        <v>0</v>
      </c>
      <c r="Z59" s="208">
        <f>ROUND(N(data!BH80), 0)</f>
        <v>0</v>
      </c>
      <c r="AA59" s="208">
        <f>ROUND(N(data!BH81), 0)</f>
        <v>0</v>
      </c>
      <c r="AB59" s="208">
        <f>ROUND(N(data!BH82), 0)</f>
        <v>0</v>
      </c>
      <c r="AC59" s="208">
        <f>ROUND(N(data!BH83), 0)</f>
        <v>0</v>
      </c>
      <c r="AD59" s="208">
        <f>ROUND(N(data!BH84), 0)</f>
        <v>0</v>
      </c>
      <c r="AE59" s="208">
        <f>ROUND(N(data!BH89), 0)</f>
        <v>0</v>
      </c>
      <c r="AF59" s="208">
        <f>ROUND(N(data!BH87), 0)</f>
        <v>0</v>
      </c>
      <c r="AG59" s="208">
        <f>ROUND(N(data!BH90), 0)</f>
        <v>0</v>
      </c>
      <c r="AH59" s="208">
        <f>ROUND(N(data!BH91), 0)</f>
        <v>0</v>
      </c>
      <c r="AI59" s="208">
        <f>ROUND(N(data!BH92), 0)</f>
        <v>0</v>
      </c>
      <c r="AJ59" s="208">
        <f>ROUND(N(data!BH93), 0)</f>
        <v>0</v>
      </c>
      <c r="AK59" s="316">
        <f>ROUND(N(data!BH94), 2)</f>
        <v>0</v>
      </c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</row>
    <row r="60" spans="1:89" s="11" customFormat="1" ht="12.65" customHeight="1">
      <c r="A60" s="13" t="str">
        <f>RIGHT(data!$C$97,3)</f>
        <v>080</v>
      </c>
      <c r="B60" s="210" t="str">
        <f>RIGHT(data!$C$96,4)</f>
        <v>2023</v>
      </c>
      <c r="C60" s="13" t="str">
        <f>data!BI$55</f>
        <v>8490</v>
      </c>
      <c r="D60" s="13" t="s">
        <v>1157</v>
      </c>
      <c r="E60" s="208">
        <f>ROUND(N(data!BI59), 0)</f>
        <v>0</v>
      </c>
      <c r="F60" s="316">
        <f>ROUND(N(data!BI60), 2)</f>
        <v>0</v>
      </c>
      <c r="G60" s="208">
        <f>ROUND(N(data!BI61), 0)</f>
        <v>0</v>
      </c>
      <c r="H60" s="208">
        <f>ROUND(N(data!BI62), 0)</f>
        <v>0</v>
      </c>
      <c r="I60" s="208">
        <f>ROUND(N(data!BI63), 0)</f>
        <v>0</v>
      </c>
      <c r="J60" s="208">
        <f>ROUND(N(data!BI64), 0)</f>
        <v>0</v>
      </c>
      <c r="K60" s="208">
        <f>ROUND(N(data!BI65), 0)</f>
        <v>0</v>
      </c>
      <c r="L60" s="208">
        <f>ROUND(N(data!BI66), 0)</f>
        <v>0</v>
      </c>
      <c r="M60" s="208">
        <f>ROUND(N(data!BI67), 0)</f>
        <v>0</v>
      </c>
      <c r="N60" s="208">
        <f>ROUND(N(data!BI68), 0)</f>
        <v>0</v>
      </c>
      <c r="O60" s="208">
        <f>ROUND(N(data!BI69), 0)</f>
        <v>0</v>
      </c>
      <c r="P60" s="208">
        <f>ROUND(N(data!BI70), 0)</f>
        <v>0</v>
      </c>
      <c r="Q60" s="208">
        <f>ROUND(N(data!BI71), 0)</f>
        <v>0</v>
      </c>
      <c r="R60" s="208">
        <f>ROUND(N(data!BI72), 0)</f>
        <v>0</v>
      </c>
      <c r="S60" s="208">
        <f>ROUND(N(data!BI73), 0)</f>
        <v>0</v>
      </c>
      <c r="T60" s="208">
        <f>ROUND(N(data!BI74), 0)</f>
        <v>0</v>
      </c>
      <c r="U60" s="208">
        <f>ROUND(N(data!BI75), 0)</f>
        <v>0</v>
      </c>
      <c r="V60" s="208">
        <f>ROUND(N(data!BI76), 0)</f>
        <v>0</v>
      </c>
      <c r="W60" s="208">
        <f>ROUND(N(data!BI77), 0)</f>
        <v>0</v>
      </c>
      <c r="X60" s="208">
        <f>ROUND(N(data!BI78), 0)</f>
        <v>0</v>
      </c>
      <c r="Y60" s="208">
        <f>ROUND(N(data!BI79), 0)</f>
        <v>0</v>
      </c>
      <c r="Z60" s="208">
        <f>ROUND(N(data!BI80), 0)</f>
        <v>0</v>
      </c>
      <c r="AA60" s="208">
        <f>ROUND(N(data!BI81), 0)</f>
        <v>0</v>
      </c>
      <c r="AB60" s="208">
        <f>ROUND(N(data!BI82), 0)</f>
        <v>0</v>
      </c>
      <c r="AC60" s="208">
        <f>ROUND(N(data!BI83), 0)</f>
        <v>0</v>
      </c>
      <c r="AD60" s="208">
        <f>ROUND(N(data!BI84), 0)</f>
        <v>0</v>
      </c>
      <c r="AE60" s="208">
        <f>ROUND(N(data!BI89), 0)</f>
        <v>0</v>
      </c>
      <c r="AF60" s="208">
        <f>ROUND(N(data!BI87), 0)</f>
        <v>0</v>
      </c>
      <c r="AG60" s="208">
        <f>ROUND(N(data!BI90), 0)</f>
        <v>0</v>
      </c>
      <c r="AH60" s="208">
        <f>ROUND(N(data!BI91), 0)</f>
        <v>0</v>
      </c>
      <c r="AI60" s="208">
        <f>ROUND(N(data!BI92), 0)</f>
        <v>0</v>
      </c>
      <c r="AJ60" s="208">
        <f>ROUND(N(data!BI93), 0)</f>
        <v>0</v>
      </c>
      <c r="AK60" s="316">
        <f>ROUND(N(data!BI94), 2)</f>
        <v>0</v>
      </c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</row>
    <row r="61" spans="1:89" s="11" customFormat="1" ht="12.65" customHeight="1">
      <c r="A61" s="13" t="str">
        <f>RIGHT(data!$C$97,3)</f>
        <v>080</v>
      </c>
      <c r="B61" s="210" t="str">
        <f>RIGHT(data!$C$96,4)</f>
        <v>2023</v>
      </c>
      <c r="C61" s="13" t="str">
        <f>data!BJ$55</f>
        <v>8510</v>
      </c>
      <c r="D61" s="13" t="s">
        <v>1157</v>
      </c>
      <c r="E61" s="208">
        <f>ROUND(N(data!BJ59), 0)</f>
        <v>0</v>
      </c>
      <c r="F61" s="316">
        <f>ROUND(N(data!BJ60), 2)</f>
        <v>0</v>
      </c>
      <c r="G61" s="208">
        <f>ROUND(N(data!BJ61), 0)</f>
        <v>0</v>
      </c>
      <c r="H61" s="208">
        <f>ROUND(N(data!BJ62), 0)</f>
        <v>0</v>
      </c>
      <c r="I61" s="208">
        <f>ROUND(N(data!BJ63), 0)</f>
        <v>0</v>
      </c>
      <c r="J61" s="208">
        <f>ROUND(N(data!BJ64), 0)</f>
        <v>0</v>
      </c>
      <c r="K61" s="208">
        <f>ROUND(N(data!BJ65), 0)</f>
        <v>0</v>
      </c>
      <c r="L61" s="208">
        <f>ROUND(N(data!BJ66), 0)</f>
        <v>0</v>
      </c>
      <c r="M61" s="208">
        <f>ROUND(N(data!BJ67), 0)</f>
        <v>0</v>
      </c>
      <c r="N61" s="208">
        <f>ROUND(N(data!BJ68), 0)</f>
        <v>0</v>
      </c>
      <c r="O61" s="208">
        <f>ROUND(N(data!BJ69), 0)</f>
        <v>0</v>
      </c>
      <c r="P61" s="208">
        <f>ROUND(N(data!BJ70), 0)</f>
        <v>0</v>
      </c>
      <c r="Q61" s="208">
        <f>ROUND(N(data!BJ71), 0)</f>
        <v>0</v>
      </c>
      <c r="R61" s="208">
        <f>ROUND(N(data!BJ72), 0)</f>
        <v>0</v>
      </c>
      <c r="S61" s="208">
        <f>ROUND(N(data!BJ73), 0)</f>
        <v>0</v>
      </c>
      <c r="T61" s="208">
        <f>ROUND(N(data!BJ74), 0)</f>
        <v>0</v>
      </c>
      <c r="U61" s="208">
        <f>ROUND(N(data!BJ75), 0)</f>
        <v>0</v>
      </c>
      <c r="V61" s="208">
        <f>ROUND(N(data!BJ76), 0)</f>
        <v>0</v>
      </c>
      <c r="W61" s="208">
        <f>ROUND(N(data!BJ77), 0)</f>
        <v>0</v>
      </c>
      <c r="X61" s="208">
        <f>ROUND(N(data!BJ78), 0)</f>
        <v>0</v>
      </c>
      <c r="Y61" s="208">
        <f>ROUND(N(data!BJ79), 0)</f>
        <v>0</v>
      </c>
      <c r="Z61" s="208">
        <f>ROUND(N(data!BJ80), 0)</f>
        <v>0</v>
      </c>
      <c r="AA61" s="208">
        <f>ROUND(N(data!BJ81), 0)</f>
        <v>0</v>
      </c>
      <c r="AB61" s="208">
        <f>ROUND(N(data!BJ82), 0)</f>
        <v>0</v>
      </c>
      <c r="AC61" s="208">
        <f>ROUND(N(data!BJ83), 0)</f>
        <v>0</v>
      </c>
      <c r="AD61" s="208">
        <f>ROUND(N(data!BJ84), 0)</f>
        <v>0</v>
      </c>
      <c r="AE61" s="208">
        <f>ROUND(N(data!BJ89), 0)</f>
        <v>0</v>
      </c>
      <c r="AF61" s="208">
        <f>ROUND(N(data!BJ87), 0)</f>
        <v>0</v>
      </c>
      <c r="AG61" s="208">
        <f>ROUND(N(data!BJ90), 0)</f>
        <v>0</v>
      </c>
      <c r="AH61" s="208">
        <f>ROUND(N(data!BJ91), 0)</f>
        <v>0</v>
      </c>
      <c r="AI61" s="208">
        <f>ROUND(N(data!BJ92), 0)</f>
        <v>0</v>
      </c>
      <c r="AJ61" s="208">
        <f>ROUND(N(data!BJ93), 0)</f>
        <v>0</v>
      </c>
      <c r="AK61" s="316">
        <f>ROUND(N(data!BJ94), 2)</f>
        <v>0</v>
      </c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</row>
    <row r="62" spans="1:89" s="11" customFormat="1" ht="12.65" customHeight="1">
      <c r="A62" s="13" t="str">
        <f>RIGHT(data!$C$97,3)</f>
        <v>080</v>
      </c>
      <c r="B62" s="210" t="str">
        <f>RIGHT(data!$C$96,4)</f>
        <v>2023</v>
      </c>
      <c r="C62" s="13" t="str">
        <f>data!BK$55</f>
        <v>8530</v>
      </c>
      <c r="D62" s="13" t="s">
        <v>1157</v>
      </c>
      <c r="E62" s="208">
        <f>ROUND(N(data!BK59), 0)</f>
        <v>0</v>
      </c>
      <c r="F62" s="316">
        <f>ROUND(N(data!BK60), 2)</f>
        <v>0</v>
      </c>
      <c r="G62" s="208">
        <f>ROUND(N(data!BK61), 0)</f>
        <v>0</v>
      </c>
      <c r="H62" s="208">
        <f>ROUND(N(data!BK62), 0)</f>
        <v>0</v>
      </c>
      <c r="I62" s="208">
        <f>ROUND(N(data!BK63), 0)</f>
        <v>0</v>
      </c>
      <c r="J62" s="208">
        <f>ROUND(N(data!BK64), 0)</f>
        <v>0</v>
      </c>
      <c r="K62" s="208">
        <f>ROUND(N(data!BK65), 0)</f>
        <v>0</v>
      </c>
      <c r="L62" s="208">
        <f>ROUND(N(data!BK66), 0)</f>
        <v>0</v>
      </c>
      <c r="M62" s="208">
        <f>ROUND(N(data!BK67), 0)</f>
        <v>0</v>
      </c>
      <c r="N62" s="208">
        <f>ROUND(N(data!BK68), 0)</f>
        <v>0</v>
      </c>
      <c r="O62" s="208">
        <f>ROUND(N(data!BK69), 0)</f>
        <v>0</v>
      </c>
      <c r="P62" s="208">
        <f>ROUND(N(data!BK70), 0)</f>
        <v>0</v>
      </c>
      <c r="Q62" s="208">
        <f>ROUND(N(data!BK71), 0)</f>
        <v>0</v>
      </c>
      <c r="R62" s="208">
        <f>ROUND(N(data!BK72), 0)</f>
        <v>0</v>
      </c>
      <c r="S62" s="208">
        <f>ROUND(N(data!BK73), 0)</f>
        <v>0</v>
      </c>
      <c r="T62" s="208">
        <f>ROUND(N(data!BK74), 0)</f>
        <v>0</v>
      </c>
      <c r="U62" s="208">
        <f>ROUND(N(data!BK75), 0)</f>
        <v>0</v>
      </c>
      <c r="V62" s="208">
        <f>ROUND(N(data!BK76), 0)</f>
        <v>0</v>
      </c>
      <c r="W62" s="208">
        <f>ROUND(N(data!BK77), 0)</f>
        <v>0</v>
      </c>
      <c r="X62" s="208">
        <f>ROUND(N(data!BK78), 0)</f>
        <v>0</v>
      </c>
      <c r="Y62" s="208">
        <f>ROUND(N(data!BK79), 0)</f>
        <v>0</v>
      </c>
      <c r="Z62" s="208">
        <f>ROUND(N(data!BK80), 0)</f>
        <v>0</v>
      </c>
      <c r="AA62" s="208">
        <f>ROUND(N(data!BK81), 0)</f>
        <v>0</v>
      </c>
      <c r="AB62" s="208">
        <f>ROUND(N(data!BK82), 0)</f>
        <v>0</v>
      </c>
      <c r="AC62" s="208">
        <f>ROUND(N(data!BK83), 0)</f>
        <v>0</v>
      </c>
      <c r="AD62" s="208">
        <f>ROUND(N(data!BK84), 0)</f>
        <v>0</v>
      </c>
      <c r="AE62" s="208">
        <f>ROUND(N(data!BK89), 0)</f>
        <v>0</v>
      </c>
      <c r="AF62" s="208">
        <f>ROUND(N(data!BK87), 0)</f>
        <v>0</v>
      </c>
      <c r="AG62" s="208">
        <f>ROUND(N(data!BK90), 0)</f>
        <v>0</v>
      </c>
      <c r="AH62" s="208">
        <f>ROUND(N(data!BK91), 0)</f>
        <v>0</v>
      </c>
      <c r="AI62" s="208">
        <f>ROUND(N(data!BK92), 0)</f>
        <v>0</v>
      </c>
      <c r="AJ62" s="208">
        <f>ROUND(N(data!BK93), 0)</f>
        <v>0</v>
      </c>
      <c r="AK62" s="316">
        <f>ROUND(N(data!BK94), 2)</f>
        <v>0</v>
      </c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</row>
    <row r="63" spans="1:89" s="11" customFormat="1" ht="12.65" customHeight="1">
      <c r="A63" s="13" t="str">
        <f>RIGHT(data!$C$97,3)</f>
        <v>080</v>
      </c>
      <c r="B63" s="210" t="str">
        <f>RIGHT(data!$C$96,4)</f>
        <v>2023</v>
      </c>
      <c r="C63" s="13" t="str">
        <f>data!BL$55</f>
        <v>8560</v>
      </c>
      <c r="D63" s="13" t="s">
        <v>1157</v>
      </c>
      <c r="E63" s="208">
        <f>ROUND(N(data!BL59), 0)</f>
        <v>0</v>
      </c>
      <c r="F63" s="316">
        <f>ROUND(N(data!BL60), 2)</f>
        <v>1.17</v>
      </c>
      <c r="G63" s="208">
        <f>ROUND(N(data!BL61), 0)</f>
        <v>55714</v>
      </c>
      <c r="H63" s="208">
        <f>ROUND(N(data!BL62), 0)</f>
        <v>14326</v>
      </c>
      <c r="I63" s="208">
        <f>ROUND(N(data!BL63), 0)</f>
        <v>0</v>
      </c>
      <c r="J63" s="208">
        <f>ROUND(N(data!BL64), 0)</f>
        <v>439</v>
      </c>
      <c r="K63" s="208">
        <f>ROUND(N(data!BL65), 0)</f>
        <v>0</v>
      </c>
      <c r="L63" s="208">
        <f>ROUND(N(data!BL66), 0)</f>
        <v>0</v>
      </c>
      <c r="M63" s="208">
        <f>ROUND(N(data!BL67), 0)</f>
        <v>1931</v>
      </c>
      <c r="N63" s="208">
        <f>ROUND(N(data!BL68), 0)</f>
        <v>0</v>
      </c>
      <c r="O63" s="208">
        <f>ROUND(N(data!BL69), 0)</f>
        <v>0</v>
      </c>
      <c r="P63" s="208">
        <f>ROUND(N(data!BL70), 0)</f>
        <v>0</v>
      </c>
      <c r="Q63" s="208">
        <f>ROUND(N(data!BL71), 0)</f>
        <v>0</v>
      </c>
      <c r="R63" s="208">
        <f>ROUND(N(data!BL72), 0)</f>
        <v>0</v>
      </c>
      <c r="S63" s="208">
        <f>ROUND(N(data!BL73), 0)</f>
        <v>0</v>
      </c>
      <c r="T63" s="208">
        <f>ROUND(N(data!BL74), 0)</f>
        <v>0</v>
      </c>
      <c r="U63" s="208">
        <f>ROUND(N(data!BL75), 0)</f>
        <v>0</v>
      </c>
      <c r="V63" s="208">
        <f>ROUND(N(data!BL76), 0)</f>
        <v>0</v>
      </c>
      <c r="W63" s="208">
        <f>ROUND(N(data!BL77), 0)</f>
        <v>0</v>
      </c>
      <c r="X63" s="208">
        <f>ROUND(N(data!BL78), 0)</f>
        <v>0</v>
      </c>
      <c r="Y63" s="208">
        <f>ROUND(N(data!BL79), 0)</f>
        <v>0</v>
      </c>
      <c r="Z63" s="208">
        <f>ROUND(N(data!BL80), 0)</f>
        <v>0</v>
      </c>
      <c r="AA63" s="208">
        <f>ROUND(N(data!BL81), 0)</f>
        <v>0</v>
      </c>
      <c r="AB63" s="208">
        <f>ROUND(N(data!BL82), 0)</f>
        <v>0</v>
      </c>
      <c r="AC63" s="208">
        <f>ROUND(N(data!BL83), 0)</f>
        <v>0</v>
      </c>
      <c r="AD63" s="208">
        <f>ROUND(N(data!BL84), 0)</f>
        <v>0</v>
      </c>
      <c r="AE63" s="208">
        <f>ROUND(N(data!BL89), 0)</f>
        <v>0</v>
      </c>
      <c r="AF63" s="208">
        <f>ROUND(N(data!BL87), 0)</f>
        <v>0</v>
      </c>
      <c r="AG63" s="208">
        <f>ROUND(N(data!BL90), 0)</f>
        <v>60</v>
      </c>
      <c r="AH63" s="208">
        <f>ROUND(N(data!BL91), 0)</f>
        <v>0</v>
      </c>
      <c r="AI63" s="208">
        <f>ROUND(N(data!BL92), 0)</f>
        <v>60</v>
      </c>
      <c r="AJ63" s="208">
        <f>ROUND(N(data!BL93), 0)</f>
        <v>0</v>
      </c>
      <c r="AK63" s="316">
        <f>ROUND(N(data!BL94), 2)</f>
        <v>0</v>
      </c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</row>
    <row r="64" spans="1:89" s="11" customFormat="1" ht="12.65" customHeight="1">
      <c r="A64" s="13" t="str">
        <f>RIGHT(data!$C$97,3)</f>
        <v>080</v>
      </c>
      <c r="B64" s="210" t="str">
        <f>RIGHT(data!$C$96,4)</f>
        <v>2023</v>
      </c>
      <c r="C64" s="13" t="str">
        <f>data!BM$55</f>
        <v>8590</v>
      </c>
      <c r="D64" s="13" t="s">
        <v>1157</v>
      </c>
      <c r="E64" s="208">
        <f>ROUND(N(data!BM59), 0)</f>
        <v>0</v>
      </c>
      <c r="F64" s="316">
        <f>ROUND(N(data!BM60), 2)</f>
        <v>2.58</v>
      </c>
      <c r="G64" s="208">
        <f>ROUND(N(data!BM61), 0)</f>
        <v>163934</v>
      </c>
      <c r="H64" s="208">
        <f>ROUND(N(data!BM62), 0)</f>
        <v>42153</v>
      </c>
      <c r="I64" s="208">
        <f>ROUND(N(data!BM63), 0)</f>
        <v>72643</v>
      </c>
      <c r="J64" s="208">
        <f>ROUND(N(data!BM64), 0)</f>
        <v>815</v>
      </c>
      <c r="K64" s="208">
        <f>ROUND(N(data!BM65), 0)</f>
        <v>0</v>
      </c>
      <c r="L64" s="208">
        <f>ROUND(N(data!BM66), 0)</f>
        <v>386176</v>
      </c>
      <c r="M64" s="208">
        <f>ROUND(N(data!BM67), 0)</f>
        <v>0</v>
      </c>
      <c r="N64" s="208">
        <f>ROUND(N(data!BM68), 0)</f>
        <v>0</v>
      </c>
      <c r="O64" s="208">
        <f>ROUND(N(data!BM69), 0)</f>
        <v>44809</v>
      </c>
      <c r="P64" s="208">
        <f>ROUND(N(data!BM70), 0)</f>
        <v>0</v>
      </c>
      <c r="Q64" s="208">
        <f>ROUND(N(data!BM71), 0)</f>
        <v>0</v>
      </c>
      <c r="R64" s="208">
        <f>ROUND(N(data!BM72), 0)</f>
        <v>0</v>
      </c>
      <c r="S64" s="208">
        <f>ROUND(N(data!BM73), 0)</f>
        <v>0</v>
      </c>
      <c r="T64" s="208">
        <f>ROUND(N(data!BM74), 0)</f>
        <v>0</v>
      </c>
      <c r="U64" s="208">
        <f>ROUND(N(data!BM75), 0)</f>
        <v>0</v>
      </c>
      <c r="V64" s="208">
        <f>ROUND(N(data!BM76), 0)</f>
        <v>0</v>
      </c>
      <c r="W64" s="208">
        <f>ROUND(N(data!BM77), 0)</f>
        <v>0</v>
      </c>
      <c r="X64" s="208">
        <f>ROUND(N(data!BM78), 0)</f>
        <v>0</v>
      </c>
      <c r="Y64" s="208">
        <f>ROUND(N(data!BM79), 0)</f>
        <v>0</v>
      </c>
      <c r="Z64" s="208">
        <f>ROUND(N(data!BM80), 0)</f>
        <v>105</v>
      </c>
      <c r="AA64" s="208">
        <f>ROUND(N(data!BM81), 0)</f>
        <v>0</v>
      </c>
      <c r="AB64" s="208">
        <f>ROUND(N(data!BM82), 0)</f>
        <v>0</v>
      </c>
      <c r="AC64" s="208">
        <f>ROUND(N(data!BM83), 0)</f>
        <v>44704</v>
      </c>
      <c r="AD64" s="208">
        <f>ROUND(N(data!BM84), 0)</f>
        <v>0</v>
      </c>
      <c r="AE64" s="208">
        <f>ROUND(N(data!BM89), 0)</f>
        <v>0</v>
      </c>
      <c r="AF64" s="208">
        <f>ROUND(N(data!BM87), 0)</f>
        <v>0</v>
      </c>
      <c r="AG64" s="208">
        <f>ROUND(N(data!BM90), 0)</f>
        <v>0</v>
      </c>
      <c r="AH64" s="208">
        <f>ROUND(N(data!BM91), 0)</f>
        <v>0</v>
      </c>
      <c r="AI64" s="208">
        <f>ROUND(N(data!BM92), 0)</f>
        <v>0</v>
      </c>
      <c r="AJ64" s="208">
        <f>ROUND(N(data!BM93), 0)</f>
        <v>0</v>
      </c>
      <c r="AK64" s="316">
        <f>ROUND(N(data!BM94), 2)</f>
        <v>0</v>
      </c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</row>
    <row r="65" spans="1:89" s="11" customFormat="1" ht="12.65" customHeight="1">
      <c r="A65" s="13" t="str">
        <f>RIGHT(data!$C$97,3)</f>
        <v>080</v>
      </c>
      <c r="B65" s="210" t="str">
        <f>RIGHT(data!$C$96,4)</f>
        <v>2023</v>
      </c>
      <c r="C65" s="13" t="str">
        <f>data!BN$55</f>
        <v>8610</v>
      </c>
      <c r="D65" s="13" t="s">
        <v>1157</v>
      </c>
      <c r="E65" s="208">
        <f>ROUND(N(data!BN59), 0)</f>
        <v>0</v>
      </c>
      <c r="F65" s="316">
        <f>ROUND(N(data!BN60), 2)</f>
        <v>4.2</v>
      </c>
      <c r="G65" s="208">
        <f>ROUND(N(data!BN61), 0)</f>
        <v>500683</v>
      </c>
      <c r="H65" s="208">
        <f>ROUND(N(data!BN62), 0)</f>
        <v>128744</v>
      </c>
      <c r="I65" s="208">
        <f>ROUND(N(data!BN63), 0)</f>
        <v>151229</v>
      </c>
      <c r="J65" s="208">
        <f>ROUND(N(data!BN64), 0)</f>
        <v>47706</v>
      </c>
      <c r="K65" s="208">
        <f>ROUND(N(data!BN65), 0)</f>
        <v>47738</v>
      </c>
      <c r="L65" s="208">
        <f>ROUND(N(data!BN66), 0)</f>
        <v>416872</v>
      </c>
      <c r="M65" s="208">
        <f>ROUND(N(data!BN67), 0)</f>
        <v>116620</v>
      </c>
      <c r="N65" s="208">
        <f>ROUND(N(data!BN68), 0)</f>
        <v>950</v>
      </c>
      <c r="O65" s="208">
        <f>ROUND(N(data!BN69), 0)</f>
        <v>246762</v>
      </c>
      <c r="P65" s="208">
        <f>ROUND(N(data!BN70), 0)</f>
        <v>0</v>
      </c>
      <c r="Q65" s="208">
        <f>ROUND(N(data!BN71), 0)</f>
        <v>0</v>
      </c>
      <c r="R65" s="208">
        <f>ROUND(N(data!BN72), 0)</f>
        <v>0</v>
      </c>
      <c r="S65" s="208">
        <f>ROUND(N(data!BN73), 0)</f>
        <v>0</v>
      </c>
      <c r="T65" s="208">
        <f>ROUND(N(data!BN74), 0)</f>
        <v>0</v>
      </c>
      <c r="U65" s="208">
        <f>ROUND(N(data!BN75), 0)</f>
        <v>0</v>
      </c>
      <c r="V65" s="208">
        <f>ROUND(N(data!BN76), 0)</f>
        <v>0</v>
      </c>
      <c r="W65" s="208">
        <f>ROUND(N(data!BN77), 0)</f>
        <v>0</v>
      </c>
      <c r="X65" s="208">
        <f>ROUND(N(data!BN78), 0)</f>
        <v>0</v>
      </c>
      <c r="Y65" s="208">
        <f>ROUND(N(data!BN79), 0)</f>
        <v>28583</v>
      </c>
      <c r="Z65" s="208">
        <f>ROUND(N(data!BN80), 0)</f>
        <v>55909</v>
      </c>
      <c r="AA65" s="208">
        <f>ROUND(N(data!BN81), 0)</f>
        <v>0</v>
      </c>
      <c r="AB65" s="208">
        <f>ROUND(N(data!BN82), 0)</f>
        <v>0</v>
      </c>
      <c r="AC65" s="208">
        <f>ROUND(N(data!BN83), 0)</f>
        <v>162270</v>
      </c>
      <c r="AD65" s="208">
        <f>ROUND(N(data!BN84), 0)</f>
        <v>87507</v>
      </c>
      <c r="AE65" s="208">
        <f>ROUND(N(data!BN89), 0)</f>
        <v>0</v>
      </c>
      <c r="AF65" s="208">
        <f>ROUND(N(data!BN87), 0)</f>
        <v>0</v>
      </c>
      <c r="AG65" s="208">
        <f>ROUND(N(data!BN90), 0)</f>
        <v>3624</v>
      </c>
      <c r="AH65" s="208">
        <f>ROUND(N(data!BN91), 0)</f>
        <v>0</v>
      </c>
      <c r="AI65" s="208">
        <f>ROUND(N(data!BN92), 0)</f>
        <v>0</v>
      </c>
      <c r="AJ65" s="208">
        <f>ROUND(N(data!BN93), 0)</f>
        <v>0</v>
      </c>
      <c r="AK65" s="316">
        <f>ROUND(N(data!BN94), 2)</f>
        <v>0</v>
      </c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</row>
    <row r="66" spans="1:89" s="11" customFormat="1" ht="12.65" customHeight="1">
      <c r="A66" s="13" t="str">
        <f>RIGHT(data!$C$97,3)</f>
        <v>080</v>
      </c>
      <c r="B66" s="210" t="str">
        <f>RIGHT(data!$C$96,4)</f>
        <v>2023</v>
      </c>
      <c r="C66" s="13" t="str">
        <f>data!BO$55</f>
        <v>8620</v>
      </c>
      <c r="D66" s="13" t="s">
        <v>1157</v>
      </c>
      <c r="E66" s="208">
        <f>ROUND(N(data!BO59), 0)</f>
        <v>0</v>
      </c>
      <c r="F66" s="316">
        <f>ROUND(N(data!BO60), 2)</f>
        <v>0</v>
      </c>
      <c r="G66" s="208">
        <f>ROUND(N(data!BO61), 0)</f>
        <v>224</v>
      </c>
      <c r="H66" s="208">
        <f>ROUND(N(data!BO62), 0)</f>
        <v>58</v>
      </c>
      <c r="I66" s="208">
        <f>ROUND(N(data!BO63), 0)</f>
        <v>0</v>
      </c>
      <c r="J66" s="208">
        <f>ROUND(N(data!BO64), 0)</f>
        <v>387</v>
      </c>
      <c r="K66" s="208">
        <f>ROUND(N(data!BO65), 0)</f>
        <v>0</v>
      </c>
      <c r="L66" s="208">
        <f>ROUND(N(data!BO66), 0)</f>
        <v>0</v>
      </c>
      <c r="M66" s="208">
        <f>ROUND(N(data!BO67), 0)</f>
        <v>0</v>
      </c>
      <c r="N66" s="208">
        <f>ROUND(N(data!BO68), 0)</f>
        <v>0</v>
      </c>
      <c r="O66" s="208">
        <f>ROUND(N(data!BO69), 0)</f>
        <v>0</v>
      </c>
      <c r="P66" s="208">
        <f>ROUND(N(data!BO70), 0)</f>
        <v>0</v>
      </c>
      <c r="Q66" s="208">
        <f>ROUND(N(data!BO71), 0)</f>
        <v>0</v>
      </c>
      <c r="R66" s="208">
        <f>ROUND(N(data!BO72), 0)</f>
        <v>0</v>
      </c>
      <c r="S66" s="208">
        <f>ROUND(N(data!BO73), 0)</f>
        <v>0</v>
      </c>
      <c r="T66" s="208">
        <f>ROUND(N(data!BO74), 0)</f>
        <v>0</v>
      </c>
      <c r="U66" s="208">
        <f>ROUND(N(data!BO75), 0)</f>
        <v>0</v>
      </c>
      <c r="V66" s="208">
        <f>ROUND(N(data!BO76), 0)</f>
        <v>0</v>
      </c>
      <c r="W66" s="208">
        <f>ROUND(N(data!BO77), 0)</f>
        <v>0</v>
      </c>
      <c r="X66" s="208">
        <f>ROUND(N(data!BO78), 0)</f>
        <v>0</v>
      </c>
      <c r="Y66" s="208">
        <f>ROUND(N(data!BO79), 0)</f>
        <v>0</v>
      </c>
      <c r="Z66" s="208">
        <f>ROUND(N(data!BO80), 0)</f>
        <v>0</v>
      </c>
      <c r="AA66" s="208">
        <f>ROUND(N(data!BO81), 0)</f>
        <v>0</v>
      </c>
      <c r="AB66" s="208">
        <f>ROUND(N(data!BO82), 0)</f>
        <v>0</v>
      </c>
      <c r="AC66" s="208">
        <f>ROUND(N(data!BO83), 0)</f>
        <v>0</v>
      </c>
      <c r="AD66" s="208">
        <f>ROUND(N(data!BO84), 0)</f>
        <v>0</v>
      </c>
      <c r="AE66" s="208">
        <f>ROUND(N(data!BO89), 0)</f>
        <v>0</v>
      </c>
      <c r="AF66" s="208">
        <f>ROUND(N(data!BO87), 0)</f>
        <v>0</v>
      </c>
      <c r="AG66" s="208">
        <f>ROUND(N(data!BO90), 0)</f>
        <v>0</v>
      </c>
      <c r="AH66" s="208">
        <f>ROUND(N(data!BO91), 0)</f>
        <v>0</v>
      </c>
      <c r="AI66" s="208">
        <f>ROUND(N(data!BO92), 0)</f>
        <v>0</v>
      </c>
      <c r="AJ66" s="208">
        <f>ROUND(N(data!BO93), 0)</f>
        <v>0</v>
      </c>
      <c r="AK66" s="316">
        <f>ROUND(N(data!BO94), 2)</f>
        <v>0</v>
      </c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</row>
    <row r="67" spans="1:89" s="11" customFormat="1" ht="12.65" customHeight="1">
      <c r="A67" s="13" t="str">
        <f>RIGHT(data!$C$97,3)</f>
        <v>080</v>
      </c>
      <c r="B67" s="210" t="str">
        <f>RIGHT(data!$C$96,4)</f>
        <v>2023</v>
      </c>
      <c r="C67" s="13" t="str">
        <f>data!BP$55</f>
        <v>8630</v>
      </c>
      <c r="D67" s="13" t="s">
        <v>1157</v>
      </c>
      <c r="E67" s="208">
        <f>ROUND(N(data!BP59), 0)</f>
        <v>0</v>
      </c>
      <c r="F67" s="316">
        <f>ROUND(N(data!BP60), 2)</f>
        <v>0</v>
      </c>
      <c r="G67" s="208">
        <f>ROUND(N(data!BP61), 0)</f>
        <v>0</v>
      </c>
      <c r="H67" s="208">
        <f>ROUND(N(data!BP62), 0)</f>
        <v>0</v>
      </c>
      <c r="I67" s="208">
        <f>ROUND(N(data!BP63), 0)</f>
        <v>0</v>
      </c>
      <c r="J67" s="208">
        <f>ROUND(N(data!BP64), 0)</f>
        <v>0</v>
      </c>
      <c r="K67" s="208">
        <f>ROUND(N(data!BP65), 0)</f>
        <v>0</v>
      </c>
      <c r="L67" s="208">
        <f>ROUND(N(data!BP66), 0)</f>
        <v>0</v>
      </c>
      <c r="M67" s="208">
        <f>ROUND(N(data!BP67), 0)</f>
        <v>0</v>
      </c>
      <c r="N67" s="208">
        <f>ROUND(N(data!BP68), 0)</f>
        <v>0</v>
      </c>
      <c r="O67" s="208">
        <f>ROUND(N(data!BP69), 0)</f>
        <v>0</v>
      </c>
      <c r="P67" s="208">
        <f>ROUND(N(data!BP70), 0)</f>
        <v>0</v>
      </c>
      <c r="Q67" s="208">
        <f>ROUND(N(data!BP71), 0)</f>
        <v>0</v>
      </c>
      <c r="R67" s="208">
        <f>ROUND(N(data!BP72), 0)</f>
        <v>0</v>
      </c>
      <c r="S67" s="208">
        <f>ROUND(N(data!BP73), 0)</f>
        <v>0</v>
      </c>
      <c r="T67" s="208">
        <f>ROUND(N(data!BP74), 0)</f>
        <v>0</v>
      </c>
      <c r="U67" s="208">
        <f>ROUND(N(data!BP75), 0)</f>
        <v>0</v>
      </c>
      <c r="V67" s="208">
        <f>ROUND(N(data!BP76), 0)</f>
        <v>0</v>
      </c>
      <c r="W67" s="208">
        <f>ROUND(N(data!BP77), 0)</f>
        <v>0</v>
      </c>
      <c r="X67" s="208">
        <f>ROUND(N(data!BP78), 0)</f>
        <v>0</v>
      </c>
      <c r="Y67" s="208">
        <f>ROUND(N(data!BP79), 0)</f>
        <v>0</v>
      </c>
      <c r="Z67" s="208">
        <f>ROUND(N(data!BP80), 0)</f>
        <v>0</v>
      </c>
      <c r="AA67" s="208">
        <f>ROUND(N(data!BP81), 0)</f>
        <v>0</v>
      </c>
      <c r="AB67" s="208">
        <f>ROUND(N(data!BP82), 0)</f>
        <v>0</v>
      </c>
      <c r="AC67" s="208">
        <f>ROUND(N(data!BP83), 0)</f>
        <v>0</v>
      </c>
      <c r="AD67" s="208">
        <f>ROUND(N(data!BP84), 0)</f>
        <v>0</v>
      </c>
      <c r="AE67" s="208">
        <f>ROUND(N(data!BP89), 0)</f>
        <v>0</v>
      </c>
      <c r="AF67" s="208">
        <f>ROUND(N(data!BP87), 0)</f>
        <v>0</v>
      </c>
      <c r="AG67" s="208">
        <f>ROUND(N(data!BP90), 0)</f>
        <v>0</v>
      </c>
      <c r="AH67" s="208">
        <f>ROUND(N(data!BP91), 0)</f>
        <v>0</v>
      </c>
      <c r="AI67" s="208">
        <f>ROUND(N(data!BP92), 0)</f>
        <v>0</v>
      </c>
      <c r="AJ67" s="208">
        <f>ROUND(N(data!BP93), 0)</f>
        <v>0</v>
      </c>
      <c r="AK67" s="316">
        <f>ROUND(N(data!BP94), 2)</f>
        <v>0</v>
      </c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</row>
    <row r="68" spans="1:89" s="11" customFormat="1" ht="12.65" customHeight="1">
      <c r="A68" s="13" t="str">
        <f>RIGHT(data!$C$97,3)</f>
        <v>080</v>
      </c>
      <c r="B68" s="210" t="str">
        <f>RIGHT(data!$C$96,4)</f>
        <v>2023</v>
      </c>
      <c r="C68" s="13" t="str">
        <f>data!BQ$55</f>
        <v>8640</v>
      </c>
      <c r="D68" s="13" t="s">
        <v>1157</v>
      </c>
      <c r="E68" s="208">
        <f>ROUND(N(data!BQ59), 0)</f>
        <v>0</v>
      </c>
      <c r="F68" s="316">
        <f>ROUND(N(data!BQ60), 2)</f>
        <v>0</v>
      </c>
      <c r="G68" s="208">
        <f>ROUND(N(data!BQ61), 0)</f>
        <v>0</v>
      </c>
      <c r="H68" s="208">
        <f>ROUND(N(data!BQ62), 0)</f>
        <v>0</v>
      </c>
      <c r="I68" s="208">
        <f>ROUND(N(data!BQ63), 0)</f>
        <v>0</v>
      </c>
      <c r="J68" s="208">
        <f>ROUND(N(data!BQ64), 0)</f>
        <v>0</v>
      </c>
      <c r="K68" s="208">
        <f>ROUND(N(data!BQ65), 0)</f>
        <v>0</v>
      </c>
      <c r="L68" s="208">
        <f>ROUND(N(data!BQ66), 0)</f>
        <v>0</v>
      </c>
      <c r="M68" s="208">
        <f>ROUND(N(data!BQ67), 0)</f>
        <v>0</v>
      </c>
      <c r="N68" s="208">
        <f>ROUND(N(data!BQ68), 0)</f>
        <v>0</v>
      </c>
      <c r="O68" s="208">
        <f>ROUND(N(data!BQ69), 0)</f>
        <v>0</v>
      </c>
      <c r="P68" s="208">
        <f>ROUND(N(data!BQ70), 0)</f>
        <v>0</v>
      </c>
      <c r="Q68" s="208">
        <f>ROUND(N(data!BQ71), 0)</f>
        <v>0</v>
      </c>
      <c r="R68" s="208">
        <f>ROUND(N(data!BQ72), 0)</f>
        <v>0</v>
      </c>
      <c r="S68" s="208">
        <f>ROUND(N(data!BQ73), 0)</f>
        <v>0</v>
      </c>
      <c r="T68" s="208">
        <f>ROUND(N(data!BQ74), 0)</f>
        <v>0</v>
      </c>
      <c r="U68" s="208">
        <f>ROUND(N(data!BQ75), 0)</f>
        <v>0</v>
      </c>
      <c r="V68" s="208">
        <f>ROUND(N(data!BQ76), 0)</f>
        <v>0</v>
      </c>
      <c r="W68" s="208">
        <f>ROUND(N(data!BQ77), 0)</f>
        <v>0</v>
      </c>
      <c r="X68" s="208">
        <f>ROUND(N(data!BQ78), 0)</f>
        <v>0</v>
      </c>
      <c r="Y68" s="208">
        <f>ROUND(N(data!BQ79), 0)</f>
        <v>0</v>
      </c>
      <c r="Z68" s="208">
        <f>ROUND(N(data!BQ80), 0)</f>
        <v>0</v>
      </c>
      <c r="AA68" s="208">
        <f>ROUND(N(data!BQ81), 0)</f>
        <v>0</v>
      </c>
      <c r="AB68" s="208">
        <f>ROUND(N(data!BQ82), 0)</f>
        <v>0</v>
      </c>
      <c r="AC68" s="208">
        <f>ROUND(N(data!BQ83), 0)</f>
        <v>0</v>
      </c>
      <c r="AD68" s="208">
        <f>ROUND(N(data!BQ84), 0)</f>
        <v>0</v>
      </c>
      <c r="AE68" s="208">
        <f>ROUND(N(data!BQ89), 0)</f>
        <v>0</v>
      </c>
      <c r="AF68" s="208">
        <f>ROUND(N(data!BQ87), 0)</f>
        <v>0</v>
      </c>
      <c r="AG68" s="208">
        <f>ROUND(N(data!BQ90), 0)</f>
        <v>0</v>
      </c>
      <c r="AH68" s="208">
        <f>ROUND(N(data!BQ91), 0)</f>
        <v>0</v>
      </c>
      <c r="AI68" s="208">
        <f>ROUND(N(data!BQ92), 0)</f>
        <v>0</v>
      </c>
      <c r="AJ68" s="208">
        <f>ROUND(N(data!BQ93), 0)</f>
        <v>0</v>
      </c>
      <c r="AK68" s="316">
        <f>ROUND(N(data!BQ94), 2)</f>
        <v>0</v>
      </c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</row>
    <row r="69" spans="1:89" s="11" customFormat="1" ht="12.65" customHeight="1">
      <c r="A69" s="13" t="str">
        <f>RIGHT(data!$C$97,3)</f>
        <v>080</v>
      </c>
      <c r="B69" s="210" t="str">
        <f>RIGHT(data!$C$96,4)</f>
        <v>2023</v>
      </c>
      <c r="C69" s="13" t="str">
        <f>data!BR$55</f>
        <v>8650</v>
      </c>
      <c r="D69" s="13" t="s">
        <v>1157</v>
      </c>
      <c r="E69" s="208">
        <f>ROUND(N(data!BR59), 0)</f>
        <v>0</v>
      </c>
      <c r="F69" s="316">
        <f>ROUND(N(data!BR60), 2)</f>
        <v>0</v>
      </c>
      <c r="G69" s="208">
        <f>ROUND(N(data!BR61), 0)</f>
        <v>0</v>
      </c>
      <c r="H69" s="208">
        <f>ROUND(N(data!BR62), 0)</f>
        <v>0</v>
      </c>
      <c r="I69" s="208">
        <f>ROUND(N(data!BR63), 0)</f>
        <v>0</v>
      </c>
      <c r="J69" s="208">
        <f>ROUND(N(data!BR64), 0)</f>
        <v>0</v>
      </c>
      <c r="K69" s="208">
        <f>ROUND(N(data!BR65), 0)</f>
        <v>0</v>
      </c>
      <c r="L69" s="208">
        <f>ROUND(N(data!BR66), 0)</f>
        <v>0</v>
      </c>
      <c r="M69" s="208">
        <f>ROUND(N(data!BR67), 0)</f>
        <v>0</v>
      </c>
      <c r="N69" s="208">
        <f>ROUND(N(data!BR68), 0)</f>
        <v>0</v>
      </c>
      <c r="O69" s="208">
        <f>ROUND(N(data!BR69), 0)</f>
        <v>0</v>
      </c>
      <c r="P69" s="208">
        <f>ROUND(N(data!BR70), 0)</f>
        <v>0</v>
      </c>
      <c r="Q69" s="208">
        <f>ROUND(N(data!BR71), 0)</f>
        <v>0</v>
      </c>
      <c r="R69" s="208">
        <f>ROUND(N(data!BR72), 0)</f>
        <v>0</v>
      </c>
      <c r="S69" s="208">
        <f>ROUND(N(data!BR73), 0)</f>
        <v>0</v>
      </c>
      <c r="T69" s="208">
        <f>ROUND(N(data!BR74), 0)</f>
        <v>0</v>
      </c>
      <c r="U69" s="208">
        <f>ROUND(N(data!BR75), 0)</f>
        <v>0</v>
      </c>
      <c r="V69" s="208">
        <f>ROUND(N(data!BR76), 0)</f>
        <v>0</v>
      </c>
      <c r="W69" s="208">
        <f>ROUND(N(data!BR77), 0)</f>
        <v>0</v>
      </c>
      <c r="X69" s="208">
        <f>ROUND(N(data!BR78), 0)</f>
        <v>0</v>
      </c>
      <c r="Y69" s="208">
        <f>ROUND(N(data!BR79), 0)</f>
        <v>0</v>
      </c>
      <c r="Z69" s="208">
        <f>ROUND(N(data!BR80), 0)</f>
        <v>0</v>
      </c>
      <c r="AA69" s="208">
        <f>ROUND(N(data!BR81), 0)</f>
        <v>0</v>
      </c>
      <c r="AB69" s="208">
        <f>ROUND(N(data!BR82), 0)</f>
        <v>0</v>
      </c>
      <c r="AC69" s="208">
        <f>ROUND(N(data!BR83), 0)</f>
        <v>0</v>
      </c>
      <c r="AD69" s="208">
        <f>ROUND(N(data!BR84), 0)</f>
        <v>0</v>
      </c>
      <c r="AE69" s="208">
        <f>ROUND(N(data!BR89), 0)</f>
        <v>0</v>
      </c>
      <c r="AF69" s="208">
        <f>ROUND(N(data!BR87), 0)</f>
        <v>0</v>
      </c>
      <c r="AG69" s="208">
        <f>ROUND(N(data!BR90), 0)</f>
        <v>0</v>
      </c>
      <c r="AH69" s="208">
        <f>ROUND(N(data!BR91), 0)</f>
        <v>0</v>
      </c>
      <c r="AI69" s="208">
        <f>ROUND(N(data!BR92), 0)</f>
        <v>0</v>
      </c>
      <c r="AJ69" s="208">
        <f>ROUND(N(data!BR93), 0)</f>
        <v>0</v>
      </c>
      <c r="AK69" s="316">
        <f>ROUND(N(data!BR94), 2)</f>
        <v>0</v>
      </c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</row>
    <row r="70" spans="1:89" s="11" customFormat="1" ht="12.65" customHeight="1">
      <c r="A70" s="13" t="str">
        <f>RIGHT(data!$C$97,3)</f>
        <v>080</v>
      </c>
      <c r="B70" s="210" t="str">
        <f>RIGHT(data!$C$96,4)</f>
        <v>2023</v>
      </c>
      <c r="C70" s="13" t="str">
        <f>data!BS$55</f>
        <v>8660</v>
      </c>
      <c r="D70" s="13" t="s">
        <v>1157</v>
      </c>
      <c r="E70" s="208">
        <f>ROUND(N(data!BS59), 0)</f>
        <v>0</v>
      </c>
      <c r="F70" s="316">
        <f>ROUND(N(data!BS60), 2)</f>
        <v>0</v>
      </c>
      <c r="G70" s="208">
        <f>ROUND(N(data!BS61), 0)</f>
        <v>0</v>
      </c>
      <c r="H70" s="208">
        <f>ROUND(N(data!BS62), 0)</f>
        <v>0</v>
      </c>
      <c r="I70" s="208">
        <f>ROUND(N(data!BS63), 0)</f>
        <v>0</v>
      </c>
      <c r="J70" s="208">
        <f>ROUND(N(data!BS64), 0)</f>
        <v>0</v>
      </c>
      <c r="K70" s="208">
        <f>ROUND(N(data!BS65), 0)</f>
        <v>0</v>
      </c>
      <c r="L70" s="208">
        <f>ROUND(N(data!BS66), 0)</f>
        <v>0</v>
      </c>
      <c r="M70" s="208">
        <f>ROUND(N(data!BS67), 0)</f>
        <v>0</v>
      </c>
      <c r="N70" s="208">
        <f>ROUND(N(data!BS68), 0)</f>
        <v>0</v>
      </c>
      <c r="O70" s="208">
        <f>ROUND(N(data!BS69), 0)</f>
        <v>0</v>
      </c>
      <c r="P70" s="208">
        <f>ROUND(N(data!BS70), 0)</f>
        <v>0</v>
      </c>
      <c r="Q70" s="208">
        <f>ROUND(N(data!BS71), 0)</f>
        <v>0</v>
      </c>
      <c r="R70" s="208">
        <f>ROUND(N(data!BS72), 0)</f>
        <v>0</v>
      </c>
      <c r="S70" s="208">
        <f>ROUND(N(data!BS73), 0)</f>
        <v>0</v>
      </c>
      <c r="T70" s="208">
        <f>ROUND(N(data!BS74), 0)</f>
        <v>0</v>
      </c>
      <c r="U70" s="208">
        <f>ROUND(N(data!BS75), 0)</f>
        <v>0</v>
      </c>
      <c r="V70" s="208">
        <f>ROUND(N(data!BS76), 0)</f>
        <v>0</v>
      </c>
      <c r="W70" s="208">
        <f>ROUND(N(data!BS77), 0)</f>
        <v>0</v>
      </c>
      <c r="X70" s="208">
        <f>ROUND(N(data!BS78), 0)</f>
        <v>0</v>
      </c>
      <c r="Y70" s="208">
        <f>ROUND(N(data!BS79), 0)</f>
        <v>0</v>
      </c>
      <c r="Z70" s="208">
        <f>ROUND(N(data!BS80), 0)</f>
        <v>0</v>
      </c>
      <c r="AA70" s="208">
        <f>ROUND(N(data!BS81), 0)</f>
        <v>0</v>
      </c>
      <c r="AB70" s="208">
        <f>ROUND(N(data!BS82), 0)</f>
        <v>0</v>
      </c>
      <c r="AC70" s="208">
        <f>ROUND(N(data!BS83), 0)</f>
        <v>0</v>
      </c>
      <c r="AD70" s="208">
        <f>ROUND(N(data!BS84), 0)</f>
        <v>0</v>
      </c>
      <c r="AE70" s="208">
        <f>ROUND(N(data!BS89), 0)</f>
        <v>0</v>
      </c>
      <c r="AF70" s="208">
        <f>ROUND(N(data!BS87), 0)</f>
        <v>0</v>
      </c>
      <c r="AG70" s="208">
        <f>ROUND(N(data!BS90), 0)</f>
        <v>0</v>
      </c>
      <c r="AH70" s="208">
        <f>ROUND(N(data!BS91), 0)</f>
        <v>0</v>
      </c>
      <c r="AI70" s="208">
        <f>ROUND(N(data!BS92), 0)</f>
        <v>0</v>
      </c>
      <c r="AJ70" s="208">
        <f>ROUND(N(data!BS93), 0)</f>
        <v>0</v>
      </c>
      <c r="AK70" s="316">
        <f>ROUND(N(data!BS94), 2)</f>
        <v>0</v>
      </c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</row>
    <row r="71" spans="1:89" s="11" customFormat="1" ht="12.65" customHeight="1">
      <c r="A71" s="13" t="str">
        <f>RIGHT(data!$C$97,3)</f>
        <v>080</v>
      </c>
      <c r="B71" s="210" t="str">
        <f>RIGHT(data!$C$96,4)</f>
        <v>2023</v>
      </c>
      <c r="C71" s="13" t="str">
        <f>data!BT$55</f>
        <v>8670</v>
      </c>
      <c r="D71" s="13" t="s">
        <v>1157</v>
      </c>
      <c r="E71" s="208">
        <f>ROUND(N(data!BT59), 0)</f>
        <v>0</v>
      </c>
      <c r="F71" s="316">
        <f>ROUND(N(data!BT60), 2)</f>
        <v>0</v>
      </c>
      <c r="G71" s="208">
        <f>ROUND(N(data!BT61), 0)</f>
        <v>0</v>
      </c>
      <c r="H71" s="208">
        <f>ROUND(N(data!BT62), 0)</f>
        <v>0</v>
      </c>
      <c r="I71" s="208">
        <f>ROUND(N(data!BT63), 0)</f>
        <v>0</v>
      </c>
      <c r="J71" s="208">
        <f>ROUND(N(data!BT64), 0)</f>
        <v>0</v>
      </c>
      <c r="K71" s="208">
        <f>ROUND(N(data!BT65), 0)</f>
        <v>0</v>
      </c>
      <c r="L71" s="208">
        <f>ROUND(N(data!BT66), 0)</f>
        <v>0</v>
      </c>
      <c r="M71" s="208">
        <f>ROUND(N(data!BT67), 0)</f>
        <v>0</v>
      </c>
      <c r="N71" s="208">
        <f>ROUND(N(data!BT68), 0)</f>
        <v>0</v>
      </c>
      <c r="O71" s="208">
        <f>ROUND(N(data!BT69), 0)</f>
        <v>0</v>
      </c>
      <c r="P71" s="208">
        <f>ROUND(N(data!BT70), 0)</f>
        <v>0</v>
      </c>
      <c r="Q71" s="208">
        <f>ROUND(N(data!BT71), 0)</f>
        <v>0</v>
      </c>
      <c r="R71" s="208">
        <f>ROUND(N(data!BT72), 0)</f>
        <v>0</v>
      </c>
      <c r="S71" s="208">
        <f>ROUND(N(data!BT73), 0)</f>
        <v>0</v>
      </c>
      <c r="T71" s="208">
        <f>ROUND(N(data!BT74), 0)</f>
        <v>0</v>
      </c>
      <c r="U71" s="208">
        <f>ROUND(N(data!BT75), 0)</f>
        <v>0</v>
      </c>
      <c r="V71" s="208">
        <f>ROUND(N(data!BT76), 0)</f>
        <v>0</v>
      </c>
      <c r="W71" s="208">
        <f>ROUND(N(data!BT77), 0)</f>
        <v>0</v>
      </c>
      <c r="X71" s="208">
        <f>ROUND(N(data!BT78), 0)</f>
        <v>0</v>
      </c>
      <c r="Y71" s="208">
        <f>ROUND(N(data!BT79), 0)</f>
        <v>0</v>
      </c>
      <c r="Z71" s="208">
        <f>ROUND(N(data!BT80), 0)</f>
        <v>0</v>
      </c>
      <c r="AA71" s="208">
        <f>ROUND(N(data!BT81), 0)</f>
        <v>0</v>
      </c>
      <c r="AB71" s="208">
        <f>ROUND(N(data!BT82), 0)</f>
        <v>0</v>
      </c>
      <c r="AC71" s="208">
        <f>ROUND(N(data!BT83), 0)</f>
        <v>0</v>
      </c>
      <c r="AD71" s="208">
        <f>ROUND(N(data!BT84), 0)</f>
        <v>0</v>
      </c>
      <c r="AE71" s="208">
        <f>ROUND(N(data!BT89), 0)</f>
        <v>0</v>
      </c>
      <c r="AF71" s="208">
        <f>ROUND(N(data!BT87), 0)</f>
        <v>0</v>
      </c>
      <c r="AG71" s="208">
        <f>ROUND(N(data!BT90), 0)</f>
        <v>0</v>
      </c>
      <c r="AH71" s="208">
        <f>ROUND(N(data!BT91), 0)</f>
        <v>0</v>
      </c>
      <c r="AI71" s="208">
        <f>ROUND(N(data!BT92), 0)</f>
        <v>0</v>
      </c>
      <c r="AJ71" s="208">
        <f>ROUND(N(data!BT93), 0)</f>
        <v>0</v>
      </c>
      <c r="AK71" s="316">
        <f>ROUND(N(data!BT94), 2)</f>
        <v>0</v>
      </c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</row>
    <row r="72" spans="1:89" s="11" customFormat="1" ht="12.65" customHeight="1">
      <c r="A72" s="13" t="str">
        <f>RIGHT(data!$C$97,3)</f>
        <v>080</v>
      </c>
      <c r="B72" s="210" t="str">
        <f>RIGHT(data!$C$96,4)</f>
        <v>2023</v>
      </c>
      <c r="C72" s="13" t="str">
        <f>data!BU$55</f>
        <v>8680</v>
      </c>
      <c r="D72" s="13" t="s">
        <v>1157</v>
      </c>
      <c r="E72" s="208">
        <f>ROUND(N(data!BU59), 0)</f>
        <v>0</v>
      </c>
      <c r="F72" s="316">
        <f>ROUND(N(data!BU60), 2)</f>
        <v>0</v>
      </c>
      <c r="G72" s="208">
        <f>ROUND(N(data!BU61), 0)</f>
        <v>0</v>
      </c>
      <c r="H72" s="208">
        <f>ROUND(N(data!BU62), 0)</f>
        <v>0</v>
      </c>
      <c r="I72" s="208">
        <f>ROUND(N(data!BU63), 0)</f>
        <v>0</v>
      </c>
      <c r="J72" s="208">
        <f>ROUND(N(data!BU64), 0)</f>
        <v>0</v>
      </c>
      <c r="K72" s="208">
        <f>ROUND(N(data!BU65), 0)</f>
        <v>0</v>
      </c>
      <c r="L72" s="208">
        <f>ROUND(N(data!BU66), 0)</f>
        <v>0</v>
      </c>
      <c r="M72" s="208">
        <f>ROUND(N(data!BU67), 0)</f>
        <v>0</v>
      </c>
      <c r="N72" s="208">
        <f>ROUND(N(data!BU68), 0)</f>
        <v>0</v>
      </c>
      <c r="O72" s="208">
        <f>ROUND(N(data!BU69), 0)</f>
        <v>0</v>
      </c>
      <c r="P72" s="208">
        <f>ROUND(N(data!BU70), 0)</f>
        <v>0</v>
      </c>
      <c r="Q72" s="208">
        <f>ROUND(N(data!BU71), 0)</f>
        <v>0</v>
      </c>
      <c r="R72" s="208">
        <f>ROUND(N(data!BU72), 0)</f>
        <v>0</v>
      </c>
      <c r="S72" s="208">
        <f>ROUND(N(data!BU73), 0)</f>
        <v>0</v>
      </c>
      <c r="T72" s="208">
        <f>ROUND(N(data!BU74), 0)</f>
        <v>0</v>
      </c>
      <c r="U72" s="208">
        <f>ROUND(N(data!BU75), 0)</f>
        <v>0</v>
      </c>
      <c r="V72" s="208">
        <f>ROUND(N(data!BU76), 0)</f>
        <v>0</v>
      </c>
      <c r="W72" s="208">
        <f>ROUND(N(data!BU77), 0)</f>
        <v>0</v>
      </c>
      <c r="X72" s="208">
        <f>ROUND(N(data!BU78), 0)</f>
        <v>0</v>
      </c>
      <c r="Y72" s="208">
        <f>ROUND(N(data!BU79), 0)</f>
        <v>0</v>
      </c>
      <c r="Z72" s="208">
        <f>ROUND(N(data!BU80), 0)</f>
        <v>0</v>
      </c>
      <c r="AA72" s="208">
        <f>ROUND(N(data!BU81), 0)</f>
        <v>0</v>
      </c>
      <c r="AB72" s="208">
        <f>ROUND(N(data!BU82), 0)</f>
        <v>0</v>
      </c>
      <c r="AC72" s="208">
        <f>ROUND(N(data!BU83), 0)</f>
        <v>0</v>
      </c>
      <c r="AD72" s="208">
        <f>ROUND(N(data!BU84), 0)</f>
        <v>0</v>
      </c>
      <c r="AE72" s="208">
        <f>ROUND(N(data!BU89), 0)</f>
        <v>0</v>
      </c>
      <c r="AF72" s="208">
        <f>ROUND(N(data!BU87), 0)</f>
        <v>0</v>
      </c>
      <c r="AG72" s="208">
        <f>ROUND(N(data!BU90), 0)</f>
        <v>0</v>
      </c>
      <c r="AH72" s="208">
        <f>ROUND(N(data!BU91), 0)</f>
        <v>0</v>
      </c>
      <c r="AI72" s="208">
        <f>ROUND(N(data!BU92), 0)</f>
        <v>0</v>
      </c>
      <c r="AJ72" s="208">
        <f>ROUND(N(data!BU93), 0)</f>
        <v>0</v>
      </c>
      <c r="AK72" s="316">
        <f>ROUND(N(data!BU94), 2)</f>
        <v>0</v>
      </c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</row>
    <row r="73" spans="1:89" s="11" customFormat="1" ht="12.65" customHeight="1">
      <c r="A73" s="13" t="str">
        <f>RIGHT(data!$C$97,3)</f>
        <v>080</v>
      </c>
      <c r="B73" s="210" t="str">
        <f>RIGHT(data!$C$96,4)</f>
        <v>2023</v>
      </c>
      <c r="C73" s="13" t="str">
        <f>data!BV$55</f>
        <v>8690</v>
      </c>
      <c r="D73" s="13" t="s">
        <v>1157</v>
      </c>
      <c r="E73" s="208">
        <f>ROUND(N(data!BV59), 0)</f>
        <v>0</v>
      </c>
      <c r="F73" s="316">
        <f>ROUND(N(data!BV60), 2)</f>
        <v>0.77</v>
      </c>
      <c r="G73" s="208">
        <f>ROUND(N(data!BV61), 0)</f>
        <v>45430</v>
      </c>
      <c r="H73" s="208">
        <f>ROUND(N(data!BV62), 0)</f>
        <v>11682</v>
      </c>
      <c r="I73" s="208">
        <f>ROUND(N(data!BV63), 0)</f>
        <v>6788</v>
      </c>
      <c r="J73" s="208">
        <f>ROUND(N(data!BV64), 0)</f>
        <v>1243</v>
      </c>
      <c r="K73" s="208">
        <f>ROUND(N(data!BV65), 0)</f>
        <v>0</v>
      </c>
      <c r="L73" s="208">
        <f>ROUND(N(data!BV66), 0)</f>
        <v>54773</v>
      </c>
      <c r="M73" s="208">
        <f>ROUND(N(data!BV67), 0)</f>
        <v>1738</v>
      </c>
      <c r="N73" s="208">
        <f>ROUND(N(data!BV68), 0)</f>
        <v>0</v>
      </c>
      <c r="O73" s="208">
        <f>ROUND(N(data!BV69), 0)</f>
        <v>115</v>
      </c>
      <c r="P73" s="208">
        <f>ROUND(N(data!BV70), 0)</f>
        <v>0</v>
      </c>
      <c r="Q73" s="208">
        <f>ROUND(N(data!BV71), 0)</f>
        <v>0</v>
      </c>
      <c r="R73" s="208">
        <f>ROUND(N(data!BV72), 0)</f>
        <v>0</v>
      </c>
      <c r="S73" s="208">
        <f>ROUND(N(data!BV73), 0)</f>
        <v>0</v>
      </c>
      <c r="T73" s="208">
        <f>ROUND(N(data!BV74), 0)</f>
        <v>0</v>
      </c>
      <c r="U73" s="208">
        <f>ROUND(N(data!BV75), 0)</f>
        <v>0</v>
      </c>
      <c r="V73" s="208">
        <f>ROUND(N(data!BV76), 0)</f>
        <v>0</v>
      </c>
      <c r="W73" s="208">
        <f>ROUND(N(data!BV77), 0)</f>
        <v>0</v>
      </c>
      <c r="X73" s="208">
        <f>ROUND(N(data!BV78), 0)</f>
        <v>0</v>
      </c>
      <c r="Y73" s="208">
        <f>ROUND(N(data!BV79), 0)</f>
        <v>0</v>
      </c>
      <c r="Z73" s="208">
        <f>ROUND(N(data!BV80), 0)</f>
        <v>0</v>
      </c>
      <c r="AA73" s="208">
        <f>ROUND(N(data!BV81), 0)</f>
        <v>0</v>
      </c>
      <c r="AB73" s="208">
        <f>ROUND(N(data!BV82), 0)</f>
        <v>0</v>
      </c>
      <c r="AC73" s="208">
        <f>ROUND(N(data!BV83), 0)</f>
        <v>115</v>
      </c>
      <c r="AD73" s="208">
        <f>ROUND(N(data!BV84), 0)</f>
        <v>0</v>
      </c>
      <c r="AE73" s="208">
        <f>ROUND(N(data!BV89), 0)</f>
        <v>0</v>
      </c>
      <c r="AF73" s="208">
        <f>ROUND(N(data!BV87), 0)</f>
        <v>0</v>
      </c>
      <c r="AG73" s="208">
        <f>ROUND(N(data!BV90), 0)</f>
        <v>54</v>
      </c>
      <c r="AH73" s="208">
        <f>ROUND(N(data!BV91), 0)</f>
        <v>0</v>
      </c>
      <c r="AI73" s="208">
        <f>ROUND(N(data!BV92), 0)</f>
        <v>54</v>
      </c>
      <c r="AJ73" s="208">
        <f>ROUND(N(data!BV93), 0)</f>
        <v>0</v>
      </c>
      <c r="AK73" s="316">
        <f>ROUND(N(data!BV94), 2)</f>
        <v>0</v>
      </c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</row>
    <row r="74" spans="1:89" s="11" customFormat="1" ht="12.65" customHeight="1">
      <c r="A74" s="13" t="str">
        <f>RIGHT(data!$C$97,3)</f>
        <v>080</v>
      </c>
      <c r="B74" s="210" t="str">
        <f>RIGHT(data!$C$96,4)</f>
        <v>2023</v>
      </c>
      <c r="C74" s="13" t="str">
        <f>data!BW$55</f>
        <v>8700</v>
      </c>
      <c r="D74" s="13" t="s">
        <v>1157</v>
      </c>
      <c r="E74" s="208">
        <f>ROUND(N(data!BW59), 0)</f>
        <v>0</v>
      </c>
      <c r="F74" s="316">
        <f>ROUND(N(data!BW60), 2)</f>
        <v>0</v>
      </c>
      <c r="G74" s="208">
        <f>ROUND(N(data!BW61), 0)</f>
        <v>0</v>
      </c>
      <c r="H74" s="208">
        <f>ROUND(N(data!BW62), 0)</f>
        <v>0</v>
      </c>
      <c r="I74" s="208">
        <f>ROUND(N(data!BW63), 0)</f>
        <v>0</v>
      </c>
      <c r="J74" s="208">
        <f>ROUND(N(data!BW64), 0)</f>
        <v>0</v>
      </c>
      <c r="K74" s="208">
        <f>ROUND(N(data!BW65), 0)</f>
        <v>0</v>
      </c>
      <c r="L74" s="208">
        <f>ROUND(N(data!BW66), 0)</f>
        <v>0</v>
      </c>
      <c r="M74" s="208">
        <f>ROUND(N(data!BW67), 0)</f>
        <v>0</v>
      </c>
      <c r="N74" s="208">
        <f>ROUND(N(data!BW68), 0)</f>
        <v>0</v>
      </c>
      <c r="O74" s="208">
        <f>ROUND(N(data!BW69), 0)</f>
        <v>0</v>
      </c>
      <c r="P74" s="208">
        <f>ROUND(N(data!BW70), 0)</f>
        <v>0</v>
      </c>
      <c r="Q74" s="208">
        <f>ROUND(N(data!BW71), 0)</f>
        <v>0</v>
      </c>
      <c r="R74" s="208">
        <f>ROUND(N(data!BW72), 0)</f>
        <v>0</v>
      </c>
      <c r="S74" s="208">
        <f>ROUND(N(data!BW73), 0)</f>
        <v>0</v>
      </c>
      <c r="T74" s="208">
        <f>ROUND(N(data!BW74), 0)</f>
        <v>0</v>
      </c>
      <c r="U74" s="208">
        <f>ROUND(N(data!BW75), 0)</f>
        <v>0</v>
      </c>
      <c r="V74" s="208">
        <f>ROUND(N(data!BW76), 0)</f>
        <v>0</v>
      </c>
      <c r="W74" s="208">
        <f>ROUND(N(data!BW77), 0)</f>
        <v>0</v>
      </c>
      <c r="X74" s="208">
        <f>ROUND(N(data!BW78), 0)</f>
        <v>0</v>
      </c>
      <c r="Y74" s="208">
        <f>ROUND(N(data!BW79), 0)</f>
        <v>0</v>
      </c>
      <c r="Z74" s="208">
        <f>ROUND(N(data!BW80), 0)</f>
        <v>0</v>
      </c>
      <c r="AA74" s="208">
        <f>ROUND(N(data!BW81), 0)</f>
        <v>0</v>
      </c>
      <c r="AB74" s="208">
        <f>ROUND(N(data!BW82), 0)</f>
        <v>0</v>
      </c>
      <c r="AC74" s="208">
        <f>ROUND(N(data!BW83), 0)</f>
        <v>0</v>
      </c>
      <c r="AD74" s="208">
        <f>ROUND(N(data!BW84), 0)</f>
        <v>0</v>
      </c>
      <c r="AE74" s="208">
        <f>ROUND(N(data!BW89), 0)</f>
        <v>0</v>
      </c>
      <c r="AF74" s="208">
        <f>ROUND(N(data!BW87), 0)</f>
        <v>0</v>
      </c>
      <c r="AG74" s="208">
        <f>ROUND(N(data!BW90), 0)</f>
        <v>0</v>
      </c>
      <c r="AH74" s="208">
        <f>ROUND(N(data!BW91), 0)</f>
        <v>0</v>
      </c>
      <c r="AI74" s="208">
        <f>ROUND(N(data!BW92), 0)</f>
        <v>0</v>
      </c>
      <c r="AJ74" s="208">
        <f>ROUND(N(data!BW93), 0)</f>
        <v>0</v>
      </c>
      <c r="AK74" s="316">
        <f>ROUND(N(data!BW94), 2)</f>
        <v>0</v>
      </c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</row>
    <row r="75" spans="1:89" s="11" customFormat="1" ht="12.65" customHeight="1">
      <c r="A75" s="13" t="str">
        <f>RIGHT(data!$C$97,3)</f>
        <v>080</v>
      </c>
      <c r="B75" s="210" t="str">
        <f>RIGHT(data!$C$96,4)</f>
        <v>2023</v>
      </c>
      <c r="C75" s="13" t="str">
        <f>data!BX$55</f>
        <v>8710</v>
      </c>
      <c r="D75" s="13" t="s">
        <v>1157</v>
      </c>
      <c r="E75" s="208">
        <f>ROUND(N(data!BX59), 0)</f>
        <v>0</v>
      </c>
      <c r="F75" s="316">
        <f>ROUND(N(data!BX60), 2)</f>
        <v>0</v>
      </c>
      <c r="G75" s="208">
        <f>ROUND(N(data!BX61), 0)</f>
        <v>0</v>
      </c>
      <c r="H75" s="208">
        <f>ROUND(N(data!BX62), 0)</f>
        <v>0</v>
      </c>
      <c r="I75" s="208">
        <f>ROUND(N(data!BX63), 0)</f>
        <v>0</v>
      </c>
      <c r="J75" s="208">
        <f>ROUND(N(data!BX64), 0)</f>
        <v>0</v>
      </c>
      <c r="K75" s="208">
        <f>ROUND(N(data!BX65), 0)</f>
        <v>0</v>
      </c>
      <c r="L75" s="208">
        <f>ROUND(N(data!BX66), 0)</f>
        <v>0</v>
      </c>
      <c r="M75" s="208">
        <f>ROUND(N(data!BX67), 0)</f>
        <v>0</v>
      </c>
      <c r="N75" s="208">
        <f>ROUND(N(data!BX68), 0)</f>
        <v>0</v>
      </c>
      <c r="O75" s="208">
        <f>ROUND(N(data!BX69), 0)</f>
        <v>0</v>
      </c>
      <c r="P75" s="208">
        <f>ROUND(N(data!BX70), 0)</f>
        <v>0</v>
      </c>
      <c r="Q75" s="208">
        <f>ROUND(N(data!BX71), 0)</f>
        <v>0</v>
      </c>
      <c r="R75" s="208">
        <f>ROUND(N(data!BX72), 0)</f>
        <v>0</v>
      </c>
      <c r="S75" s="208">
        <f>ROUND(N(data!BX73), 0)</f>
        <v>0</v>
      </c>
      <c r="T75" s="208">
        <f>ROUND(N(data!BX74), 0)</f>
        <v>0</v>
      </c>
      <c r="U75" s="208">
        <f>ROUND(N(data!BX75), 0)</f>
        <v>0</v>
      </c>
      <c r="V75" s="208">
        <f>ROUND(N(data!BX76), 0)</f>
        <v>0</v>
      </c>
      <c r="W75" s="208">
        <f>ROUND(N(data!BX77), 0)</f>
        <v>0</v>
      </c>
      <c r="X75" s="208">
        <f>ROUND(N(data!BX78), 0)</f>
        <v>0</v>
      </c>
      <c r="Y75" s="208">
        <f>ROUND(N(data!BX79), 0)</f>
        <v>0</v>
      </c>
      <c r="Z75" s="208">
        <f>ROUND(N(data!BX80), 0)</f>
        <v>0</v>
      </c>
      <c r="AA75" s="208">
        <f>ROUND(N(data!BX81), 0)</f>
        <v>0</v>
      </c>
      <c r="AB75" s="208">
        <f>ROUND(N(data!BX82), 0)</f>
        <v>0</v>
      </c>
      <c r="AC75" s="208">
        <f>ROUND(N(data!BX83), 0)</f>
        <v>0</v>
      </c>
      <c r="AD75" s="208">
        <f>ROUND(N(data!BX84), 0)</f>
        <v>0</v>
      </c>
      <c r="AE75" s="208">
        <f>ROUND(N(data!BX89), 0)</f>
        <v>0</v>
      </c>
      <c r="AF75" s="208">
        <f>ROUND(N(data!BX87), 0)</f>
        <v>0</v>
      </c>
      <c r="AG75" s="208">
        <f>ROUND(N(data!BX90), 0)</f>
        <v>0</v>
      </c>
      <c r="AH75" s="208">
        <f>ROUND(N(data!BX91), 0)</f>
        <v>0</v>
      </c>
      <c r="AI75" s="208">
        <f>ROUND(N(data!BX92), 0)</f>
        <v>0</v>
      </c>
      <c r="AJ75" s="208">
        <f>ROUND(N(data!BX93), 0)</f>
        <v>0</v>
      </c>
      <c r="AK75" s="316">
        <f>ROUND(N(data!BX94), 2)</f>
        <v>0</v>
      </c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</row>
    <row r="76" spans="1:89" s="11" customFormat="1" ht="12.65" customHeight="1">
      <c r="A76" s="13" t="str">
        <f>RIGHT(data!$C$97,3)</f>
        <v>080</v>
      </c>
      <c r="B76" s="210" t="str">
        <f>RIGHT(data!$C$96,4)</f>
        <v>2023</v>
      </c>
      <c r="C76" s="13" t="str">
        <f>data!BY$55</f>
        <v>8720</v>
      </c>
      <c r="D76" s="13" t="s">
        <v>1157</v>
      </c>
      <c r="E76" s="208">
        <f>ROUND(N(data!BY59), 0)</f>
        <v>0</v>
      </c>
      <c r="F76" s="316">
        <f>ROUND(N(data!BY60), 2)</f>
        <v>2.13</v>
      </c>
      <c r="G76" s="208">
        <f>ROUND(N(data!BY61), 0)</f>
        <v>214187</v>
      </c>
      <c r="H76" s="208">
        <f>ROUND(N(data!BY62), 0)</f>
        <v>55075</v>
      </c>
      <c r="I76" s="208">
        <f>ROUND(N(data!BY63), 0)</f>
        <v>0</v>
      </c>
      <c r="J76" s="208">
        <f>ROUND(N(data!BY64), 0)</f>
        <v>694</v>
      </c>
      <c r="K76" s="208">
        <f>ROUND(N(data!BY65), 0)</f>
        <v>0</v>
      </c>
      <c r="L76" s="208">
        <f>ROUND(N(data!BY66), 0)</f>
        <v>99711</v>
      </c>
      <c r="M76" s="208">
        <f>ROUND(N(data!BY67), 0)</f>
        <v>8335</v>
      </c>
      <c r="N76" s="208">
        <f>ROUND(N(data!BY68), 0)</f>
        <v>0</v>
      </c>
      <c r="O76" s="208">
        <f>ROUND(N(data!BY69), 0)</f>
        <v>13645</v>
      </c>
      <c r="P76" s="208">
        <f>ROUND(N(data!BY70), 0)</f>
        <v>0</v>
      </c>
      <c r="Q76" s="208">
        <f>ROUND(N(data!BY71), 0)</f>
        <v>0</v>
      </c>
      <c r="R76" s="208">
        <f>ROUND(N(data!BY72), 0)</f>
        <v>0</v>
      </c>
      <c r="S76" s="208">
        <f>ROUND(N(data!BY73), 0)</f>
        <v>0</v>
      </c>
      <c r="T76" s="208">
        <f>ROUND(N(data!BY74), 0)</f>
        <v>0</v>
      </c>
      <c r="U76" s="208">
        <f>ROUND(N(data!BY75), 0)</f>
        <v>0</v>
      </c>
      <c r="V76" s="208">
        <f>ROUND(N(data!BY76), 0)</f>
        <v>0</v>
      </c>
      <c r="W76" s="208">
        <f>ROUND(N(data!BY77), 0)</f>
        <v>0</v>
      </c>
      <c r="X76" s="208">
        <f>ROUND(N(data!BY78), 0)</f>
        <v>0</v>
      </c>
      <c r="Y76" s="208">
        <f>ROUND(N(data!BY79), 0)</f>
        <v>0</v>
      </c>
      <c r="Z76" s="208">
        <f>ROUND(N(data!BY80), 0)</f>
        <v>0</v>
      </c>
      <c r="AA76" s="208">
        <f>ROUND(N(data!BY81), 0)</f>
        <v>0</v>
      </c>
      <c r="AB76" s="208">
        <f>ROUND(N(data!BY82), 0)</f>
        <v>0</v>
      </c>
      <c r="AC76" s="208">
        <f>ROUND(N(data!BY83), 0)</f>
        <v>13645</v>
      </c>
      <c r="AD76" s="208">
        <f>ROUND(N(data!BY84), 0)</f>
        <v>0</v>
      </c>
      <c r="AE76" s="208">
        <f>ROUND(N(data!BY89), 0)</f>
        <v>0</v>
      </c>
      <c r="AF76" s="208">
        <f>ROUND(N(data!BY87), 0)</f>
        <v>0</v>
      </c>
      <c r="AG76" s="208">
        <f>ROUND(N(data!BY90), 0)</f>
        <v>259</v>
      </c>
      <c r="AH76" s="208">
        <f>ROUND(N(data!BY91), 0)</f>
        <v>0</v>
      </c>
      <c r="AI76" s="208">
        <f>ROUND(N(data!BY92), 0)</f>
        <v>259</v>
      </c>
      <c r="AJ76" s="208">
        <f>ROUND(N(data!BY93), 0)</f>
        <v>0</v>
      </c>
      <c r="AK76" s="316">
        <f>ROUND(N(data!BY94), 2)</f>
        <v>0</v>
      </c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</row>
    <row r="77" spans="1:89" s="11" customFormat="1" ht="12.65" customHeight="1">
      <c r="A77" s="13" t="str">
        <f>RIGHT(data!$C$97,3)</f>
        <v>080</v>
      </c>
      <c r="B77" s="210" t="str">
        <f>RIGHT(data!$C$96,4)</f>
        <v>2023</v>
      </c>
      <c r="C77" s="13" t="str">
        <f>data!BZ$55</f>
        <v>8730</v>
      </c>
      <c r="D77" s="13" t="s">
        <v>1157</v>
      </c>
      <c r="E77" s="208">
        <f>ROUND(N(data!BZ59), 0)</f>
        <v>0</v>
      </c>
      <c r="F77" s="316">
        <f>ROUND(N(data!BZ60), 2)</f>
        <v>0</v>
      </c>
      <c r="G77" s="208">
        <f>ROUND(N(data!BZ61), 0)</f>
        <v>0</v>
      </c>
      <c r="H77" s="208">
        <f>ROUND(N(data!BZ62), 0)</f>
        <v>0</v>
      </c>
      <c r="I77" s="208">
        <f>ROUND(N(data!BZ63), 0)</f>
        <v>0</v>
      </c>
      <c r="J77" s="208">
        <f>ROUND(N(data!BZ64), 0)</f>
        <v>0</v>
      </c>
      <c r="K77" s="208">
        <f>ROUND(N(data!BZ65), 0)</f>
        <v>0</v>
      </c>
      <c r="L77" s="208">
        <f>ROUND(N(data!BZ66), 0)</f>
        <v>0</v>
      </c>
      <c r="M77" s="208">
        <f>ROUND(N(data!BZ67), 0)</f>
        <v>0</v>
      </c>
      <c r="N77" s="208">
        <f>ROUND(N(data!BZ68), 0)</f>
        <v>0</v>
      </c>
      <c r="O77" s="208">
        <f>ROUND(N(data!BZ69), 0)</f>
        <v>0</v>
      </c>
      <c r="P77" s="208">
        <f>ROUND(N(data!BZ70), 0)</f>
        <v>0</v>
      </c>
      <c r="Q77" s="208">
        <f>ROUND(N(data!BZ71), 0)</f>
        <v>0</v>
      </c>
      <c r="R77" s="208">
        <f>ROUND(N(data!BZ72), 0)</f>
        <v>0</v>
      </c>
      <c r="S77" s="208">
        <f>ROUND(N(data!BZ73), 0)</f>
        <v>0</v>
      </c>
      <c r="T77" s="208">
        <f>ROUND(N(data!BZ74), 0)</f>
        <v>0</v>
      </c>
      <c r="U77" s="208">
        <f>ROUND(N(data!BZ75), 0)</f>
        <v>0</v>
      </c>
      <c r="V77" s="208">
        <f>ROUND(N(data!BZ76), 0)</f>
        <v>0</v>
      </c>
      <c r="W77" s="208">
        <f>ROUND(N(data!BZ77), 0)</f>
        <v>0</v>
      </c>
      <c r="X77" s="208">
        <f>ROUND(N(data!BZ78), 0)</f>
        <v>0</v>
      </c>
      <c r="Y77" s="208">
        <f>ROUND(N(data!BZ79), 0)</f>
        <v>0</v>
      </c>
      <c r="Z77" s="208">
        <f>ROUND(N(data!BZ80), 0)</f>
        <v>0</v>
      </c>
      <c r="AA77" s="208">
        <f>ROUND(N(data!BZ81), 0)</f>
        <v>0</v>
      </c>
      <c r="AB77" s="208">
        <f>ROUND(N(data!BZ82), 0)</f>
        <v>0</v>
      </c>
      <c r="AC77" s="208">
        <f>ROUND(N(data!BZ83), 0)</f>
        <v>0</v>
      </c>
      <c r="AD77" s="208">
        <f>ROUND(N(data!BZ84), 0)</f>
        <v>0</v>
      </c>
      <c r="AE77" s="208">
        <f>ROUND(N(data!BZ89), 0)</f>
        <v>0</v>
      </c>
      <c r="AF77" s="208">
        <f>ROUND(N(data!BZ87), 0)</f>
        <v>0</v>
      </c>
      <c r="AG77" s="208">
        <f>ROUND(N(data!BZ90), 0)</f>
        <v>0</v>
      </c>
      <c r="AH77" s="208">
        <f>ROUND(N(data!BZ91), 0)</f>
        <v>0</v>
      </c>
      <c r="AI77" s="208">
        <f>ROUND(N(data!BZ92), 0)</f>
        <v>0</v>
      </c>
      <c r="AJ77" s="208">
        <f>ROUND(N(data!BZ93), 0)</f>
        <v>0</v>
      </c>
      <c r="AK77" s="316">
        <f>ROUND(N(data!BZ94), 2)</f>
        <v>0</v>
      </c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</row>
    <row r="78" spans="1:89" s="11" customFormat="1" ht="12.65" customHeight="1">
      <c r="A78" s="13" t="str">
        <f>RIGHT(data!$C$97,3)</f>
        <v>080</v>
      </c>
      <c r="B78" s="210" t="str">
        <f>RIGHT(data!$C$96,4)</f>
        <v>2023</v>
      </c>
      <c r="C78" s="13" t="str">
        <f>data!CA$55</f>
        <v>8740</v>
      </c>
      <c r="D78" s="13" t="s">
        <v>1157</v>
      </c>
      <c r="E78" s="208">
        <f>ROUND(N(data!CA59), 0)</f>
        <v>0</v>
      </c>
      <c r="F78" s="316">
        <f>ROUND(N(data!CA60), 2)</f>
        <v>0</v>
      </c>
      <c r="G78" s="208">
        <f>ROUND(N(data!CA61), 0)</f>
        <v>0</v>
      </c>
      <c r="H78" s="208">
        <f>ROUND(N(data!CA62), 0)</f>
        <v>0</v>
      </c>
      <c r="I78" s="208">
        <f>ROUND(N(data!CA63), 0)</f>
        <v>0</v>
      </c>
      <c r="J78" s="208">
        <f>ROUND(N(data!CA64), 0)</f>
        <v>0</v>
      </c>
      <c r="K78" s="208">
        <f>ROUND(N(data!CA65), 0)</f>
        <v>0</v>
      </c>
      <c r="L78" s="208">
        <f>ROUND(N(data!CA66), 0)</f>
        <v>0</v>
      </c>
      <c r="M78" s="208">
        <f>ROUND(N(data!CA67), 0)</f>
        <v>0</v>
      </c>
      <c r="N78" s="208">
        <f>ROUND(N(data!CA68), 0)</f>
        <v>0</v>
      </c>
      <c r="O78" s="208">
        <f>ROUND(N(data!CA69), 0)</f>
        <v>0</v>
      </c>
      <c r="P78" s="208">
        <f>ROUND(N(data!CA70), 0)</f>
        <v>0</v>
      </c>
      <c r="Q78" s="208">
        <f>ROUND(N(data!CA71), 0)</f>
        <v>0</v>
      </c>
      <c r="R78" s="208">
        <f>ROUND(N(data!CA72), 0)</f>
        <v>0</v>
      </c>
      <c r="S78" s="208">
        <f>ROUND(N(data!CA73), 0)</f>
        <v>0</v>
      </c>
      <c r="T78" s="208">
        <f>ROUND(N(data!CA74), 0)</f>
        <v>0</v>
      </c>
      <c r="U78" s="208">
        <f>ROUND(N(data!CA75), 0)</f>
        <v>0</v>
      </c>
      <c r="V78" s="208">
        <f>ROUND(N(data!CA76), 0)</f>
        <v>0</v>
      </c>
      <c r="W78" s="208">
        <f>ROUND(N(data!CA77), 0)</f>
        <v>0</v>
      </c>
      <c r="X78" s="208">
        <f>ROUND(N(data!CA78), 0)</f>
        <v>0</v>
      </c>
      <c r="Y78" s="208">
        <f>ROUND(N(data!CA79), 0)</f>
        <v>0</v>
      </c>
      <c r="Z78" s="208">
        <f>ROUND(N(data!CA80), 0)</f>
        <v>0</v>
      </c>
      <c r="AA78" s="208">
        <f>ROUND(N(data!CA81), 0)</f>
        <v>0</v>
      </c>
      <c r="AB78" s="208">
        <f>ROUND(N(data!CA82), 0)</f>
        <v>0</v>
      </c>
      <c r="AC78" s="208">
        <f>ROUND(N(data!CA83), 0)</f>
        <v>0</v>
      </c>
      <c r="AD78" s="208">
        <f>ROUND(N(data!CA84), 0)</f>
        <v>0</v>
      </c>
      <c r="AE78" s="208">
        <f>ROUND(N(data!CA89), 0)</f>
        <v>0</v>
      </c>
      <c r="AF78" s="208">
        <f>ROUND(N(data!CA87), 0)</f>
        <v>0</v>
      </c>
      <c r="AG78" s="208">
        <f>ROUND(N(data!CA90), 0)</f>
        <v>0</v>
      </c>
      <c r="AH78" s="208">
        <f>ROUND(N(data!CA91), 0)</f>
        <v>0</v>
      </c>
      <c r="AI78" s="208">
        <f>ROUND(N(data!CA92), 0)</f>
        <v>0</v>
      </c>
      <c r="AJ78" s="208">
        <f>ROUND(N(data!CA93), 0)</f>
        <v>0</v>
      </c>
      <c r="AK78" s="316">
        <f>ROUND(N(data!CA94), 2)</f>
        <v>0</v>
      </c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</row>
    <row r="79" spans="1:89" s="11" customFormat="1" ht="12.65" customHeight="1">
      <c r="A79" s="13" t="str">
        <f>RIGHT(data!$C$97,3)</f>
        <v>080</v>
      </c>
      <c r="B79" s="210" t="str">
        <f>RIGHT(data!$C$96,4)</f>
        <v>2023</v>
      </c>
      <c r="C79" s="13" t="str">
        <f>data!CB$55</f>
        <v>8770</v>
      </c>
      <c r="D79" s="13" t="s">
        <v>1157</v>
      </c>
      <c r="E79" s="208">
        <f>ROUND(N(data!CB59), 0)</f>
        <v>0</v>
      </c>
      <c r="F79" s="316">
        <f>ROUND(N(data!CB60), 2)</f>
        <v>0</v>
      </c>
      <c r="G79" s="208">
        <f>ROUND(N(data!CB61), 0)</f>
        <v>0</v>
      </c>
      <c r="H79" s="208">
        <f>ROUND(N(data!CB62), 0)</f>
        <v>0</v>
      </c>
      <c r="I79" s="208">
        <f>ROUND(N(data!CB63), 0)</f>
        <v>0</v>
      </c>
      <c r="J79" s="208">
        <f>ROUND(N(data!CB64), 0)</f>
        <v>0</v>
      </c>
      <c r="K79" s="208">
        <f>ROUND(N(data!CB65), 0)</f>
        <v>0</v>
      </c>
      <c r="L79" s="208">
        <f>ROUND(N(data!CB66), 0)</f>
        <v>0</v>
      </c>
      <c r="M79" s="208">
        <f>ROUND(N(data!CB67), 0)</f>
        <v>0</v>
      </c>
      <c r="N79" s="208">
        <f>ROUND(N(data!CB68), 0)</f>
        <v>0</v>
      </c>
      <c r="O79" s="208">
        <f>ROUND(N(data!CB69), 0)</f>
        <v>0</v>
      </c>
      <c r="P79" s="208">
        <f>ROUND(N(data!CB70), 0)</f>
        <v>0</v>
      </c>
      <c r="Q79" s="208">
        <f>ROUND(N(data!CB71), 0)</f>
        <v>0</v>
      </c>
      <c r="R79" s="208">
        <f>ROUND(N(data!CB72), 0)</f>
        <v>0</v>
      </c>
      <c r="S79" s="208">
        <f>ROUND(N(data!CB73), 0)</f>
        <v>0</v>
      </c>
      <c r="T79" s="208">
        <f>ROUND(N(data!CB74), 0)</f>
        <v>0</v>
      </c>
      <c r="U79" s="208">
        <f>ROUND(N(data!CB75), 0)</f>
        <v>0</v>
      </c>
      <c r="V79" s="208">
        <f>ROUND(N(data!CB76), 0)</f>
        <v>0</v>
      </c>
      <c r="W79" s="208">
        <f>ROUND(N(data!CB77), 0)</f>
        <v>0</v>
      </c>
      <c r="X79" s="208">
        <f>ROUND(N(data!CB78), 0)</f>
        <v>0</v>
      </c>
      <c r="Y79" s="208">
        <f>ROUND(N(data!CB79), 0)</f>
        <v>0</v>
      </c>
      <c r="Z79" s="208">
        <f>ROUND(N(data!CB80), 0)</f>
        <v>0</v>
      </c>
      <c r="AA79" s="208">
        <f>ROUND(N(data!CB81), 0)</f>
        <v>0</v>
      </c>
      <c r="AB79" s="208">
        <f>ROUND(N(data!CB82), 0)</f>
        <v>0</v>
      </c>
      <c r="AC79" s="208">
        <f>ROUND(N(data!CB83), 0)</f>
        <v>0</v>
      </c>
      <c r="AD79" s="208">
        <f>ROUND(N(data!CB84), 0)</f>
        <v>0</v>
      </c>
      <c r="AE79" s="208">
        <f>ROUND(N(data!CB89), 0)</f>
        <v>0</v>
      </c>
      <c r="AF79" s="208">
        <f>ROUND(N(data!CB87), 0)</f>
        <v>0</v>
      </c>
      <c r="AG79" s="208">
        <f>ROUND(N(data!CB90), 0)</f>
        <v>0</v>
      </c>
      <c r="AH79" s="208">
        <f>ROUND(N(data!CB91), 0)</f>
        <v>0</v>
      </c>
      <c r="AI79" s="208">
        <f>ROUND(N(data!CB92), 0)</f>
        <v>0</v>
      </c>
      <c r="AJ79" s="208">
        <f>ROUND(N(data!CB93), 0)</f>
        <v>0</v>
      </c>
      <c r="AK79" s="316">
        <f>ROUND(N(data!CB94), 2)</f>
        <v>0</v>
      </c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</row>
    <row r="80" spans="1:89" s="11" customFormat="1" ht="12.65" customHeight="1">
      <c r="A80" s="13" t="str">
        <f>RIGHT(data!$C$97,3)</f>
        <v>080</v>
      </c>
      <c r="B80" s="210" t="str">
        <f>RIGHT(data!$C$96,4)</f>
        <v>2023</v>
      </c>
      <c r="C80" s="13" t="str">
        <f>data!CC$55</f>
        <v>8790</v>
      </c>
      <c r="D80" s="13" t="s">
        <v>1157</v>
      </c>
      <c r="E80" s="208">
        <f>ROUND(N(data!CC59), 0)</f>
        <v>0</v>
      </c>
      <c r="F80" s="316">
        <f>ROUND(N(data!CC60), 2)</f>
        <v>0</v>
      </c>
      <c r="G80" s="208">
        <f>ROUND(N(data!CC61), 0)</f>
        <v>0</v>
      </c>
      <c r="H80" s="208">
        <f>ROUND(N(data!CC62), 0)</f>
        <v>0</v>
      </c>
      <c r="I80" s="208">
        <f>ROUND(N(data!CC63), 0)</f>
        <v>0</v>
      </c>
      <c r="J80" s="208">
        <f>ROUND(N(data!CC64), 0)</f>
        <v>0</v>
      </c>
      <c r="K80" s="208">
        <f>ROUND(N(data!CC65), 0)</f>
        <v>0</v>
      </c>
      <c r="L80" s="208">
        <f>ROUND(N(data!CC66), 0)</f>
        <v>0</v>
      </c>
      <c r="M80" s="208">
        <f>ROUND(N(data!CC67), 0)</f>
        <v>0</v>
      </c>
      <c r="N80" s="208">
        <f>ROUND(N(data!CC68), 0)</f>
        <v>0</v>
      </c>
      <c r="O80" s="208">
        <f>ROUND(N(data!CC69), 0)</f>
        <v>0</v>
      </c>
      <c r="P80" s="208">
        <f>ROUND(N(data!CC70), 0)</f>
        <v>0</v>
      </c>
      <c r="Q80" s="208">
        <f>ROUND(N(data!CC71), 0)</f>
        <v>0</v>
      </c>
      <c r="R80" s="208">
        <f>ROUND(N(data!CC72), 0)</f>
        <v>0</v>
      </c>
      <c r="S80" s="208">
        <f>ROUND(N(data!CC73), 0)</f>
        <v>0</v>
      </c>
      <c r="T80" s="208">
        <f>ROUND(N(data!CC74), 0)</f>
        <v>0</v>
      </c>
      <c r="U80" s="208">
        <f>ROUND(N(data!CC75), 0)</f>
        <v>0</v>
      </c>
      <c r="V80" s="208">
        <f>ROUND(N(data!CC76), 0)</f>
        <v>0</v>
      </c>
      <c r="W80" s="208">
        <f>ROUND(N(data!CC77), 0)</f>
        <v>0</v>
      </c>
      <c r="X80" s="208">
        <f>ROUND(N(data!CC78), 0)</f>
        <v>0</v>
      </c>
      <c r="Y80" s="208">
        <f>ROUND(N(data!CC79), 0)</f>
        <v>0</v>
      </c>
      <c r="Z80" s="208">
        <f>ROUND(N(data!CC80), 0)</f>
        <v>0</v>
      </c>
      <c r="AA80" s="208">
        <f>ROUND(N(data!CC81), 0)</f>
        <v>0</v>
      </c>
      <c r="AB80" s="208">
        <f>ROUND(N(data!CC82), 0)</f>
        <v>0</v>
      </c>
      <c r="AC80" s="208">
        <f>ROUND(N(data!CC83), 0)</f>
        <v>0</v>
      </c>
      <c r="AD80" s="208">
        <f>ROUND(N(data!CC84), 0)</f>
        <v>0</v>
      </c>
      <c r="AE80" s="208">
        <f>ROUND(N(data!CC89), 0)</f>
        <v>0</v>
      </c>
      <c r="AF80" s="208">
        <f>ROUND(N(data!CC87), 0)</f>
        <v>0</v>
      </c>
      <c r="AG80" s="208">
        <f>ROUND(N(data!CC90), 0)</f>
        <v>0</v>
      </c>
      <c r="AH80" s="208">
        <f>ROUND(N(data!CC91), 0)</f>
        <v>0</v>
      </c>
      <c r="AI80" s="208">
        <f>ROUND(N(data!CC92), 0)</f>
        <v>0</v>
      </c>
      <c r="AJ80" s="208">
        <f>ROUND(N(data!CC93), 0)</f>
        <v>0</v>
      </c>
      <c r="AK80" s="316">
        <f>ROUND(N(data!CC94), 2)</f>
        <v>0</v>
      </c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</row>
  </sheetData>
  <sheetProtection algorithmName="SHA-512" hashValue="MMERrDzCnCKPEd38eSwNbcWKDSR3BVLBvsDVE21h7fTS9VOn71HQOUHv/2rrg1B5B9b8BQGt0upEaEjYC47zxA==" saltValue="qi4UYtsjS0Bb0l/7P5Axgw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E8FF2-E11B-4BF1-8CE3-D6B877562BAE}">
  <sheetPr codeName="Sheet2">
    <tabColor rgb="FF92D050"/>
    <pageSetUpPr fitToPage="1"/>
  </sheetPr>
  <dimension ref="B1:J42"/>
  <sheetViews>
    <sheetView topLeftCell="A7" workbookViewId="0">
      <selection activeCell="E20" sqref="E20"/>
    </sheetView>
  </sheetViews>
  <sheetFormatPr defaultColWidth="10.75" defaultRowHeight="14.5"/>
  <cols>
    <col min="1" max="1" width="2.75" style="11" customWidth="1"/>
    <col min="2" max="3" width="10.75" style="11" customWidth="1"/>
    <col min="4" max="4" width="2.75" style="11" customWidth="1"/>
    <col min="5" max="6" width="10.75" style="11" customWidth="1"/>
    <col min="7" max="7" width="2.75" style="11" customWidth="1"/>
    <col min="8" max="8" width="10.75" style="11" customWidth="1"/>
    <col min="9" max="10" width="8.75" style="11" customWidth="1"/>
    <col min="11" max="11" width="2.75" style="11" customWidth="1"/>
    <col min="12" max="14" width="10.75" style="11" customWidth="1"/>
    <col min="15" max="16384" width="10.75" style="11"/>
  </cols>
  <sheetData>
    <row r="1" spans="2:10">
      <c r="J1" s="104" t="s">
        <v>699</v>
      </c>
    </row>
    <row r="2" spans="2:10">
      <c r="B2" s="105"/>
      <c r="C2" s="106"/>
      <c r="D2" s="106"/>
      <c r="E2" s="106"/>
      <c r="F2" s="106"/>
      <c r="G2" s="106"/>
      <c r="H2" s="106"/>
      <c r="I2" s="106"/>
      <c r="J2" s="107"/>
    </row>
    <row r="3" spans="2:10">
      <c r="B3" s="108"/>
      <c r="F3" s="10" t="s">
        <v>700</v>
      </c>
      <c r="G3" s="10"/>
      <c r="J3" s="109"/>
    </row>
    <row r="4" spans="2:10">
      <c r="B4" s="108"/>
      <c r="F4" s="10" t="s">
        <v>701</v>
      </c>
      <c r="G4" s="10"/>
      <c r="J4" s="109"/>
    </row>
    <row r="5" spans="2:10">
      <c r="B5" s="108"/>
      <c r="J5" s="109"/>
    </row>
    <row r="6" spans="2:10">
      <c r="B6" s="110"/>
      <c r="C6" s="111"/>
      <c r="D6" s="111"/>
      <c r="E6" s="111"/>
      <c r="F6" s="111"/>
      <c r="G6" s="111"/>
      <c r="H6" s="111"/>
      <c r="I6" s="111"/>
      <c r="J6" s="112"/>
    </row>
    <row r="7" spans="2:10">
      <c r="B7" s="108"/>
      <c r="J7" s="109"/>
    </row>
    <row r="8" spans="2:10">
      <c r="B8" s="108"/>
      <c r="F8" s="10" t="s">
        <v>702</v>
      </c>
      <c r="G8" s="10"/>
      <c r="J8" s="109"/>
    </row>
    <row r="9" spans="2:10">
      <c r="B9" s="105"/>
      <c r="C9" s="106"/>
      <c r="D9" s="106"/>
      <c r="E9" s="106"/>
      <c r="F9" s="113" t="s">
        <v>703</v>
      </c>
      <c r="G9" s="113"/>
      <c r="H9" s="106"/>
      <c r="I9" s="106"/>
      <c r="J9" s="107"/>
    </row>
    <row r="10" spans="2:10">
      <c r="B10" s="108"/>
      <c r="F10" s="10" t="s">
        <v>704</v>
      </c>
      <c r="G10" s="10"/>
      <c r="J10" s="109"/>
    </row>
    <row r="11" spans="2:10">
      <c r="B11" s="108"/>
      <c r="F11" s="10"/>
      <c r="G11" s="10"/>
      <c r="J11" s="109"/>
    </row>
    <row r="12" spans="2:10">
      <c r="B12" s="108"/>
      <c r="F12" s="10" t="s">
        <v>705</v>
      </c>
      <c r="G12" s="10"/>
      <c r="J12" s="109"/>
    </row>
    <row r="13" spans="2:10">
      <c r="B13" s="108"/>
      <c r="F13" s="10" t="s">
        <v>706</v>
      </c>
      <c r="G13" s="10"/>
      <c r="J13" s="109"/>
    </row>
    <row r="14" spans="2:10">
      <c r="B14" s="110"/>
      <c r="C14" s="111"/>
      <c r="D14" s="111"/>
      <c r="E14" s="111"/>
      <c r="F14" s="111"/>
      <c r="G14" s="111"/>
      <c r="H14" s="111"/>
      <c r="I14" s="111"/>
      <c r="J14" s="112"/>
    </row>
    <row r="15" spans="2:10">
      <c r="B15" s="108"/>
      <c r="J15" s="109"/>
    </row>
    <row r="16" spans="2:10">
      <c r="B16" s="108"/>
      <c r="F16" s="11" t="s">
        <v>707</v>
      </c>
      <c r="J16" s="109"/>
    </row>
    <row r="17" spans="2:10">
      <c r="B17" s="105"/>
      <c r="C17" s="114" t="s">
        <v>708</v>
      </c>
      <c r="D17" s="114"/>
      <c r="E17" s="106" t="str">
        <f>+data!C98</f>
        <v>Odessa Memorial Healthcare Center</v>
      </c>
      <c r="F17" s="113"/>
      <c r="G17" s="113"/>
      <c r="H17" s="106"/>
      <c r="I17" s="106"/>
      <c r="J17" s="107"/>
    </row>
    <row r="18" spans="2:10">
      <c r="B18" s="108"/>
      <c r="C18" s="63" t="s">
        <v>709</v>
      </c>
      <c r="D18" s="63"/>
      <c r="E18" s="11" t="str">
        <f>+"H-"&amp;data!C97</f>
        <v>H-080</v>
      </c>
      <c r="F18" s="10"/>
      <c r="G18" s="10"/>
      <c r="J18" s="109"/>
    </row>
    <row r="19" spans="2:10">
      <c r="B19" s="108"/>
      <c r="C19" s="63" t="s">
        <v>710</v>
      </c>
      <c r="D19" s="63"/>
      <c r="E19" s="11" t="s">
        <v>711</v>
      </c>
      <c r="F19" s="10"/>
      <c r="G19" s="10"/>
      <c r="J19" s="109"/>
    </row>
    <row r="20" spans="2:10">
      <c r="B20" s="108"/>
      <c r="C20" s="63" t="s">
        <v>712</v>
      </c>
      <c r="D20" s="63"/>
      <c r="E20" s="11" t="str">
        <f>data!C99</f>
        <v>PO Box 368</v>
      </c>
      <c r="F20" s="10"/>
      <c r="G20" s="10"/>
      <c r="J20" s="109"/>
    </row>
    <row r="21" spans="2:10">
      <c r="B21" s="108"/>
      <c r="C21" s="63" t="s">
        <v>713</v>
      </c>
      <c r="D21" s="63"/>
      <c r="E21" s="11" t="str">
        <f>+data!C100</f>
        <v>Odessa, WA 99159</v>
      </c>
      <c r="F21" s="10"/>
      <c r="G21" s="10"/>
      <c r="J21" s="109"/>
    </row>
    <row r="22" spans="2:10">
      <c r="B22" s="110"/>
      <c r="C22" s="111"/>
      <c r="D22" s="111"/>
      <c r="E22" s="111"/>
      <c r="F22" s="111"/>
      <c r="G22" s="111"/>
      <c r="H22" s="111"/>
      <c r="I22" s="111"/>
      <c r="J22" s="112"/>
    </row>
    <row r="23" spans="2:10">
      <c r="B23" s="108"/>
      <c r="J23" s="109"/>
    </row>
    <row r="24" spans="2:10">
      <c r="B24" s="108"/>
      <c r="J24" s="109"/>
    </row>
    <row r="25" spans="2:10">
      <c r="B25" s="108"/>
      <c r="J25" s="109"/>
    </row>
    <row r="26" spans="2:10">
      <c r="B26" s="115"/>
      <c r="C26" s="116"/>
      <c r="D26" s="116"/>
      <c r="E26" s="116"/>
      <c r="F26" s="117" t="s">
        <v>714</v>
      </c>
      <c r="G26" s="116"/>
      <c r="H26" s="116"/>
      <c r="I26" s="116"/>
      <c r="J26" s="118"/>
    </row>
    <row r="27" spans="2:10">
      <c r="B27" s="119" t="s">
        <v>715</v>
      </c>
      <c r="C27" s="120"/>
      <c r="D27" s="120"/>
      <c r="E27" s="120"/>
      <c r="F27" s="120"/>
      <c r="G27" s="120"/>
      <c r="H27" s="120"/>
      <c r="I27" s="120"/>
      <c r="J27" s="121"/>
    </row>
    <row r="28" spans="2:10">
      <c r="B28" s="108" t="str">
        <f>+"by the Department of Health for the fiscal year ended "&amp;data!C96&amp;"."</f>
        <v>by the Department of Health for the fiscal year ended 12/31/2023.</v>
      </c>
      <c r="J28" s="109"/>
    </row>
    <row r="29" spans="2:10">
      <c r="B29" s="108" t="s">
        <v>716</v>
      </c>
      <c r="J29" s="109"/>
    </row>
    <row r="30" spans="2:10">
      <c r="B30" s="122" t="s">
        <v>717</v>
      </c>
      <c r="C30" s="123"/>
      <c r="D30" s="123"/>
      <c r="E30" s="123"/>
      <c r="F30" s="123"/>
      <c r="G30" s="123"/>
      <c r="H30" s="123"/>
      <c r="I30" s="123"/>
      <c r="J30" s="124"/>
    </row>
    <row r="31" spans="2:10">
      <c r="B31" s="119"/>
      <c r="C31" s="120"/>
      <c r="D31" s="120"/>
      <c r="E31" s="120"/>
      <c r="F31" s="120"/>
      <c r="G31" s="120"/>
      <c r="H31" s="120"/>
      <c r="I31" s="120"/>
      <c r="J31" s="121"/>
    </row>
    <row r="32" spans="2:10">
      <c r="B32" s="108"/>
      <c r="J32" s="109"/>
    </row>
    <row r="33" spans="2:10">
      <c r="B33" s="125" t="s">
        <v>248</v>
      </c>
      <c r="C33" s="123"/>
      <c r="D33" s="123"/>
      <c r="E33" s="123"/>
      <c r="F33" s="123"/>
      <c r="G33" s="123"/>
      <c r="H33" s="123"/>
      <c r="I33" s="123"/>
      <c r="J33" s="124"/>
    </row>
    <row r="34" spans="2:10">
      <c r="B34" s="115" t="s">
        <v>718</v>
      </c>
      <c r="C34" s="116"/>
      <c r="D34" s="116"/>
      <c r="E34" s="116"/>
      <c r="F34" s="117"/>
      <c r="G34" s="116"/>
      <c r="H34" s="116"/>
      <c r="I34" s="116"/>
      <c r="J34" s="118"/>
    </row>
    <row r="35" spans="2:10">
      <c r="B35" s="115" t="s">
        <v>719</v>
      </c>
      <c r="C35" s="116" t="str">
        <f>data!C104</f>
        <v>Brett Antczak, CEO</v>
      </c>
      <c r="D35" s="116"/>
      <c r="E35" s="116"/>
      <c r="F35" s="117"/>
      <c r="G35" s="116"/>
      <c r="H35" s="116"/>
      <c r="I35" s="116"/>
      <c r="J35" s="118"/>
    </row>
    <row r="36" spans="2:10">
      <c r="B36" s="115" t="s">
        <v>720</v>
      </c>
      <c r="C36" s="116"/>
      <c r="D36" s="116"/>
      <c r="E36" s="116"/>
      <c r="F36" s="117"/>
      <c r="G36" s="116"/>
      <c r="H36" s="116"/>
      <c r="I36" s="116"/>
      <c r="J36" s="118"/>
    </row>
    <row r="37" spans="2:10">
      <c r="B37" s="119"/>
      <c r="C37" s="120"/>
      <c r="D37" s="120"/>
      <c r="E37" s="120"/>
      <c r="F37" s="120"/>
      <c r="G37" s="120"/>
      <c r="H37" s="120"/>
      <c r="I37" s="120"/>
      <c r="J37" s="121"/>
    </row>
    <row r="38" spans="2:10">
      <c r="B38" s="108"/>
      <c r="J38" s="109"/>
    </row>
    <row r="39" spans="2:10">
      <c r="B39" s="125" t="s">
        <v>248</v>
      </c>
      <c r="C39" s="123"/>
      <c r="D39" s="123"/>
      <c r="E39" s="123"/>
      <c r="F39" s="123"/>
      <c r="G39" s="123"/>
      <c r="H39" s="123"/>
      <c r="I39" s="123"/>
      <c r="J39" s="124"/>
    </row>
    <row r="40" spans="2:10">
      <c r="B40" s="115" t="s">
        <v>721</v>
      </c>
      <c r="C40" s="116"/>
      <c r="D40" s="116"/>
      <c r="E40" s="116"/>
      <c r="F40" s="117"/>
      <c r="G40" s="116"/>
      <c r="H40" s="116"/>
      <c r="I40" s="116"/>
      <c r="J40" s="118"/>
    </row>
    <row r="41" spans="2:10">
      <c r="B41" s="115" t="s">
        <v>719</v>
      </c>
      <c r="C41" s="116" t="str">
        <f>data!C106</f>
        <v>Henry Carstensen, Chairman</v>
      </c>
      <c r="D41" s="116"/>
      <c r="E41" s="116"/>
      <c r="F41" s="117"/>
      <c r="G41" s="116"/>
      <c r="H41" s="116"/>
      <c r="I41" s="116"/>
      <c r="J41" s="118"/>
    </row>
    <row r="42" spans="2:10">
      <c r="B42" s="126" t="s">
        <v>720</v>
      </c>
      <c r="C42" s="127"/>
      <c r="D42" s="127"/>
      <c r="E42" s="127"/>
      <c r="F42" s="128"/>
      <c r="G42" s="127"/>
      <c r="H42" s="127"/>
      <c r="I42" s="127"/>
      <c r="J42" s="129"/>
    </row>
  </sheetData>
  <pageMargins left="0.75" right="0.75" top="1" bottom="1" header="0.5" footer="0.5"/>
  <pageSetup scale="87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1EAB9-E36B-4538-BE14-2DA4947A5075}">
  <sheetPr codeName="Sheet9">
    <tabColor rgb="FF92D050"/>
  </sheetPr>
  <dimension ref="A2:M94"/>
  <sheetViews>
    <sheetView topLeftCell="A67" zoomScaleNormal="100" workbookViewId="0">
      <selection activeCell="I24" sqref="I24"/>
    </sheetView>
  </sheetViews>
  <sheetFormatPr defaultColWidth="8.6640625" defaultRowHeight="14.5"/>
  <cols>
    <col min="1" max="1" width="28.75" style="1" customWidth="1"/>
    <col min="2" max="8" width="12.25" style="1" customWidth="1"/>
    <col min="9" max="9" width="47" style="1" customWidth="1"/>
    <col min="10" max="10" width="40.58203125" style="1" customWidth="1"/>
    <col min="11" max="13" width="8.6640625" style="1" customWidth="1"/>
    <col min="14" max="16384" width="8.6640625" style="1"/>
  </cols>
  <sheetData>
    <row r="2" spans="1:13">
      <c r="A2" s="64" t="s">
        <v>722</v>
      </c>
    </row>
    <row r="3" spans="1:13">
      <c r="A3" s="64"/>
    </row>
    <row r="4" spans="1:13">
      <c r="A4" s="159" t="s">
        <v>723</v>
      </c>
    </row>
    <row r="5" spans="1:13">
      <c r="A5" s="159" t="s">
        <v>724</v>
      </c>
    </row>
    <row r="6" spans="1:13">
      <c r="A6" s="159" t="s">
        <v>725</v>
      </c>
    </row>
    <row r="7" spans="1:13">
      <c r="A7" s="159"/>
    </row>
    <row r="8" spans="1:13">
      <c r="A8" s="2" t="s">
        <v>726</v>
      </c>
    </row>
    <row r="9" spans="1:13">
      <c r="A9" s="159" t="s">
        <v>27</v>
      </c>
    </row>
    <row r="12" spans="1:13">
      <c r="A12" s="1" t="str">
        <f>data!C97</f>
        <v>080</v>
      </c>
      <c r="B12" s="241" t="str">
        <f>RIGHT('Prior Year'!C96,4)</f>
        <v>2022</v>
      </c>
      <c r="C12" s="241" t="str">
        <f>RIGHT(data!C96,4)</f>
        <v>2023</v>
      </c>
      <c r="D12" s="1" t="str">
        <f>RIGHT('Prior Year'!C96,4)</f>
        <v>2022</v>
      </c>
      <c r="E12" s="241" t="str">
        <f>RIGHT(data!C96,4)</f>
        <v>2023</v>
      </c>
      <c r="F12" s="1" t="str">
        <f>RIGHT('Prior Year'!C96,4)</f>
        <v>2022</v>
      </c>
      <c r="G12" s="241" t="str">
        <f>RIGHT(data!C96,4)</f>
        <v>2023</v>
      </c>
      <c r="H12" s="3"/>
    </row>
    <row r="13" spans="1:13">
      <c r="A13" s="2"/>
      <c r="B13" s="241" t="s">
        <v>727</v>
      </c>
      <c r="C13" s="241" t="s">
        <v>727</v>
      </c>
      <c r="D13" s="5" t="s">
        <v>728</v>
      </c>
      <c r="E13" s="5" t="s">
        <v>728</v>
      </c>
      <c r="F13" s="3" t="s">
        <v>729</v>
      </c>
      <c r="G13" s="3" t="s">
        <v>729</v>
      </c>
      <c r="H13" s="3" t="s">
        <v>730</v>
      </c>
    </row>
    <row r="14" spans="1:13">
      <c r="A14" s="1" t="s">
        <v>731</v>
      </c>
      <c r="B14" s="241" t="s">
        <v>365</v>
      </c>
      <c r="C14" s="241" t="s">
        <v>365</v>
      </c>
      <c r="D14" s="4" t="s">
        <v>732</v>
      </c>
      <c r="E14" s="4" t="s">
        <v>732</v>
      </c>
      <c r="F14" s="3" t="s">
        <v>733</v>
      </c>
      <c r="G14" s="3" t="s">
        <v>733</v>
      </c>
      <c r="H14" s="3" t="s">
        <v>734</v>
      </c>
      <c r="I14" s="8" t="s">
        <v>735</v>
      </c>
      <c r="J14" s="65" t="s">
        <v>736</v>
      </c>
    </row>
    <row r="15" spans="1:13">
      <c r="A15" s="1" t="s">
        <v>737</v>
      </c>
      <c r="B15" s="241">
        <f>ROUND(N('Prior Year'!C85), 0)</f>
        <v>0</v>
      </c>
      <c r="C15" s="241">
        <f>data!C85</f>
        <v>0</v>
      </c>
      <c r="D15" s="241">
        <f>ROUND(N('Prior Year'!C59), 0)</f>
        <v>0</v>
      </c>
      <c r="E15" s="1">
        <f>data!C59</f>
        <v>0</v>
      </c>
      <c r="F15" s="217" t="str">
        <f t="shared" ref="F15:F59" si="0">IF(B15=0,"",IF(D15=0,"",B15/D15))</f>
        <v/>
      </c>
      <c r="G15" s="217" t="str">
        <f t="shared" ref="G15:G29" si="1">IF(C15=0,"",IF(E15=0,"",C15/E15))</f>
        <v/>
      </c>
      <c r="H15" s="6" t="str">
        <f t="shared" ref="H15:H30" si="2">IF(B15 = 0, "", IF(C15 = 0, "", IF(D15 = 0, "", IF(E15 = 0, "", IF(G15 / F15 - 1 &lt; -0.25, G15 / F15 - 1, IF(G15 / F15 - 1 &gt; 0.25, G15 / F15 - 1, ""))))))</f>
        <v/>
      </c>
      <c r="I15" s="241" t="str">
        <f t="shared" ref="I15:I44" si="3">IF(H15 = "", "", IF(ABS(H15) &gt; 25 %, "Please provide explanation for the fluctuation noted here", ""))</f>
        <v/>
      </c>
      <c r="M15" s="7"/>
    </row>
    <row r="16" spans="1:13">
      <c r="A16" s="1" t="s">
        <v>738</v>
      </c>
      <c r="B16" s="241">
        <f>ROUND(N('Prior Year'!D85), 0)</f>
        <v>0</v>
      </c>
      <c r="C16" s="241">
        <f>data!D85</f>
        <v>0</v>
      </c>
      <c r="D16" s="241">
        <f>ROUND(N('Prior Year'!D59), 0)</f>
        <v>0</v>
      </c>
      <c r="E16" s="1">
        <f>data!D59</f>
        <v>0</v>
      </c>
      <c r="F16" s="217" t="str">
        <f t="shared" si="0"/>
        <v/>
      </c>
      <c r="G16" s="217" t="str">
        <f t="shared" si="1"/>
        <v/>
      </c>
      <c r="H16" s="6" t="str">
        <f t="shared" si="2"/>
        <v/>
      </c>
      <c r="I16" s="241" t="str">
        <f t="shared" si="3"/>
        <v/>
      </c>
      <c r="M16" s="7"/>
    </row>
    <row r="17" spans="1:13">
      <c r="A17" s="1" t="s">
        <v>739</v>
      </c>
      <c r="B17" s="241">
        <f>ROUND(N('Prior Year'!E85), 0)</f>
        <v>68157</v>
      </c>
      <c r="C17" s="241">
        <f>data!E85</f>
        <v>52522</v>
      </c>
      <c r="D17" s="241">
        <f>ROUND(N('Prior Year'!E59), 0)</f>
        <v>84</v>
      </c>
      <c r="E17" s="1">
        <f>data!E59</f>
        <v>73</v>
      </c>
      <c r="F17" s="217">
        <f t="shared" si="0"/>
        <v>811.39285714285711</v>
      </c>
      <c r="G17" s="217">
        <f t="shared" si="1"/>
        <v>719.47945205479448</v>
      </c>
      <c r="H17" s="6" t="str">
        <f t="shared" si="2"/>
        <v/>
      </c>
      <c r="I17" s="261" t="str">
        <f t="shared" si="3"/>
        <v/>
      </c>
      <c r="M17" s="7"/>
    </row>
    <row r="18" spans="1:13">
      <c r="A18" s="1" t="s">
        <v>740</v>
      </c>
      <c r="B18" s="241">
        <f>ROUND(N('Prior Year'!F85), 0)</f>
        <v>0</v>
      </c>
      <c r="C18" s="241">
        <f>data!F85</f>
        <v>0</v>
      </c>
      <c r="D18" s="241">
        <f>ROUND(N('Prior Year'!F59), 0)</f>
        <v>0</v>
      </c>
      <c r="E18" s="1">
        <f>data!F59</f>
        <v>0</v>
      </c>
      <c r="F18" s="217" t="str">
        <f t="shared" si="0"/>
        <v/>
      </c>
      <c r="G18" s="217" t="str">
        <f t="shared" si="1"/>
        <v/>
      </c>
      <c r="H18" s="6" t="str">
        <f t="shared" si="2"/>
        <v/>
      </c>
      <c r="I18" s="241" t="str">
        <f t="shared" si="3"/>
        <v/>
      </c>
      <c r="M18" s="7"/>
    </row>
    <row r="19" spans="1:13">
      <c r="A19" s="1" t="s">
        <v>741</v>
      </c>
      <c r="B19" s="241">
        <f>ROUND(N('Prior Year'!G85), 0)</f>
        <v>0</v>
      </c>
      <c r="C19" s="241">
        <f>data!G85</f>
        <v>0</v>
      </c>
      <c r="D19" s="241">
        <f>ROUND(N('Prior Year'!G59), 0)</f>
        <v>0</v>
      </c>
      <c r="E19" s="1">
        <f>data!G59</f>
        <v>0</v>
      </c>
      <c r="F19" s="217" t="str">
        <f t="shared" si="0"/>
        <v/>
      </c>
      <c r="G19" s="217" t="str">
        <f t="shared" si="1"/>
        <v/>
      </c>
      <c r="H19" s="6" t="str">
        <f t="shared" si="2"/>
        <v/>
      </c>
      <c r="I19" s="241" t="str">
        <f t="shared" si="3"/>
        <v/>
      </c>
      <c r="M19" s="7"/>
    </row>
    <row r="20" spans="1:13">
      <c r="A20" s="1" t="s">
        <v>742</v>
      </c>
      <c r="B20" s="241">
        <f>ROUND(N('Prior Year'!H85), 0)</f>
        <v>0</v>
      </c>
      <c r="C20" s="241">
        <f>data!H85</f>
        <v>0</v>
      </c>
      <c r="D20" s="241">
        <f>ROUND(N('Prior Year'!H59), 0)</f>
        <v>0</v>
      </c>
      <c r="E20" s="1">
        <f>data!H59</f>
        <v>0</v>
      </c>
      <c r="F20" s="217" t="str">
        <f t="shared" si="0"/>
        <v/>
      </c>
      <c r="G20" s="217" t="str">
        <f t="shared" si="1"/>
        <v/>
      </c>
      <c r="H20" s="6" t="str">
        <f t="shared" si="2"/>
        <v/>
      </c>
      <c r="I20" s="241" t="str">
        <f t="shared" si="3"/>
        <v/>
      </c>
      <c r="M20" s="7"/>
    </row>
    <row r="21" spans="1:13">
      <c r="A21" s="1" t="s">
        <v>743</v>
      </c>
      <c r="B21" s="241">
        <f>ROUND(N('Prior Year'!I85), 0)</f>
        <v>0</v>
      </c>
      <c r="C21" s="241">
        <f>data!I85</f>
        <v>0</v>
      </c>
      <c r="D21" s="241">
        <f>ROUND(N('Prior Year'!I59), 0)</f>
        <v>0</v>
      </c>
      <c r="E21" s="1">
        <f>data!I59</f>
        <v>0</v>
      </c>
      <c r="F21" s="217" t="str">
        <f t="shared" si="0"/>
        <v/>
      </c>
      <c r="G21" s="217" t="str">
        <f t="shared" si="1"/>
        <v/>
      </c>
      <c r="H21" s="6" t="str">
        <f t="shared" si="2"/>
        <v/>
      </c>
      <c r="I21" s="241" t="str">
        <f t="shared" si="3"/>
        <v/>
      </c>
      <c r="M21" s="7"/>
    </row>
    <row r="22" spans="1:13">
      <c r="A22" s="1" t="s">
        <v>744</v>
      </c>
      <c r="B22" s="241">
        <f>ROUND(N('Prior Year'!J85), 0)</f>
        <v>0</v>
      </c>
      <c r="C22" s="241">
        <f>data!J85</f>
        <v>0</v>
      </c>
      <c r="D22" s="241">
        <f>ROUND(N('Prior Year'!J59), 0)</f>
        <v>0</v>
      </c>
      <c r="E22" s="1">
        <f>data!J59</f>
        <v>0</v>
      </c>
      <c r="F22" s="217" t="str">
        <f t="shared" si="0"/>
        <v/>
      </c>
      <c r="G22" s="217" t="str">
        <f t="shared" si="1"/>
        <v/>
      </c>
      <c r="H22" s="6" t="str">
        <f t="shared" si="2"/>
        <v/>
      </c>
      <c r="I22" s="241" t="str">
        <f t="shared" si="3"/>
        <v/>
      </c>
      <c r="M22" s="7"/>
    </row>
    <row r="23" spans="1:13">
      <c r="A23" s="1" t="s">
        <v>745</v>
      </c>
      <c r="B23" s="241">
        <f>ROUND(N('Prior Year'!K85), 0)</f>
        <v>0</v>
      </c>
      <c r="C23" s="241">
        <f>data!K85</f>
        <v>0</v>
      </c>
      <c r="D23" s="241">
        <f>ROUND(N('Prior Year'!K59), 0)</f>
        <v>0</v>
      </c>
      <c r="E23" s="1">
        <f>data!K59</f>
        <v>0</v>
      </c>
      <c r="F23" s="217" t="str">
        <f t="shared" si="0"/>
        <v/>
      </c>
      <c r="G23" s="217" t="str">
        <f t="shared" si="1"/>
        <v/>
      </c>
      <c r="H23" s="6" t="str">
        <f t="shared" si="2"/>
        <v/>
      </c>
      <c r="I23" s="241" t="str">
        <f t="shared" si="3"/>
        <v/>
      </c>
      <c r="M23" s="7"/>
    </row>
    <row r="24" spans="1:13">
      <c r="A24" s="1" t="s">
        <v>746</v>
      </c>
      <c r="B24" s="241">
        <f>ROUND(N('Prior Year'!L85), 0)</f>
        <v>2241500</v>
      </c>
      <c r="C24" s="241">
        <f>data!L85</f>
        <v>2859810</v>
      </c>
      <c r="D24" s="241">
        <f>ROUND(N('Prior Year'!L59), 0)</f>
        <v>4311</v>
      </c>
      <c r="E24" s="1">
        <f>data!L59</f>
        <v>4601</v>
      </c>
      <c r="F24" s="217">
        <f t="shared" si="0"/>
        <v>519.94896775690097</v>
      </c>
      <c r="G24" s="217">
        <f t="shared" si="1"/>
        <v>621.56270376005216</v>
      </c>
      <c r="H24" s="6" t="str">
        <f t="shared" si="2"/>
        <v/>
      </c>
      <c r="I24" s="261" t="str">
        <f t="shared" si="3"/>
        <v/>
      </c>
      <c r="M24" s="7"/>
    </row>
    <row r="25" spans="1:13">
      <c r="A25" s="1" t="s">
        <v>747</v>
      </c>
      <c r="B25" s="241">
        <f>ROUND(N('Prior Year'!M85), 0)</f>
        <v>0</v>
      </c>
      <c r="C25" s="241">
        <f>data!M85</f>
        <v>0</v>
      </c>
      <c r="D25" s="241">
        <f>ROUND(N('Prior Year'!M59), 0)</f>
        <v>0</v>
      </c>
      <c r="E25" s="1">
        <f>data!M59</f>
        <v>0</v>
      </c>
      <c r="F25" s="217" t="str">
        <f t="shared" si="0"/>
        <v/>
      </c>
      <c r="G25" s="217" t="str">
        <f t="shared" si="1"/>
        <v/>
      </c>
      <c r="H25" s="6" t="str">
        <f t="shared" si="2"/>
        <v/>
      </c>
      <c r="I25" s="241" t="str">
        <f t="shared" si="3"/>
        <v/>
      </c>
      <c r="M25" s="7"/>
    </row>
    <row r="26" spans="1:13" ht="43.5">
      <c r="A26" s="1" t="s">
        <v>748</v>
      </c>
      <c r="B26" s="1">
        <f>ROUND(N('Prior Year'!N85), 0)</f>
        <v>644943</v>
      </c>
      <c r="C26" s="241">
        <f>data!N85</f>
        <v>941622</v>
      </c>
      <c r="D26" s="241">
        <f>ROUND(N('Prior Year'!N59), 0)</f>
        <v>3598</v>
      </c>
      <c r="E26" s="1">
        <f>data!N59</f>
        <v>3843</v>
      </c>
      <c r="F26" s="217">
        <f t="shared" si="0"/>
        <v>179.25041689827682</v>
      </c>
      <c r="G26" s="217">
        <f t="shared" si="1"/>
        <v>245.02263856362217</v>
      </c>
      <c r="H26" s="6">
        <f t="shared" si="2"/>
        <v>0.36692925351839234</v>
      </c>
      <c r="I26" s="357" t="s">
        <v>1494</v>
      </c>
      <c r="M26" s="7"/>
    </row>
    <row r="27" spans="1:13">
      <c r="A27" s="1" t="s">
        <v>749</v>
      </c>
      <c r="B27" s="241">
        <f>ROUND(N('Prior Year'!O85), 0)</f>
        <v>0</v>
      </c>
      <c r="C27" s="241">
        <f>data!O85</f>
        <v>0</v>
      </c>
      <c r="D27" s="241">
        <f>ROUND(N('Prior Year'!O59), 0)</f>
        <v>0</v>
      </c>
      <c r="E27" s="1">
        <f>data!O59</f>
        <v>0</v>
      </c>
      <c r="F27" s="217" t="str">
        <f t="shared" si="0"/>
        <v/>
      </c>
      <c r="G27" s="217" t="str">
        <f t="shared" si="1"/>
        <v/>
      </c>
      <c r="H27" s="6" t="str">
        <f t="shared" si="2"/>
        <v/>
      </c>
      <c r="I27" s="241" t="str">
        <f t="shared" si="3"/>
        <v/>
      </c>
      <c r="M27" s="7"/>
    </row>
    <row r="28" spans="1:13">
      <c r="A28" s="1" t="s">
        <v>750</v>
      </c>
      <c r="B28" s="241">
        <f>ROUND(N('Prior Year'!P85), 0)</f>
        <v>28187</v>
      </c>
      <c r="C28" s="241">
        <f>data!P85</f>
        <v>23397</v>
      </c>
      <c r="D28" s="241">
        <f>ROUND(N('Prior Year'!P59), 0)</f>
        <v>0</v>
      </c>
      <c r="E28" s="1">
        <f>data!P59</f>
        <v>0</v>
      </c>
      <c r="F28" s="217" t="str">
        <f t="shared" si="0"/>
        <v/>
      </c>
      <c r="G28" s="217" t="str">
        <f t="shared" si="1"/>
        <v/>
      </c>
      <c r="H28" s="6" t="str">
        <f t="shared" si="2"/>
        <v/>
      </c>
      <c r="I28" s="241" t="str">
        <f t="shared" si="3"/>
        <v/>
      </c>
      <c r="M28" s="7"/>
    </row>
    <row r="29" spans="1:13">
      <c r="A29" s="1" t="s">
        <v>751</v>
      </c>
      <c r="B29" s="241">
        <f>ROUND(N('Prior Year'!Q85), 0)</f>
        <v>0</v>
      </c>
      <c r="C29" s="241">
        <f>data!Q85</f>
        <v>0</v>
      </c>
      <c r="D29" s="241">
        <f>ROUND(N('Prior Year'!Q59), 0)</f>
        <v>0</v>
      </c>
      <c r="E29" s="1">
        <f>data!Q59</f>
        <v>0</v>
      </c>
      <c r="F29" s="217" t="str">
        <f t="shared" si="0"/>
        <v/>
      </c>
      <c r="G29" s="217" t="str">
        <f t="shared" si="1"/>
        <v/>
      </c>
      <c r="H29" s="6" t="str">
        <f t="shared" si="2"/>
        <v/>
      </c>
      <c r="I29" s="241" t="str">
        <f t="shared" si="3"/>
        <v/>
      </c>
      <c r="M29" s="7"/>
    </row>
    <row r="30" spans="1:13">
      <c r="A30" s="1" t="s">
        <v>752</v>
      </c>
      <c r="B30" s="241">
        <f>ROUND(N('Prior Year'!R85), 0)</f>
        <v>0</v>
      </c>
      <c r="C30" s="241">
        <f>data!R85</f>
        <v>0</v>
      </c>
      <c r="D30" s="241">
        <f>ROUND(N('Prior Year'!R59), 0)</f>
        <v>0</v>
      </c>
      <c r="E30" s="1">
        <f>data!R59</f>
        <v>0</v>
      </c>
      <c r="F30" s="217" t="str">
        <f t="shared" si="0"/>
        <v/>
      </c>
      <c r="G30" s="217" t="str">
        <f>IFERROR(IF(C30=0,"",IF(E30=0,"",C30/E30)),"")</f>
        <v/>
      </c>
      <c r="H30" s="6" t="str">
        <f t="shared" si="2"/>
        <v/>
      </c>
      <c r="I30" s="241" t="str">
        <f t="shared" si="3"/>
        <v/>
      </c>
      <c r="M30" s="7"/>
    </row>
    <row r="31" spans="1:13">
      <c r="A31" s="1" t="s">
        <v>753</v>
      </c>
      <c r="B31" s="241">
        <f>ROUND(N('Prior Year'!S85), 0)</f>
        <v>45065</v>
      </c>
      <c r="C31" s="241">
        <f>data!S85</f>
        <v>65154</v>
      </c>
      <c r="D31" s="241" t="s">
        <v>754</v>
      </c>
      <c r="E31" s="4" t="s">
        <v>754</v>
      </c>
      <c r="F31" s="217" t="s">
        <v>5</v>
      </c>
      <c r="G31" s="217" t="str">
        <f t="shared" ref="G31:G32" si="4">IFERROR(IF(C31=0,"",IF(E31=0,"",C31/E31)),"")</f>
        <v/>
      </c>
      <c r="H31" s="6" t="s">
        <v>5</v>
      </c>
      <c r="I31" s="241" t="str">
        <f t="shared" si="3"/>
        <v/>
      </c>
      <c r="M31" s="7"/>
    </row>
    <row r="32" spans="1:13">
      <c r="A32" s="1" t="s">
        <v>755</v>
      </c>
      <c r="B32" s="241">
        <f>ROUND(N('Prior Year'!T85), 0)</f>
        <v>0</v>
      </c>
      <c r="C32" s="241">
        <f>data!T85</f>
        <v>0</v>
      </c>
      <c r="D32" s="241" t="s">
        <v>754</v>
      </c>
      <c r="E32" s="4" t="s">
        <v>754</v>
      </c>
      <c r="F32" s="217" t="s">
        <v>5</v>
      </c>
      <c r="G32" s="217" t="str">
        <f t="shared" si="4"/>
        <v/>
      </c>
      <c r="H32" s="6" t="s">
        <v>5</v>
      </c>
      <c r="I32" s="241" t="str">
        <f t="shared" si="3"/>
        <v/>
      </c>
      <c r="M32" s="7"/>
    </row>
    <row r="33" spans="1:13">
      <c r="A33" s="1" t="s">
        <v>756</v>
      </c>
      <c r="B33" s="241">
        <f>ROUND(N('Prior Year'!U85), 0)</f>
        <v>400994</v>
      </c>
      <c r="C33" s="241">
        <f>data!U85</f>
        <v>300720</v>
      </c>
      <c r="D33" s="241">
        <f>ROUND(N('Prior Year'!U59), 0)</f>
        <v>9001</v>
      </c>
      <c r="E33" s="1">
        <f>data!U59</f>
        <v>7146</v>
      </c>
      <c r="F33" s="217">
        <f t="shared" si="0"/>
        <v>44.54993889567826</v>
      </c>
      <c r="G33" s="217">
        <f t="shared" ref="G33:G69" si="5">IF(C33=0,"",IF(E33=0,"",C33/E33))</f>
        <v>42.082283795130145</v>
      </c>
      <c r="H33" s="6" t="str">
        <f t="shared" ref="H33:H39" si="6">IF(B33 = 0, "", IF(C33 = 0, "", IF(D33 = 0, "", IF(E33 = 0, "", IF(G33 / F33 - 1 &lt; -0.25, G33 / F33 - 1, IF(G33 / F33 - 1 &gt; 0.25, G33 / F33 - 1, ""))))))</f>
        <v/>
      </c>
      <c r="I33" s="241" t="str">
        <f t="shared" si="3"/>
        <v/>
      </c>
      <c r="M33" s="7"/>
    </row>
    <row r="34" spans="1:13">
      <c r="A34" s="1" t="s">
        <v>757</v>
      </c>
      <c r="B34" s="241">
        <f>ROUND(N('Prior Year'!V85), 0)</f>
        <v>32184</v>
      </c>
      <c r="C34" s="241">
        <f>data!V85</f>
        <v>34822</v>
      </c>
      <c r="D34" s="241">
        <f>ROUND(N('Prior Year'!V59), 0)</f>
        <v>215</v>
      </c>
      <c r="E34" s="1">
        <f>data!V59</f>
        <v>243</v>
      </c>
      <c r="F34" s="217">
        <f t="shared" si="0"/>
        <v>149.69302325581396</v>
      </c>
      <c r="G34" s="217">
        <f t="shared" si="5"/>
        <v>143.30041152263374</v>
      </c>
      <c r="H34" s="6" t="str">
        <f t="shared" si="6"/>
        <v/>
      </c>
      <c r="I34" s="241" t="str">
        <f t="shared" si="3"/>
        <v/>
      </c>
      <c r="M34" s="7"/>
    </row>
    <row r="35" spans="1:13">
      <c r="A35" s="1" t="s">
        <v>758</v>
      </c>
      <c r="B35" s="241">
        <f>ROUND(N('Prior Year'!W85), 0)</f>
        <v>0</v>
      </c>
      <c r="C35" s="241">
        <f>data!W85</f>
        <v>0</v>
      </c>
      <c r="D35" s="241">
        <f>ROUND(N('Prior Year'!W59), 0)</f>
        <v>0</v>
      </c>
      <c r="E35" s="1">
        <f>data!W59</f>
        <v>0</v>
      </c>
      <c r="F35" s="217" t="str">
        <f t="shared" si="0"/>
        <v/>
      </c>
      <c r="G35" s="217" t="str">
        <f t="shared" si="5"/>
        <v/>
      </c>
      <c r="H35" s="6" t="str">
        <f t="shared" si="6"/>
        <v/>
      </c>
      <c r="I35" s="241" t="str">
        <f t="shared" si="3"/>
        <v/>
      </c>
      <c r="M35" s="7"/>
    </row>
    <row r="36" spans="1:13">
      <c r="A36" s="1" t="s">
        <v>759</v>
      </c>
      <c r="B36" s="241">
        <f>ROUND(N('Prior Year'!X85), 0)</f>
        <v>0</v>
      </c>
      <c r="C36" s="241">
        <f>data!X85</f>
        <v>0</v>
      </c>
      <c r="D36" s="241">
        <f>ROUND(N('Prior Year'!X59), 0)</f>
        <v>0</v>
      </c>
      <c r="E36" s="1">
        <f>data!X59</f>
        <v>0</v>
      </c>
      <c r="F36" s="217" t="str">
        <f t="shared" si="0"/>
        <v/>
      </c>
      <c r="G36" s="217" t="str">
        <f t="shared" si="5"/>
        <v/>
      </c>
      <c r="H36" s="6" t="str">
        <f t="shared" si="6"/>
        <v/>
      </c>
      <c r="I36" s="241" t="str">
        <f t="shared" si="3"/>
        <v/>
      </c>
      <c r="M36" s="7"/>
    </row>
    <row r="37" spans="1:13" ht="58">
      <c r="A37" s="1" t="s">
        <v>760</v>
      </c>
      <c r="B37" s="241">
        <f>ROUND(N('Prior Year'!Y85), 0)</f>
        <v>181121</v>
      </c>
      <c r="C37" s="241">
        <f>data!Y85</f>
        <v>245666</v>
      </c>
      <c r="D37" s="241">
        <f>ROUND(N('Prior Year'!Y59), 0)</f>
        <v>733</v>
      </c>
      <c r="E37" s="1">
        <f>data!Y59</f>
        <v>662</v>
      </c>
      <c r="F37" s="217">
        <f t="shared" si="0"/>
        <v>247.09549795361528</v>
      </c>
      <c r="G37" s="217">
        <f t="shared" si="5"/>
        <v>371.09667673716012</v>
      </c>
      <c r="H37" s="6">
        <f t="shared" si="6"/>
        <v>0.50183503872183999</v>
      </c>
      <c r="I37" s="357" t="s">
        <v>1495</v>
      </c>
      <c r="M37" s="7"/>
    </row>
    <row r="38" spans="1:13">
      <c r="A38" s="1" t="s">
        <v>761</v>
      </c>
      <c r="B38" s="241">
        <f>ROUND(N('Prior Year'!Z85), 0)</f>
        <v>0</v>
      </c>
      <c r="C38" s="241">
        <f>data!Z85</f>
        <v>0</v>
      </c>
      <c r="D38" s="241">
        <f>ROUND(N('Prior Year'!Z59), 0)</f>
        <v>0</v>
      </c>
      <c r="E38" s="1">
        <f>data!Z59</f>
        <v>0</v>
      </c>
      <c r="F38" s="217" t="str">
        <f t="shared" si="0"/>
        <v/>
      </c>
      <c r="G38" s="217" t="str">
        <f t="shared" si="5"/>
        <v/>
      </c>
      <c r="H38" s="6" t="str">
        <f t="shared" si="6"/>
        <v/>
      </c>
      <c r="I38" s="241" t="str">
        <f t="shared" si="3"/>
        <v/>
      </c>
      <c r="J38" s="359"/>
      <c r="M38" s="7"/>
    </row>
    <row r="39" spans="1:13">
      <c r="A39" s="1" t="s">
        <v>762</v>
      </c>
      <c r="B39" s="241">
        <f>ROUND(N('Prior Year'!AA85), 0)</f>
        <v>0</v>
      </c>
      <c r="C39" s="241">
        <f>data!AA85</f>
        <v>0</v>
      </c>
      <c r="D39" s="241">
        <f>ROUND(N('Prior Year'!AA59), 0)</f>
        <v>0</v>
      </c>
      <c r="E39" s="1">
        <f>data!AA59</f>
        <v>0</v>
      </c>
      <c r="F39" s="217" t="str">
        <f t="shared" si="0"/>
        <v/>
      </c>
      <c r="G39" s="217" t="str">
        <f t="shared" si="5"/>
        <v/>
      </c>
      <c r="H39" s="6" t="str">
        <f t="shared" si="6"/>
        <v/>
      </c>
      <c r="I39" s="241" t="str">
        <f t="shared" si="3"/>
        <v/>
      </c>
      <c r="M39" s="7"/>
    </row>
    <row r="40" spans="1:13">
      <c r="A40" s="1" t="s">
        <v>763</v>
      </c>
      <c r="B40" s="241">
        <f>ROUND(N('Prior Year'!AB85), 0)</f>
        <v>344281</v>
      </c>
      <c r="C40" s="241">
        <f>data!AB85</f>
        <v>226669</v>
      </c>
      <c r="D40" s="241" t="s">
        <v>754</v>
      </c>
      <c r="E40" s="4" t="s">
        <v>754</v>
      </c>
      <c r="F40" s="217" t="s">
        <v>5</v>
      </c>
      <c r="G40" s="217" t="str">
        <f>IFERROR(IF(C40=0,"",IF(E40=0,"",C40/E40)),"")</f>
        <v/>
      </c>
      <c r="H40" s="6" t="s">
        <v>5</v>
      </c>
      <c r="I40" s="241" t="str">
        <f t="shared" si="3"/>
        <v/>
      </c>
      <c r="M40" s="7"/>
    </row>
    <row r="41" spans="1:13">
      <c r="A41" s="1" t="s">
        <v>764</v>
      </c>
      <c r="B41" s="241">
        <f>ROUND(N('Prior Year'!AC85), 0)</f>
        <v>0</v>
      </c>
      <c r="C41" s="241">
        <f>data!AC85</f>
        <v>0</v>
      </c>
      <c r="D41" s="241">
        <f>ROUND(N('Prior Year'!AC59), 0)</f>
        <v>0</v>
      </c>
      <c r="E41" s="1">
        <f>data!AC59</f>
        <v>0</v>
      </c>
      <c r="F41" s="217" t="str">
        <f t="shared" si="0"/>
        <v/>
      </c>
      <c r="G41" s="217" t="str">
        <f t="shared" si="5"/>
        <v/>
      </c>
      <c r="H41" s="6" t="str">
        <f t="shared" ref="H41:H59" si="7">IF(B41 = 0, "", IF(C41 = 0, "", IF(D41 = 0, "", IF(E41 = 0, "", IF(G41 / F41 - 1 &lt; -0.25, G41 / F41 - 1, IF(G41 / F41 - 1 &gt; 0.25, G41 / F41 - 1, ""))))))</f>
        <v/>
      </c>
      <c r="I41" s="241" t="str">
        <f t="shared" si="3"/>
        <v/>
      </c>
      <c r="M41" s="7"/>
    </row>
    <row r="42" spans="1:13">
      <c r="A42" s="1" t="s">
        <v>765</v>
      </c>
      <c r="B42" s="241">
        <f>ROUND(N('Prior Year'!AD85), 0)</f>
        <v>0</v>
      </c>
      <c r="C42" s="241">
        <f>data!AD85</f>
        <v>0</v>
      </c>
      <c r="D42" s="241">
        <f>ROUND(N('Prior Year'!AD59), 0)</f>
        <v>0</v>
      </c>
      <c r="E42" s="1">
        <f>data!AD59</f>
        <v>0</v>
      </c>
      <c r="F42" s="217" t="str">
        <f t="shared" si="0"/>
        <v/>
      </c>
      <c r="G42" s="217" t="str">
        <f t="shared" si="5"/>
        <v/>
      </c>
      <c r="H42" s="6" t="str">
        <f t="shared" si="7"/>
        <v/>
      </c>
      <c r="I42" s="241" t="str">
        <f t="shared" si="3"/>
        <v/>
      </c>
      <c r="M42" s="7"/>
    </row>
    <row r="43" spans="1:13">
      <c r="A43" s="1" t="s">
        <v>766</v>
      </c>
      <c r="B43" s="241">
        <f>ROUND(N('Prior Year'!AE85), 0)</f>
        <v>698825</v>
      </c>
      <c r="C43" s="241">
        <f>data!AE85</f>
        <v>743002</v>
      </c>
      <c r="D43" s="241">
        <f>ROUND(N('Prior Year'!AE59), 0)</f>
        <v>3367</v>
      </c>
      <c r="E43" s="1">
        <f>data!AE59</f>
        <v>3662</v>
      </c>
      <c r="F43" s="217">
        <f t="shared" si="0"/>
        <v>207.55123255123254</v>
      </c>
      <c r="G43" s="217">
        <f t="shared" si="5"/>
        <v>202.89513926815948</v>
      </c>
      <c r="H43" s="6" t="str">
        <f t="shared" si="7"/>
        <v/>
      </c>
      <c r="I43" s="261" t="str">
        <f t="shared" si="3"/>
        <v/>
      </c>
      <c r="M43" s="7"/>
    </row>
    <row r="44" spans="1:13">
      <c r="A44" s="1" t="s">
        <v>767</v>
      </c>
      <c r="B44" s="241">
        <f>ROUND(N('Prior Year'!AF85), 0)</f>
        <v>0</v>
      </c>
      <c r="C44" s="241">
        <f>data!AF85</f>
        <v>0</v>
      </c>
      <c r="D44" s="241">
        <f>ROUND(N('Prior Year'!AF59), 0)</f>
        <v>0</v>
      </c>
      <c r="E44" s="1">
        <f>data!AF59</f>
        <v>0</v>
      </c>
      <c r="F44" s="217" t="str">
        <f t="shared" si="0"/>
        <v/>
      </c>
      <c r="G44" s="217" t="str">
        <f t="shared" si="5"/>
        <v/>
      </c>
      <c r="H44" s="6" t="str">
        <f t="shared" si="7"/>
        <v/>
      </c>
      <c r="I44" s="241" t="str">
        <f t="shared" si="3"/>
        <v/>
      </c>
      <c r="M44" s="7"/>
    </row>
    <row r="45" spans="1:13">
      <c r="A45" s="1" t="s">
        <v>768</v>
      </c>
      <c r="B45" s="241">
        <f>ROUND(N('Prior Year'!AG85), 0)</f>
        <v>720446</v>
      </c>
      <c r="C45" s="241">
        <f>data!AG85</f>
        <v>1120124</v>
      </c>
      <c r="D45" s="241">
        <f>ROUND(N('Prior Year'!AG59), 0)</f>
        <v>519</v>
      </c>
      <c r="E45" s="1">
        <f>data!AG59</f>
        <v>564</v>
      </c>
      <c r="F45" s="217">
        <f t="shared" si="0"/>
        <v>1388.1425818882467</v>
      </c>
      <c r="G45" s="217">
        <f t="shared" si="5"/>
        <v>1986.0354609929077</v>
      </c>
      <c r="H45" s="6">
        <f t="shared" si="7"/>
        <v>0.43071431343267785</v>
      </c>
      <c r="I45" s="357" t="s">
        <v>1496</v>
      </c>
      <c r="M45" s="7"/>
    </row>
    <row r="46" spans="1:13" ht="29">
      <c r="A46" s="1" t="s">
        <v>769</v>
      </c>
      <c r="B46" s="241">
        <f>ROUND(N('Prior Year'!AH85), 0)</f>
        <v>234429</v>
      </c>
      <c r="C46" s="241">
        <f>data!AH85</f>
        <v>236101</v>
      </c>
      <c r="D46" s="241">
        <f>ROUND(N('Prior Year'!AH59), 0)</f>
        <v>108</v>
      </c>
      <c r="E46" s="1">
        <f>data!AH59</f>
        <v>81</v>
      </c>
      <c r="F46" s="217">
        <f t="shared" si="0"/>
        <v>2170.6388888888887</v>
      </c>
      <c r="G46" s="217">
        <f t="shared" si="5"/>
        <v>2914.8271604938273</v>
      </c>
      <c r="H46" s="6">
        <f t="shared" si="7"/>
        <v>0.34284296453652652</v>
      </c>
      <c r="I46" s="357" t="s">
        <v>1499</v>
      </c>
      <c r="M46" s="7"/>
    </row>
    <row r="47" spans="1:13">
      <c r="A47" s="1" t="s">
        <v>770</v>
      </c>
      <c r="B47" s="241">
        <f>ROUND(N('Prior Year'!AI85), 0)</f>
        <v>0</v>
      </c>
      <c r="C47" s="241">
        <f>data!AI85</f>
        <v>0</v>
      </c>
      <c r="D47" s="241">
        <f>ROUND(N('Prior Year'!AI59), 0)</f>
        <v>0</v>
      </c>
      <c r="E47" s="1">
        <f>data!AI59</f>
        <v>0</v>
      </c>
      <c r="F47" s="217" t="str">
        <f t="shared" si="0"/>
        <v/>
      </c>
      <c r="G47" s="217" t="str">
        <f t="shared" si="5"/>
        <v/>
      </c>
      <c r="H47" s="6" t="str">
        <f t="shared" si="7"/>
        <v/>
      </c>
      <c r="I47" s="241" t="str">
        <f t="shared" ref="I47:I78" si="8">IF(H47 = "", "", IF(ABS(H47) &gt; 25 %, "Please provide explanation for the fluctuation noted here", ""))</f>
        <v/>
      </c>
      <c r="M47" s="7"/>
    </row>
    <row r="48" spans="1:13">
      <c r="A48" s="1" t="s">
        <v>771</v>
      </c>
      <c r="B48" s="241">
        <f>ROUND(N('Prior Year'!AJ85), 0)</f>
        <v>1290902</v>
      </c>
      <c r="C48" s="241">
        <f>data!AJ85</f>
        <v>1198884</v>
      </c>
      <c r="D48" s="241">
        <f>ROUND(N('Prior Year'!AJ59), 0)</f>
        <v>3391</v>
      </c>
      <c r="E48" s="1">
        <f>data!AJ59</f>
        <v>3644</v>
      </c>
      <c r="F48" s="217">
        <f t="shared" si="0"/>
        <v>380.6847537599528</v>
      </c>
      <c r="G48" s="217">
        <f t="shared" si="5"/>
        <v>329.00219538968167</v>
      </c>
      <c r="H48" s="6" t="str">
        <f t="shared" si="7"/>
        <v/>
      </c>
      <c r="I48" s="358"/>
      <c r="M48" s="7"/>
    </row>
    <row r="49" spans="1:13">
      <c r="A49" s="1" t="s">
        <v>772</v>
      </c>
      <c r="B49" s="241">
        <f>ROUND(N('Prior Year'!AK85), 0)</f>
        <v>0</v>
      </c>
      <c r="C49" s="241">
        <f>data!AK85</f>
        <v>0</v>
      </c>
      <c r="D49" s="241">
        <f>ROUND(N('Prior Year'!AK59), 0)</f>
        <v>0</v>
      </c>
      <c r="E49" s="1">
        <f>data!AK59</f>
        <v>0</v>
      </c>
      <c r="F49" s="217" t="str">
        <f t="shared" si="0"/>
        <v/>
      </c>
      <c r="G49" s="217" t="str">
        <f t="shared" si="5"/>
        <v/>
      </c>
      <c r="H49" s="6" t="str">
        <f t="shared" si="7"/>
        <v/>
      </c>
      <c r="I49" s="241"/>
      <c r="M49" s="7"/>
    </row>
    <row r="50" spans="1:13">
      <c r="A50" s="1" t="s">
        <v>773</v>
      </c>
      <c r="B50" s="241">
        <f>ROUND(N('Prior Year'!AL85), 0)</f>
        <v>0</v>
      </c>
      <c r="C50" s="241">
        <f>data!AL85</f>
        <v>0</v>
      </c>
      <c r="D50" s="241">
        <f>ROUND(N('Prior Year'!AL59), 0)</f>
        <v>0</v>
      </c>
      <c r="E50" s="1">
        <f>data!AL59</f>
        <v>0</v>
      </c>
      <c r="F50" s="217" t="str">
        <f t="shared" si="0"/>
        <v/>
      </c>
      <c r="G50" s="217" t="str">
        <f t="shared" si="5"/>
        <v/>
      </c>
      <c r="H50" s="6" t="str">
        <f t="shared" si="7"/>
        <v/>
      </c>
      <c r="I50" s="241" t="str">
        <f t="shared" si="8"/>
        <v/>
      </c>
      <c r="M50" s="7"/>
    </row>
    <row r="51" spans="1:13">
      <c r="A51" s="1" t="s">
        <v>774</v>
      </c>
      <c r="B51" s="241">
        <f>ROUND(N('Prior Year'!AM85), 0)</f>
        <v>0</v>
      </c>
      <c r="C51" s="241">
        <f>data!AM85</f>
        <v>0</v>
      </c>
      <c r="D51" s="241">
        <f>ROUND(N('Prior Year'!AM59), 0)</f>
        <v>0</v>
      </c>
      <c r="E51" s="1">
        <f>data!AM59</f>
        <v>0</v>
      </c>
      <c r="F51" s="217" t="str">
        <f t="shared" si="0"/>
        <v/>
      </c>
      <c r="G51" s="217" t="str">
        <f t="shared" si="5"/>
        <v/>
      </c>
      <c r="H51" s="6" t="str">
        <f t="shared" si="7"/>
        <v/>
      </c>
      <c r="I51" s="241" t="str">
        <f t="shared" si="8"/>
        <v/>
      </c>
      <c r="M51" s="7"/>
    </row>
    <row r="52" spans="1:13">
      <c r="A52" s="1" t="s">
        <v>775</v>
      </c>
      <c r="B52" s="241">
        <f>ROUND(N('Prior Year'!AN85), 0)</f>
        <v>0</v>
      </c>
      <c r="C52" s="241">
        <f>data!AN85</f>
        <v>0</v>
      </c>
      <c r="D52" s="241">
        <f>ROUND(N('Prior Year'!AN59), 0)</f>
        <v>0</v>
      </c>
      <c r="E52" s="1">
        <f>data!AN59</f>
        <v>0</v>
      </c>
      <c r="F52" s="217" t="str">
        <f t="shared" si="0"/>
        <v/>
      </c>
      <c r="G52" s="217" t="str">
        <f t="shared" si="5"/>
        <v/>
      </c>
      <c r="H52" s="6" t="str">
        <f t="shared" si="7"/>
        <v/>
      </c>
      <c r="I52" s="241" t="str">
        <f t="shared" si="8"/>
        <v/>
      </c>
      <c r="M52" s="7"/>
    </row>
    <row r="53" spans="1:13">
      <c r="A53" s="1" t="s">
        <v>776</v>
      </c>
      <c r="B53" s="241">
        <f>ROUND(N('Prior Year'!AO85), 0)</f>
        <v>0</v>
      </c>
      <c r="C53" s="241">
        <f>data!AO85</f>
        <v>31441</v>
      </c>
      <c r="D53" s="241">
        <f>ROUND(N('Prior Year'!AO59), 0)</f>
        <v>0</v>
      </c>
      <c r="E53" s="1">
        <f>data!AO59</f>
        <v>1320</v>
      </c>
      <c r="F53" s="217" t="str">
        <f t="shared" si="0"/>
        <v/>
      </c>
      <c r="G53" s="217">
        <f t="shared" si="5"/>
        <v>23.818939393939395</v>
      </c>
      <c r="H53" s="6" t="str">
        <f t="shared" si="7"/>
        <v/>
      </c>
      <c r="I53" s="241" t="str">
        <f t="shared" si="8"/>
        <v/>
      </c>
      <c r="M53" s="7"/>
    </row>
    <row r="54" spans="1:13">
      <c r="A54" s="1" t="s">
        <v>777</v>
      </c>
      <c r="B54" s="241">
        <f>ROUND(N('Prior Year'!AP85), 0)</f>
        <v>0</v>
      </c>
      <c r="C54" s="241">
        <f>data!AP85</f>
        <v>0</v>
      </c>
      <c r="D54" s="241">
        <f>ROUND(N('Prior Year'!AP59), 0)</f>
        <v>0</v>
      </c>
      <c r="E54" s="1">
        <f>data!AP59</f>
        <v>0</v>
      </c>
      <c r="F54" s="217" t="str">
        <f t="shared" si="0"/>
        <v/>
      </c>
      <c r="G54" s="217" t="str">
        <f t="shared" si="5"/>
        <v/>
      </c>
      <c r="H54" s="6" t="str">
        <f t="shared" si="7"/>
        <v/>
      </c>
      <c r="I54" s="241" t="str">
        <f t="shared" si="8"/>
        <v/>
      </c>
      <c r="M54" s="7"/>
    </row>
    <row r="55" spans="1:13">
      <c r="A55" s="1" t="s">
        <v>778</v>
      </c>
      <c r="B55" s="241">
        <f>ROUND(N('Prior Year'!AQ85), 0)</f>
        <v>0</v>
      </c>
      <c r="C55" s="241">
        <f>data!AQ85</f>
        <v>0</v>
      </c>
      <c r="D55" s="241">
        <f>ROUND(N('Prior Year'!AQ59), 0)</f>
        <v>0</v>
      </c>
      <c r="E55" s="1">
        <f>data!AQ59</f>
        <v>0</v>
      </c>
      <c r="F55" s="217" t="str">
        <f t="shared" si="0"/>
        <v/>
      </c>
      <c r="G55" s="217" t="str">
        <f t="shared" si="5"/>
        <v/>
      </c>
      <c r="H55" s="6" t="str">
        <f t="shared" si="7"/>
        <v/>
      </c>
      <c r="I55" s="241" t="str">
        <f t="shared" si="8"/>
        <v/>
      </c>
      <c r="M55" s="7"/>
    </row>
    <row r="56" spans="1:13">
      <c r="A56" s="1" t="s">
        <v>779</v>
      </c>
      <c r="B56" s="241">
        <f>ROUND(N('Prior Year'!AR85), 0)</f>
        <v>0</v>
      </c>
      <c r="C56" s="241">
        <f>data!AR85</f>
        <v>0</v>
      </c>
      <c r="D56" s="241">
        <f>ROUND(N('Prior Year'!AR59), 0)</f>
        <v>0</v>
      </c>
      <c r="E56" s="1">
        <f>data!AR59</f>
        <v>0</v>
      </c>
      <c r="F56" s="217" t="str">
        <f t="shared" si="0"/>
        <v/>
      </c>
      <c r="G56" s="217" t="str">
        <f t="shared" si="5"/>
        <v/>
      </c>
      <c r="H56" s="6" t="str">
        <f t="shared" si="7"/>
        <v/>
      </c>
      <c r="I56" s="241" t="str">
        <f t="shared" si="8"/>
        <v/>
      </c>
      <c r="M56" s="7"/>
    </row>
    <row r="57" spans="1:13">
      <c r="A57" s="1" t="s">
        <v>780</v>
      </c>
      <c r="B57" s="241">
        <f>ROUND(N('Prior Year'!AS85), 0)</f>
        <v>0</v>
      </c>
      <c r="C57" s="241">
        <f>data!AS85</f>
        <v>0</v>
      </c>
      <c r="D57" s="241">
        <f>ROUND(N('Prior Year'!AS59), 0)</f>
        <v>0</v>
      </c>
      <c r="E57" s="1">
        <f>data!AS59</f>
        <v>0</v>
      </c>
      <c r="F57" s="217" t="str">
        <f t="shared" si="0"/>
        <v/>
      </c>
      <c r="G57" s="217" t="str">
        <f t="shared" si="5"/>
        <v/>
      </c>
      <c r="H57" s="6" t="str">
        <f t="shared" si="7"/>
        <v/>
      </c>
      <c r="I57" s="241" t="str">
        <f t="shared" si="8"/>
        <v/>
      </c>
      <c r="M57" s="7"/>
    </row>
    <row r="58" spans="1:13">
      <c r="A58" s="1" t="s">
        <v>781</v>
      </c>
      <c r="B58" s="241">
        <f>ROUND(N('Prior Year'!AT85), 0)</f>
        <v>0</v>
      </c>
      <c r="C58" s="241">
        <f>data!AT85</f>
        <v>0</v>
      </c>
      <c r="D58" s="241">
        <f>ROUND(N('Prior Year'!AT59), 0)</f>
        <v>0</v>
      </c>
      <c r="E58" s="1">
        <f>data!AT59</f>
        <v>0</v>
      </c>
      <c r="F58" s="217" t="str">
        <f t="shared" si="0"/>
        <v/>
      </c>
      <c r="G58" s="217" t="str">
        <f t="shared" si="5"/>
        <v/>
      </c>
      <c r="H58" s="6" t="str">
        <f t="shared" si="7"/>
        <v/>
      </c>
      <c r="I58" s="241" t="str">
        <f t="shared" si="8"/>
        <v/>
      </c>
      <c r="M58" s="7"/>
    </row>
    <row r="59" spans="1:13">
      <c r="A59" s="1" t="s">
        <v>782</v>
      </c>
      <c r="B59" s="241">
        <f>ROUND(N('Prior Year'!AU85), 0)</f>
        <v>0</v>
      </c>
      <c r="C59" s="241">
        <f>data!AU85</f>
        <v>0</v>
      </c>
      <c r="D59" s="241">
        <f>ROUND(N('Prior Year'!AU59), 0)</f>
        <v>0</v>
      </c>
      <c r="E59" s="1">
        <f>data!AU59</f>
        <v>0</v>
      </c>
      <c r="F59" s="217" t="str">
        <f t="shared" si="0"/>
        <v/>
      </c>
      <c r="G59" s="217" t="str">
        <f t="shared" si="5"/>
        <v/>
      </c>
      <c r="H59" s="6" t="str">
        <f t="shared" si="7"/>
        <v/>
      </c>
      <c r="I59" s="241" t="str">
        <f t="shared" si="8"/>
        <v/>
      </c>
      <c r="M59" s="7"/>
    </row>
    <row r="60" spans="1:13">
      <c r="A60" s="1" t="s">
        <v>783</v>
      </c>
      <c r="B60" s="241">
        <f>ROUND(N('Prior Year'!AV85), 0)</f>
        <v>0</v>
      </c>
      <c r="C60" s="241">
        <f>data!AV85</f>
        <v>0</v>
      </c>
      <c r="D60" s="241" t="s">
        <v>754</v>
      </c>
      <c r="E60" s="4" t="s">
        <v>754</v>
      </c>
      <c r="F60" s="217" t="s">
        <v>5</v>
      </c>
      <c r="G60" s="217"/>
      <c r="H60" s="6" t="s">
        <v>5</v>
      </c>
      <c r="I60" s="241" t="str">
        <f t="shared" si="8"/>
        <v/>
      </c>
      <c r="M60" s="7"/>
    </row>
    <row r="61" spans="1:13">
      <c r="A61" s="1" t="s">
        <v>784</v>
      </c>
      <c r="B61" s="241">
        <f>ROUND(N('Prior Year'!AW85), 0)</f>
        <v>0</v>
      </c>
      <c r="C61" s="241">
        <f>data!AW85</f>
        <v>0</v>
      </c>
      <c r="D61" s="241" t="s">
        <v>754</v>
      </c>
      <c r="E61" s="4" t="s">
        <v>754</v>
      </c>
      <c r="F61" s="217" t="s">
        <v>5</v>
      </c>
      <c r="G61" s="217"/>
      <c r="H61" s="6" t="s">
        <v>5</v>
      </c>
      <c r="I61" s="241" t="str">
        <f t="shared" si="8"/>
        <v/>
      </c>
      <c r="M61" s="7"/>
    </row>
    <row r="62" spans="1:13">
      <c r="A62" s="1" t="s">
        <v>785</v>
      </c>
      <c r="B62" s="241">
        <f>ROUND(N('Prior Year'!AX85), 0)</f>
        <v>0</v>
      </c>
      <c r="C62" s="241">
        <f>data!AX85</f>
        <v>0</v>
      </c>
      <c r="D62" s="241" t="s">
        <v>754</v>
      </c>
      <c r="E62" s="4" t="s">
        <v>754</v>
      </c>
      <c r="F62" s="217" t="s">
        <v>5</v>
      </c>
      <c r="G62" s="217"/>
      <c r="H62" s="6" t="s">
        <v>5</v>
      </c>
      <c r="I62" s="241" t="str">
        <f t="shared" si="8"/>
        <v/>
      </c>
      <c r="M62" s="7"/>
    </row>
    <row r="63" spans="1:13">
      <c r="A63" s="1" t="s">
        <v>786</v>
      </c>
      <c r="B63" s="241">
        <f>ROUND(N('Prior Year'!AY85), 0)</f>
        <v>492928</v>
      </c>
      <c r="C63" s="241">
        <f>data!AY85</f>
        <v>584829</v>
      </c>
      <c r="D63" s="241">
        <f>ROUND(N('Prior Year'!AY59), 0)</f>
        <v>12403</v>
      </c>
      <c r="E63" s="1">
        <f>data!AY59</f>
        <v>13845</v>
      </c>
      <c r="F63" s="217">
        <f>IF(B63=0,"",IF(D63=0,"",B63/D63))</f>
        <v>39.742642908973636</v>
      </c>
      <c r="G63" s="217">
        <f t="shared" si="5"/>
        <v>42.241170097508125</v>
      </c>
      <c r="H63" s="6" t="str">
        <f>IF(B63 = 0, "", IF(C63 = 0, "", IF(D63 = 0, "", IF(E63 = 0, "", IF(G63 / F63 - 1 &lt; -0.25, G63 / F63 - 1, IF(G63 / F63 - 1 &gt; 0.25, G63 / F63 - 1, ""))))))</f>
        <v/>
      </c>
      <c r="I63" s="261" t="str">
        <f t="shared" si="8"/>
        <v/>
      </c>
      <c r="M63" s="7"/>
    </row>
    <row r="64" spans="1:13">
      <c r="A64" s="1" t="s">
        <v>787</v>
      </c>
      <c r="B64" s="241">
        <f>ROUND(N('Prior Year'!AZ85), 0)</f>
        <v>16119</v>
      </c>
      <c r="C64" s="241">
        <f>data!AZ85</f>
        <v>27353</v>
      </c>
      <c r="D64" s="241">
        <f>ROUND(N('Prior Year'!AZ59), 0)</f>
        <v>0</v>
      </c>
      <c r="E64" s="1">
        <f>data!AZ59</f>
        <v>0</v>
      </c>
      <c r="F64" s="217" t="str">
        <f>IF(B64=0,"",IF(D64=0,"",B64/D64))</f>
        <v/>
      </c>
      <c r="G64" s="217" t="str">
        <f t="shared" si="5"/>
        <v/>
      </c>
      <c r="H64" s="6" t="str">
        <f>IF(B64 = 0, "", IF(C64 = 0, "", IF(D64 = 0, "", IF(E64 = 0, "", IF(G64 / F64 - 1 &lt; -0.25, G64 / F64 - 1, IF(G64 / F64 - 1 &gt; 0.25, G64 / F64 - 1, ""))))))</f>
        <v/>
      </c>
      <c r="I64" s="241" t="str">
        <f t="shared" si="8"/>
        <v/>
      </c>
      <c r="M64" s="7"/>
    </row>
    <row r="65" spans="1:13">
      <c r="A65" s="1" t="s">
        <v>788</v>
      </c>
      <c r="B65" s="241">
        <f>ROUND(N('Prior Year'!BA85), 0)</f>
        <v>167828</v>
      </c>
      <c r="C65" s="241">
        <f>data!BA85</f>
        <v>194543</v>
      </c>
      <c r="D65" s="241">
        <f>ROUND(N('Prior Year'!BA59), 0)</f>
        <v>0</v>
      </c>
      <c r="E65" s="1">
        <f>data!BA59</f>
        <v>0</v>
      </c>
      <c r="F65" s="217" t="str">
        <f>IF(B65=0,"",IF(D65=0,"",B65/D65))</f>
        <v/>
      </c>
      <c r="G65" s="217" t="str">
        <f t="shared" si="5"/>
        <v/>
      </c>
      <c r="H65" s="6" t="str">
        <f>IF(B65 = 0, "", IF(C65 = 0, "", IF(D65 = 0, "", IF(E65 = 0, "", IF(G65 / F65 - 1 &lt; -0.25, G65 / F65 - 1, IF(G65 / F65 - 1 &gt; 0.25, G65 / F65 - 1, ""))))))</f>
        <v/>
      </c>
      <c r="I65" s="241" t="str">
        <f t="shared" si="8"/>
        <v/>
      </c>
      <c r="M65" s="7"/>
    </row>
    <row r="66" spans="1:13">
      <c r="A66" s="1" t="s">
        <v>789</v>
      </c>
      <c r="B66" s="241">
        <f>ROUND(N('Prior Year'!BB85), 0)</f>
        <v>80832</v>
      </c>
      <c r="C66" s="241">
        <f>data!BB85</f>
        <v>79861</v>
      </c>
      <c r="D66" s="241" t="s">
        <v>754</v>
      </c>
      <c r="E66" s="4" t="s">
        <v>754</v>
      </c>
      <c r="F66" s="217" t="s">
        <v>5</v>
      </c>
      <c r="G66" s="217" t="str">
        <f t="shared" ref="G66:G68" si="9">IFERROR(IF(C66=0,"",IF(E66=0,"",C66/E66)),"")</f>
        <v/>
      </c>
      <c r="H66" s="6" t="s">
        <v>5</v>
      </c>
      <c r="I66" s="241" t="str">
        <f t="shared" si="8"/>
        <v/>
      </c>
      <c r="M66" s="7"/>
    </row>
    <row r="67" spans="1:13">
      <c r="A67" s="1" t="s">
        <v>790</v>
      </c>
      <c r="B67" s="241">
        <f>ROUND(N('Prior Year'!BC85), 0)</f>
        <v>0</v>
      </c>
      <c r="C67" s="241">
        <f>data!BC85</f>
        <v>0</v>
      </c>
      <c r="D67" s="241" t="s">
        <v>754</v>
      </c>
      <c r="E67" s="4" t="s">
        <v>754</v>
      </c>
      <c r="F67" s="217" t="s">
        <v>5</v>
      </c>
      <c r="G67" s="217" t="str">
        <f t="shared" si="9"/>
        <v/>
      </c>
      <c r="H67" s="6" t="s">
        <v>5</v>
      </c>
      <c r="I67" s="241" t="str">
        <f t="shared" si="8"/>
        <v/>
      </c>
      <c r="M67" s="7"/>
    </row>
    <row r="68" spans="1:13">
      <c r="A68" s="1" t="s">
        <v>791</v>
      </c>
      <c r="B68" s="241">
        <f>ROUND(N('Prior Year'!BD85), 0)</f>
        <v>208081</v>
      </c>
      <c r="C68" s="241">
        <f>data!BD85</f>
        <v>104628</v>
      </c>
      <c r="D68" s="241" t="s">
        <v>754</v>
      </c>
      <c r="E68" s="4" t="s">
        <v>754</v>
      </c>
      <c r="F68" s="217" t="s">
        <v>5</v>
      </c>
      <c r="G68" s="217" t="str">
        <f t="shared" si="9"/>
        <v/>
      </c>
      <c r="H68" s="6" t="s">
        <v>5</v>
      </c>
      <c r="I68" s="241" t="str">
        <f t="shared" si="8"/>
        <v/>
      </c>
      <c r="M68" s="7"/>
    </row>
    <row r="69" spans="1:13">
      <c r="A69" s="1" t="s">
        <v>792</v>
      </c>
      <c r="B69" s="241">
        <f>ROUND(N('Prior Year'!BE85), 0)</f>
        <v>626448</v>
      </c>
      <c r="C69" s="241">
        <f>data!BE85</f>
        <v>752909</v>
      </c>
      <c r="D69" s="241">
        <f>ROUND(N('Prior Year'!BE59), 0)</f>
        <v>35622</v>
      </c>
      <c r="E69" s="1">
        <f>data!BE59</f>
        <v>36577</v>
      </c>
      <c r="F69" s="217">
        <f>IF(B69=0,"",IF(D69=0,"",B69/D69))</f>
        <v>17.585986188310596</v>
      </c>
      <c r="G69" s="217">
        <f t="shared" si="5"/>
        <v>20.584219591546599</v>
      </c>
      <c r="H69" s="6" t="str">
        <f>IF(B69 = 0, "", IF(C69 = 0, "", IF(D69 = 0, "", IF(E69 = 0, "", IF(G69 / F69 - 1 &lt; -0.25, G69 / F69 - 1, IF(G69 / F69 - 1 &gt; 0.25, G69 / F69 - 1, ""))))))</f>
        <v/>
      </c>
      <c r="I69" s="241" t="str">
        <f t="shared" si="8"/>
        <v/>
      </c>
      <c r="M69" s="7"/>
    </row>
    <row r="70" spans="1:13">
      <c r="A70" s="1" t="s">
        <v>793</v>
      </c>
      <c r="B70" s="241">
        <f>ROUND(N('Prior Year'!BF85), 0)</f>
        <v>169795</v>
      </c>
      <c r="C70" s="241">
        <f>data!BF85</f>
        <v>199460</v>
      </c>
      <c r="D70" s="241" t="s">
        <v>754</v>
      </c>
      <c r="E70" s="4" t="s">
        <v>754</v>
      </c>
      <c r="F70" s="217" t="s">
        <v>5</v>
      </c>
      <c r="G70" s="217" t="str">
        <f t="shared" ref="G70:G94" si="10">IFERROR(IF(C70=0,"",IF(E70=0,"",C70/E70)),"")</f>
        <v/>
      </c>
      <c r="H70" s="6" t="s">
        <v>5</v>
      </c>
      <c r="I70" s="241" t="str">
        <f t="shared" si="8"/>
        <v/>
      </c>
      <c r="M70" s="7"/>
    </row>
    <row r="71" spans="1:13">
      <c r="A71" s="1" t="s">
        <v>794</v>
      </c>
      <c r="B71" s="241">
        <f>ROUND(N('Prior Year'!BG85), 0)</f>
        <v>0</v>
      </c>
      <c r="C71" s="241">
        <f>data!BG85</f>
        <v>0</v>
      </c>
      <c r="D71" s="241" t="s">
        <v>754</v>
      </c>
      <c r="E71" s="4" t="s">
        <v>754</v>
      </c>
      <c r="F71" s="217" t="s">
        <v>5</v>
      </c>
      <c r="G71" s="217" t="str">
        <f t="shared" si="10"/>
        <v/>
      </c>
      <c r="H71" s="6" t="s">
        <v>5</v>
      </c>
      <c r="I71" s="241" t="str">
        <f t="shared" si="8"/>
        <v/>
      </c>
      <c r="M71" s="7"/>
    </row>
    <row r="72" spans="1:13">
      <c r="A72" s="1" t="s">
        <v>795</v>
      </c>
      <c r="B72" s="241">
        <f>ROUND(N('Prior Year'!BH85), 0)</f>
        <v>0</v>
      </c>
      <c r="C72" s="241">
        <f>data!BH85</f>
        <v>0</v>
      </c>
      <c r="D72" s="241" t="s">
        <v>754</v>
      </c>
      <c r="E72" s="4" t="s">
        <v>754</v>
      </c>
      <c r="F72" s="217" t="s">
        <v>5</v>
      </c>
      <c r="G72" s="217" t="str">
        <f t="shared" si="10"/>
        <v/>
      </c>
      <c r="H72" s="6" t="s">
        <v>5</v>
      </c>
      <c r="I72" s="241" t="str">
        <f t="shared" si="8"/>
        <v/>
      </c>
      <c r="M72" s="7"/>
    </row>
    <row r="73" spans="1:13">
      <c r="A73" s="1" t="s">
        <v>796</v>
      </c>
      <c r="B73" s="241">
        <f>ROUND(N('Prior Year'!BI85), 0)</f>
        <v>0</v>
      </c>
      <c r="C73" s="241">
        <f>data!BI85</f>
        <v>0</v>
      </c>
      <c r="D73" s="241" t="s">
        <v>754</v>
      </c>
      <c r="E73" s="4" t="s">
        <v>754</v>
      </c>
      <c r="F73" s="217" t="s">
        <v>5</v>
      </c>
      <c r="G73" s="217" t="str">
        <f t="shared" si="10"/>
        <v/>
      </c>
      <c r="H73" s="6" t="s">
        <v>5</v>
      </c>
      <c r="I73" s="241" t="str">
        <f t="shared" si="8"/>
        <v/>
      </c>
      <c r="M73" s="7"/>
    </row>
    <row r="74" spans="1:13">
      <c r="A74" s="1" t="s">
        <v>797</v>
      </c>
      <c r="B74" s="241">
        <f>ROUND(N('Prior Year'!BJ85), 0)</f>
        <v>0</v>
      </c>
      <c r="C74" s="241">
        <f>data!BJ85</f>
        <v>0</v>
      </c>
      <c r="D74" s="241" t="s">
        <v>754</v>
      </c>
      <c r="E74" s="4" t="s">
        <v>754</v>
      </c>
      <c r="F74" s="217" t="s">
        <v>5</v>
      </c>
      <c r="G74" s="217" t="str">
        <f t="shared" si="10"/>
        <v/>
      </c>
      <c r="H74" s="6" t="s">
        <v>5</v>
      </c>
      <c r="I74" s="241" t="str">
        <f t="shared" si="8"/>
        <v/>
      </c>
      <c r="M74" s="7"/>
    </row>
    <row r="75" spans="1:13">
      <c r="A75" s="1" t="s">
        <v>798</v>
      </c>
      <c r="B75" s="241">
        <f>ROUND(N('Prior Year'!BK85), 0)</f>
        <v>0</v>
      </c>
      <c r="C75" s="241">
        <f>data!BK85</f>
        <v>0</v>
      </c>
      <c r="D75" s="241" t="s">
        <v>754</v>
      </c>
      <c r="E75" s="4" t="s">
        <v>754</v>
      </c>
      <c r="F75" s="217" t="s">
        <v>5</v>
      </c>
      <c r="G75" s="217" t="str">
        <f t="shared" si="10"/>
        <v/>
      </c>
      <c r="H75" s="6" t="s">
        <v>5</v>
      </c>
      <c r="I75" s="241" t="str">
        <f t="shared" si="8"/>
        <v/>
      </c>
      <c r="M75" s="7"/>
    </row>
    <row r="76" spans="1:13">
      <c r="A76" s="1" t="s">
        <v>799</v>
      </c>
      <c r="B76" s="241">
        <f>ROUND(N('Prior Year'!BL85), 0)</f>
        <v>64202</v>
      </c>
      <c r="C76" s="241">
        <f>data!BL85</f>
        <v>72410</v>
      </c>
      <c r="D76" s="241" t="s">
        <v>754</v>
      </c>
      <c r="E76" s="4" t="s">
        <v>754</v>
      </c>
      <c r="F76" s="217" t="s">
        <v>5</v>
      </c>
      <c r="G76" s="217" t="str">
        <f t="shared" si="10"/>
        <v/>
      </c>
      <c r="H76" s="6" t="s">
        <v>5</v>
      </c>
      <c r="I76" s="241" t="str">
        <f t="shared" si="8"/>
        <v/>
      </c>
      <c r="M76" s="7"/>
    </row>
    <row r="77" spans="1:13">
      <c r="A77" s="1" t="s">
        <v>800</v>
      </c>
      <c r="B77" s="241">
        <f>ROUND(N('Prior Year'!BM85), 0)</f>
        <v>805529</v>
      </c>
      <c r="C77" s="241">
        <f>data!BM85</f>
        <v>710530</v>
      </c>
      <c r="D77" s="241" t="s">
        <v>754</v>
      </c>
      <c r="E77" s="4" t="s">
        <v>754</v>
      </c>
      <c r="F77" s="217" t="s">
        <v>5</v>
      </c>
      <c r="G77" s="217" t="str">
        <f t="shared" si="10"/>
        <v/>
      </c>
      <c r="H77" s="6" t="s">
        <v>5</v>
      </c>
      <c r="I77" s="241" t="str">
        <f t="shared" si="8"/>
        <v/>
      </c>
      <c r="M77" s="7"/>
    </row>
    <row r="78" spans="1:13">
      <c r="A78" s="1" t="s">
        <v>801</v>
      </c>
      <c r="B78" s="241">
        <f>ROUND(N('Prior Year'!BN85), 0)</f>
        <v>1833225</v>
      </c>
      <c r="C78" s="241">
        <f>data!BN85</f>
        <v>1569797</v>
      </c>
      <c r="D78" s="241" t="s">
        <v>754</v>
      </c>
      <c r="E78" s="4" t="s">
        <v>754</v>
      </c>
      <c r="F78" s="217" t="s">
        <v>5</v>
      </c>
      <c r="G78" s="217" t="str">
        <f t="shared" si="10"/>
        <v/>
      </c>
      <c r="H78" s="6" t="s">
        <v>5</v>
      </c>
      <c r="I78" s="241" t="str">
        <f t="shared" si="8"/>
        <v/>
      </c>
      <c r="M78" s="7"/>
    </row>
    <row r="79" spans="1:13">
      <c r="A79" s="1" t="s">
        <v>802</v>
      </c>
      <c r="B79" s="241">
        <f>ROUND(N('Prior Year'!BO85), 0)</f>
        <v>8485</v>
      </c>
      <c r="C79" s="241">
        <f>data!BO85</f>
        <v>669</v>
      </c>
      <c r="D79" s="241" t="s">
        <v>754</v>
      </c>
      <c r="E79" s="4" t="s">
        <v>754</v>
      </c>
      <c r="F79" s="217" t="s">
        <v>5</v>
      </c>
      <c r="G79" s="217" t="str">
        <f t="shared" si="10"/>
        <v/>
      </c>
      <c r="H79" s="6" t="s">
        <v>5</v>
      </c>
      <c r="I79" s="241" t="str">
        <f t="shared" ref="I79:I94" si="11">IF(H79 = "", "", IF(ABS(H79) &gt; 25 %, "Please provide explanation for the fluctuation noted here", ""))</f>
        <v/>
      </c>
      <c r="M79" s="7"/>
    </row>
    <row r="80" spans="1:13">
      <c r="A80" s="1" t="s">
        <v>803</v>
      </c>
      <c r="B80" s="241">
        <f>ROUND(N('Prior Year'!BP85), 0)</f>
        <v>0</v>
      </c>
      <c r="C80" s="241">
        <f>data!BP85</f>
        <v>0</v>
      </c>
      <c r="D80" s="241" t="s">
        <v>754</v>
      </c>
      <c r="E80" s="4" t="s">
        <v>754</v>
      </c>
      <c r="F80" s="217" t="s">
        <v>5</v>
      </c>
      <c r="G80" s="217" t="str">
        <f t="shared" si="10"/>
        <v/>
      </c>
      <c r="H80" s="6" t="s">
        <v>5</v>
      </c>
      <c r="I80" s="241" t="str">
        <f t="shared" si="11"/>
        <v/>
      </c>
      <c r="M80" s="7"/>
    </row>
    <row r="81" spans="1:13">
      <c r="A81" s="1" t="s">
        <v>804</v>
      </c>
      <c r="B81" s="241">
        <f>ROUND(N('Prior Year'!BQ85), 0)</f>
        <v>0</v>
      </c>
      <c r="C81" s="241">
        <f>data!BQ85</f>
        <v>0</v>
      </c>
      <c r="D81" s="241" t="s">
        <v>754</v>
      </c>
      <c r="E81" s="4" t="s">
        <v>754</v>
      </c>
      <c r="F81" s="217" t="s">
        <v>5</v>
      </c>
      <c r="G81" s="217" t="str">
        <f t="shared" si="10"/>
        <v/>
      </c>
      <c r="H81" s="6" t="s">
        <v>5</v>
      </c>
      <c r="I81" s="241" t="str">
        <f t="shared" si="11"/>
        <v/>
      </c>
      <c r="M81" s="7"/>
    </row>
    <row r="82" spans="1:13">
      <c r="A82" s="1" t="s">
        <v>805</v>
      </c>
      <c r="B82" s="241">
        <f>ROUND(N('Prior Year'!BR85), 0)</f>
        <v>0</v>
      </c>
      <c r="C82" s="241">
        <f>data!BR85</f>
        <v>0</v>
      </c>
      <c r="D82" s="241" t="s">
        <v>754</v>
      </c>
      <c r="E82" s="4" t="s">
        <v>754</v>
      </c>
      <c r="F82" s="217" t="s">
        <v>5</v>
      </c>
      <c r="G82" s="217" t="str">
        <f t="shared" si="10"/>
        <v/>
      </c>
      <c r="H82" s="6" t="s">
        <v>5</v>
      </c>
      <c r="I82" s="241" t="str">
        <f t="shared" si="11"/>
        <v/>
      </c>
      <c r="M82" s="7"/>
    </row>
    <row r="83" spans="1:13">
      <c r="A83" s="1" t="s">
        <v>806</v>
      </c>
      <c r="B83" s="241">
        <f>ROUND(N('Prior Year'!BS85), 0)</f>
        <v>0</v>
      </c>
      <c r="C83" s="241">
        <f>data!BS85</f>
        <v>0</v>
      </c>
      <c r="D83" s="241" t="s">
        <v>754</v>
      </c>
      <c r="E83" s="4" t="s">
        <v>754</v>
      </c>
      <c r="F83" s="217" t="s">
        <v>5</v>
      </c>
      <c r="G83" s="217" t="str">
        <f t="shared" si="10"/>
        <v/>
      </c>
      <c r="H83" s="6" t="s">
        <v>5</v>
      </c>
      <c r="I83" s="241" t="str">
        <f t="shared" si="11"/>
        <v/>
      </c>
      <c r="M83" s="7"/>
    </row>
    <row r="84" spans="1:13">
      <c r="A84" s="1" t="s">
        <v>807</v>
      </c>
      <c r="B84" s="241">
        <f>ROUND(N('Prior Year'!BT85), 0)</f>
        <v>0</v>
      </c>
      <c r="C84" s="241">
        <f>data!BT85</f>
        <v>0</v>
      </c>
      <c r="D84" s="241" t="s">
        <v>754</v>
      </c>
      <c r="E84" s="4" t="s">
        <v>754</v>
      </c>
      <c r="F84" s="217" t="s">
        <v>5</v>
      </c>
      <c r="G84" s="217" t="str">
        <f t="shared" si="10"/>
        <v/>
      </c>
      <c r="H84" s="6" t="s">
        <v>5</v>
      </c>
      <c r="I84" s="241" t="str">
        <f t="shared" si="11"/>
        <v/>
      </c>
      <c r="M84" s="7"/>
    </row>
    <row r="85" spans="1:13">
      <c r="A85" s="1" t="s">
        <v>808</v>
      </c>
      <c r="B85" s="241">
        <f>ROUND(N('Prior Year'!BU85), 0)</f>
        <v>0</v>
      </c>
      <c r="C85" s="241">
        <f>data!BU85</f>
        <v>0</v>
      </c>
      <c r="D85" s="241" t="s">
        <v>754</v>
      </c>
      <c r="E85" s="4" t="s">
        <v>754</v>
      </c>
      <c r="F85" s="217" t="s">
        <v>5</v>
      </c>
      <c r="G85" s="217" t="str">
        <f t="shared" si="10"/>
        <v/>
      </c>
      <c r="H85" s="6" t="s">
        <v>5</v>
      </c>
      <c r="I85" s="241" t="str">
        <f t="shared" si="11"/>
        <v/>
      </c>
      <c r="M85" s="7"/>
    </row>
    <row r="86" spans="1:13">
      <c r="A86" s="1" t="s">
        <v>809</v>
      </c>
      <c r="B86" s="241">
        <f>ROUND(N('Prior Year'!BV85), 0)</f>
        <v>59730</v>
      </c>
      <c r="C86" s="241">
        <f>data!BV85</f>
        <v>121769</v>
      </c>
      <c r="D86" s="241" t="s">
        <v>754</v>
      </c>
      <c r="E86" s="4" t="s">
        <v>754</v>
      </c>
      <c r="F86" s="217" t="s">
        <v>5</v>
      </c>
      <c r="G86" s="217" t="str">
        <f t="shared" si="10"/>
        <v/>
      </c>
      <c r="H86" s="6" t="s">
        <v>5</v>
      </c>
      <c r="I86" s="241" t="str">
        <f t="shared" si="11"/>
        <v/>
      </c>
      <c r="M86" s="7"/>
    </row>
    <row r="87" spans="1:13">
      <c r="A87" s="1" t="s">
        <v>810</v>
      </c>
      <c r="B87" s="241">
        <f>ROUND(N('Prior Year'!BW85), 0)</f>
        <v>0</v>
      </c>
      <c r="C87" s="241">
        <f>data!BW85</f>
        <v>0</v>
      </c>
      <c r="D87" s="241" t="s">
        <v>754</v>
      </c>
      <c r="E87" s="4" t="s">
        <v>754</v>
      </c>
      <c r="F87" s="217" t="s">
        <v>5</v>
      </c>
      <c r="G87" s="217" t="str">
        <f t="shared" si="10"/>
        <v/>
      </c>
      <c r="H87" s="6" t="s">
        <v>5</v>
      </c>
      <c r="I87" s="241" t="str">
        <f t="shared" si="11"/>
        <v/>
      </c>
      <c r="M87" s="7"/>
    </row>
    <row r="88" spans="1:13">
      <c r="A88" s="1" t="s">
        <v>811</v>
      </c>
      <c r="B88" s="241">
        <f>ROUND(N('Prior Year'!BX85), 0)</f>
        <v>0</v>
      </c>
      <c r="C88" s="241">
        <f>data!BX85</f>
        <v>0</v>
      </c>
      <c r="D88" s="241" t="s">
        <v>754</v>
      </c>
      <c r="E88" s="4" t="s">
        <v>754</v>
      </c>
      <c r="F88" s="217" t="s">
        <v>5</v>
      </c>
      <c r="G88" s="217" t="str">
        <f t="shared" si="10"/>
        <v/>
      </c>
      <c r="H88" s="6" t="s">
        <v>5</v>
      </c>
      <c r="I88" s="241" t="str">
        <f t="shared" si="11"/>
        <v/>
      </c>
      <c r="M88" s="7"/>
    </row>
    <row r="89" spans="1:13">
      <c r="A89" s="1" t="s">
        <v>812</v>
      </c>
      <c r="B89" s="241">
        <f>ROUND(N('Prior Year'!BY85), 0)</f>
        <v>314122</v>
      </c>
      <c r="C89" s="241">
        <f>data!BY85</f>
        <v>391647</v>
      </c>
      <c r="D89" s="241" t="s">
        <v>754</v>
      </c>
      <c r="E89" s="4" t="s">
        <v>754</v>
      </c>
      <c r="F89" s="217" t="s">
        <v>5</v>
      </c>
      <c r="G89" s="217" t="str">
        <f t="shared" si="10"/>
        <v/>
      </c>
      <c r="H89" s="6" t="s">
        <v>5</v>
      </c>
      <c r="I89" s="241" t="str">
        <f t="shared" si="11"/>
        <v/>
      </c>
      <c r="M89" s="7"/>
    </row>
    <row r="90" spans="1:13">
      <c r="A90" s="1" t="s">
        <v>813</v>
      </c>
      <c r="B90" s="241">
        <f>ROUND(N('Prior Year'!BZ85), 0)</f>
        <v>0</v>
      </c>
      <c r="C90" s="241">
        <f>data!BZ85</f>
        <v>0</v>
      </c>
      <c r="D90" s="241" t="s">
        <v>754</v>
      </c>
      <c r="E90" s="4" t="s">
        <v>754</v>
      </c>
      <c r="F90" s="217" t="s">
        <v>5</v>
      </c>
      <c r="G90" s="217" t="str">
        <f t="shared" si="10"/>
        <v/>
      </c>
      <c r="H90" s="6" t="s">
        <v>5</v>
      </c>
      <c r="I90" s="241" t="str">
        <f t="shared" si="11"/>
        <v/>
      </c>
      <c r="M90" s="7"/>
    </row>
    <row r="91" spans="1:13">
      <c r="A91" s="1" t="s">
        <v>814</v>
      </c>
      <c r="B91" s="241">
        <f>ROUND(N('Prior Year'!CA85), 0)</f>
        <v>0</v>
      </c>
      <c r="C91" s="241">
        <f>data!CA85</f>
        <v>0</v>
      </c>
      <c r="D91" s="241" t="s">
        <v>754</v>
      </c>
      <c r="E91" s="4" t="s">
        <v>754</v>
      </c>
      <c r="F91" s="217" t="s">
        <v>5</v>
      </c>
      <c r="G91" s="217" t="str">
        <f t="shared" si="10"/>
        <v/>
      </c>
      <c r="H91" s="6" t="s">
        <v>5</v>
      </c>
      <c r="I91" s="241" t="str">
        <f t="shared" si="11"/>
        <v/>
      </c>
      <c r="M91" s="7"/>
    </row>
    <row r="92" spans="1:13">
      <c r="A92" s="1" t="s">
        <v>815</v>
      </c>
      <c r="B92" s="241">
        <f>ROUND(N('Prior Year'!CB85), 0)</f>
        <v>0</v>
      </c>
      <c r="C92" s="241">
        <f>data!CB85</f>
        <v>0</v>
      </c>
      <c r="D92" s="241" t="s">
        <v>754</v>
      </c>
      <c r="E92" s="4" t="s">
        <v>754</v>
      </c>
      <c r="F92" s="217" t="s">
        <v>5</v>
      </c>
      <c r="G92" s="217" t="str">
        <f t="shared" si="10"/>
        <v/>
      </c>
      <c r="H92" s="6" t="s">
        <v>5</v>
      </c>
      <c r="I92" s="241" t="str">
        <f t="shared" si="11"/>
        <v/>
      </c>
      <c r="M92" s="7"/>
    </row>
    <row r="93" spans="1:13">
      <c r="A93" s="1" t="s">
        <v>816</v>
      </c>
      <c r="B93" s="241">
        <f>ROUND(N('Prior Year'!CC85), 0)</f>
        <v>0</v>
      </c>
      <c r="C93" s="241">
        <f>data!CC85</f>
        <v>0</v>
      </c>
      <c r="D93" s="241" t="s">
        <v>754</v>
      </c>
      <c r="E93" s="4" t="s">
        <v>754</v>
      </c>
      <c r="F93" s="217" t="s">
        <v>5</v>
      </c>
      <c r="G93" s="217" t="str">
        <f t="shared" si="10"/>
        <v/>
      </c>
      <c r="H93" s="6" t="s">
        <v>5</v>
      </c>
      <c r="I93" s="241" t="str">
        <f t="shared" si="11"/>
        <v/>
      </c>
      <c r="M93" s="7"/>
    </row>
    <row r="94" spans="1:13">
      <c r="A94" s="1" t="s">
        <v>817</v>
      </c>
      <c r="B94" s="241">
        <f>ROUND(N('Prior Year'!CD85), 0)</f>
        <v>175936</v>
      </c>
      <c r="C94" s="241">
        <f>data!CD85</f>
        <v>354865</v>
      </c>
      <c r="D94" s="241" t="s">
        <v>754</v>
      </c>
      <c r="E94" s="4" t="s">
        <v>754</v>
      </c>
      <c r="F94" s="217" t="s">
        <v>5</v>
      </c>
      <c r="G94" s="217" t="str">
        <f t="shared" si="10"/>
        <v/>
      </c>
      <c r="H94" s="6" t="s">
        <v>5</v>
      </c>
      <c r="I94" s="241" t="str">
        <f t="shared" si="11"/>
        <v/>
      </c>
      <c r="M94" s="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60E9C-D487-46AF-B7EC-A13E5DA2AA5F}">
  <sheetPr>
    <tabColor rgb="FF92D050"/>
  </sheetPr>
  <dimension ref="A1:G126"/>
  <sheetViews>
    <sheetView workbookViewId="0">
      <selection activeCell="H18" sqref="H18"/>
    </sheetView>
  </sheetViews>
  <sheetFormatPr defaultRowHeight="12.5"/>
  <cols>
    <col min="1" max="1" width="17.25" customWidth="1"/>
    <col min="3" max="3" width="48.75" bestFit="1" customWidth="1"/>
    <col min="4" max="5" width="13.4140625" bestFit="1" customWidth="1"/>
  </cols>
  <sheetData>
    <row r="1" spans="1:4" ht="14.5">
      <c r="A1" s="280" t="s">
        <v>818</v>
      </c>
      <c r="B1" s="279"/>
      <c r="C1" s="279"/>
      <c r="D1" s="279"/>
    </row>
    <row r="2" spans="1:4" ht="14.5">
      <c r="A2" s="279"/>
      <c r="B2" s="279"/>
      <c r="C2" s="279"/>
      <c r="D2" s="279"/>
    </row>
    <row r="3" spans="1:4" ht="14.5">
      <c r="A3" s="282" t="s">
        <v>819</v>
      </c>
      <c r="B3" s="279"/>
      <c r="C3" s="279"/>
      <c r="D3" s="279"/>
    </row>
    <row r="4" spans="1:4" ht="14.5">
      <c r="A4" s="279" t="s">
        <v>820</v>
      </c>
      <c r="B4" s="279"/>
      <c r="C4" s="279"/>
      <c r="D4" s="279"/>
    </row>
    <row r="5" spans="1:4" ht="14.5">
      <c r="A5" s="279" t="s">
        <v>821</v>
      </c>
      <c r="B5" s="279"/>
      <c r="C5" s="279"/>
      <c r="D5" s="279"/>
    </row>
    <row r="6" spans="1:4" ht="14.5">
      <c r="A6" s="279"/>
      <c r="B6" s="279"/>
      <c r="C6" s="279"/>
      <c r="D6" s="279"/>
    </row>
    <row r="7" spans="1:4" ht="14.5">
      <c r="A7" s="279" t="s">
        <v>822</v>
      </c>
      <c r="B7" s="279"/>
      <c r="C7" s="279"/>
      <c r="D7" s="279"/>
    </row>
    <row r="8" spans="1:4" ht="14.5">
      <c r="A8" s="279" t="s">
        <v>823</v>
      </c>
      <c r="B8" s="279"/>
      <c r="C8" s="279"/>
      <c r="D8" s="279"/>
    </row>
    <row r="9" spans="1:4" ht="14.5">
      <c r="A9" s="279"/>
      <c r="B9" s="279"/>
      <c r="C9" s="279"/>
      <c r="D9" s="279"/>
    </row>
    <row r="10" spans="1:4" ht="14.5">
      <c r="A10" s="279"/>
      <c r="B10" s="279"/>
      <c r="C10" s="279"/>
      <c r="D10" s="279"/>
    </row>
    <row r="11" spans="1:4" ht="14.5">
      <c r="A11" s="281" t="s">
        <v>824</v>
      </c>
      <c r="B11" s="279"/>
      <c r="C11" s="279"/>
      <c r="D11" s="279">
        <f>N(data!C380)</f>
        <v>134373</v>
      </c>
    </row>
    <row r="12" spans="1:4" ht="14.5">
      <c r="A12" s="281" t="s">
        <v>825</v>
      </c>
      <c r="B12" s="279"/>
      <c r="C12" s="279"/>
      <c r="D12" s="279" t="str">
        <f>IF(OR(N(data!C380) &gt; 1000000, N(data!C380) / (N(data!D360) + N(data!D383)) &gt; 0.01), "Yes", "No")</f>
        <v>Yes</v>
      </c>
    </row>
    <row r="13" spans="1:4" ht="14.5">
      <c r="A13" s="279"/>
      <c r="B13" s="279"/>
      <c r="C13" s="363" t="s">
        <v>1497</v>
      </c>
      <c r="D13" s="360">
        <f>-SUM(D21,D25,D29,D33,D37,D41,D45,D49)</f>
        <v>134373</v>
      </c>
    </row>
    <row r="14" spans="1:4" ht="14.5">
      <c r="A14" s="281" t="s">
        <v>826</v>
      </c>
      <c r="B14" s="279"/>
      <c r="C14" s="279"/>
      <c r="D14" s="281" t="s">
        <v>827</v>
      </c>
    </row>
    <row r="15" spans="1:4" ht="14.5">
      <c r="A15" s="353" t="s">
        <v>1365</v>
      </c>
      <c r="B15" s="353" t="s">
        <v>237</v>
      </c>
      <c r="C15" s="353" t="s">
        <v>1366</v>
      </c>
      <c r="D15" s="353" t="s">
        <v>1367</v>
      </c>
    </row>
    <row r="16" spans="1:4" ht="14.5">
      <c r="A16" s="351" t="s">
        <v>1455</v>
      </c>
      <c r="B16" s="351" t="s">
        <v>5</v>
      </c>
      <c r="C16" s="351" t="s">
        <v>1456</v>
      </c>
      <c r="D16" s="354"/>
    </row>
    <row r="17" spans="1:4" ht="14.5">
      <c r="A17" s="352" t="s">
        <v>5</v>
      </c>
      <c r="B17" s="352" t="s">
        <v>5</v>
      </c>
      <c r="C17" s="352" t="s">
        <v>5</v>
      </c>
      <c r="D17" s="355"/>
    </row>
    <row r="18" spans="1:4" ht="14.5">
      <c r="A18" s="352" t="s">
        <v>1457</v>
      </c>
      <c r="B18" s="352" t="s">
        <v>5</v>
      </c>
      <c r="C18" s="352" t="s">
        <v>220</v>
      </c>
      <c r="D18" s="355"/>
    </row>
    <row r="19" spans="1:4" ht="14.5">
      <c r="A19" s="352" t="s">
        <v>5</v>
      </c>
      <c r="B19" s="352" t="s">
        <v>1458</v>
      </c>
      <c r="C19" s="352" t="s">
        <v>1459</v>
      </c>
      <c r="D19" s="355">
        <v>-17306</v>
      </c>
    </row>
    <row r="20" spans="1:4" ht="16">
      <c r="A20" s="352" t="s">
        <v>5</v>
      </c>
      <c r="B20" s="352" t="s">
        <v>1460</v>
      </c>
      <c r="C20" s="352" t="s">
        <v>1461</v>
      </c>
      <c r="D20" s="356">
        <v>-4988</v>
      </c>
    </row>
    <row r="21" spans="1:4" ht="14.5">
      <c r="A21" s="352" t="s">
        <v>1462</v>
      </c>
      <c r="B21" s="352" t="s">
        <v>5</v>
      </c>
      <c r="C21" s="352" t="s">
        <v>5</v>
      </c>
      <c r="D21" s="355">
        <v>-22294</v>
      </c>
    </row>
    <row r="22" spans="1:4" ht="14.5">
      <c r="A22" s="352" t="s">
        <v>5</v>
      </c>
      <c r="B22" s="352" t="s">
        <v>5</v>
      </c>
      <c r="C22" s="352" t="s">
        <v>5</v>
      </c>
      <c r="D22" s="355"/>
    </row>
    <row r="23" spans="1:4" ht="14.5">
      <c r="A23" s="352" t="s">
        <v>1463</v>
      </c>
      <c r="B23" s="352" t="s">
        <v>5</v>
      </c>
      <c r="C23" s="352" t="s">
        <v>162</v>
      </c>
      <c r="D23" s="355"/>
    </row>
    <row r="24" spans="1:4" ht="16">
      <c r="A24" s="352" t="s">
        <v>5</v>
      </c>
      <c r="B24" s="352" t="s">
        <v>1464</v>
      </c>
      <c r="C24" s="352" t="s">
        <v>1465</v>
      </c>
      <c r="D24" s="356">
        <v>-5433</v>
      </c>
    </row>
    <row r="25" spans="1:4" ht="14.5">
      <c r="A25" s="352" t="s">
        <v>1466</v>
      </c>
      <c r="B25" s="352" t="s">
        <v>5</v>
      </c>
      <c r="C25" s="352" t="s">
        <v>5</v>
      </c>
      <c r="D25" s="355">
        <v>-5433</v>
      </c>
    </row>
    <row r="26" spans="1:4" ht="14.5">
      <c r="A26" s="352" t="s">
        <v>5</v>
      </c>
      <c r="B26" s="352" t="s">
        <v>5</v>
      </c>
      <c r="C26" s="352" t="s">
        <v>5</v>
      </c>
      <c r="D26" s="355"/>
    </row>
    <row r="27" spans="1:4" ht="14.5">
      <c r="A27" s="352" t="s">
        <v>1467</v>
      </c>
      <c r="B27" s="352" t="s">
        <v>5</v>
      </c>
      <c r="C27" s="352" t="s">
        <v>583</v>
      </c>
      <c r="D27" s="355"/>
    </row>
    <row r="28" spans="1:4" ht="16">
      <c r="A28" s="352" t="s">
        <v>5</v>
      </c>
      <c r="B28" s="352" t="s">
        <v>1468</v>
      </c>
      <c r="C28" s="352" t="s">
        <v>1469</v>
      </c>
      <c r="D28" s="356">
        <v>-141</v>
      </c>
    </row>
    <row r="29" spans="1:4" ht="14.5">
      <c r="A29" s="352" t="s">
        <v>1470</v>
      </c>
      <c r="B29" s="352" t="s">
        <v>5</v>
      </c>
      <c r="C29" s="352" t="s">
        <v>5</v>
      </c>
      <c r="D29" s="355">
        <v>-141</v>
      </c>
    </row>
    <row r="30" spans="1:4" ht="14.5">
      <c r="A30" s="352" t="s">
        <v>5</v>
      </c>
      <c r="B30" s="352" t="s">
        <v>5</v>
      </c>
      <c r="C30" s="352" t="s">
        <v>5</v>
      </c>
      <c r="D30" s="355"/>
    </row>
    <row r="31" spans="1:4" ht="14.5">
      <c r="A31" s="352" t="s">
        <v>1471</v>
      </c>
      <c r="B31" s="352" t="s">
        <v>5</v>
      </c>
      <c r="C31" s="352" t="s">
        <v>120</v>
      </c>
      <c r="D31" s="355"/>
    </row>
    <row r="32" spans="1:4" ht="16">
      <c r="A32" s="352" t="s">
        <v>5</v>
      </c>
      <c r="B32" s="352" t="s">
        <v>1472</v>
      </c>
      <c r="C32" s="352" t="s">
        <v>1473</v>
      </c>
      <c r="D32" s="356">
        <v>-149</v>
      </c>
    </row>
    <row r="33" spans="1:4" ht="14.5">
      <c r="A33" s="352" t="s">
        <v>1474</v>
      </c>
      <c r="B33" s="352" t="s">
        <v>5</v>
      </c>
      <c r="C33" s="352" t="s">
        <v>5</v>
      </c>
      <c r="D33" s="355">
        <v>-149</v>
      </c>
    </row>
    <row r="34" spans="1:4" ht="14.5">
      <c r="A34" s="352" t="s">
        <v>5</v>
      </c>
      <c r="B34" s="352" t="s">
        <v>5</v>
      </c>
      <c r="C34" s="352" t="s">
        <v>5</v>
      </c>
      <c r="D34" s="355"/>
    </row>
    <row r="35" spans="1:4" ht="14.5">
      <c r="A35" s="352" t="s">
        <v>1475</v>
      </c>
      <c r="B35" s="352" t="s">
        <v>5</v>
      </c>
      <c r="C35" s="352" t="s">
        <v>1476</v>
      </c>
      <c r="D35" s="355"/>
    </row>
    <row r="36" spans="1:4" ht="16">
      <c r="A36" s="352" t="s">
        <v>5</v>
      </c>
      <c r="B36" s="352" t="s">
        <v>1477</v>
      </c>
      <c r="C36" s="352" t="s">
        <v>1478</v>
      </c>
      <c r="D36" s="356">
        <v>-74</v>
      </c>
    </row>
    <row r="37" spans="1:4" ht="14.5">
      <c r="A37" s="352" t="s">
        <v>1479</v>
      </c>
      <c r="B37" s="352" t="s">
        <v>5</v>
      </c>
      <c r="C37" s="352" t="s">
        <v>5</v>
      </c>
      <c r="D37" s="355">
        <v>-74</v>
      </c>
    </row>
    <row r="38" spans="1:4" ht="14.5">
      <c r="A38" s="352" t="s">
        <v>5</v>
      </c>
      <c r="B38" s="352" t="s">
        <v>5</v>
      </c>
      <c r="C38" s="352" t="s">
        <v>5</v>
      </c>
      <c r="D38" s="355"/>
    </row>
    <row r="39" spans="1:4" ht="14.5">
      <c r="A39" s="352" t="s">
        <v>1480</v>
      </c>
      <c r="B39" s="352" t="s">
        <v>5</v>
      </c>
      <c r="C39" s="352" t="s">
        <v>1481</v>
      </c>
      <c r="D39" s="355"/>
    </row>
    <row r="40" spans="1:4" ht="16">
      <c r="A40" s="352" t="s">
        <v>5</v>
      </c>
      <c r="B40" s="352" t="s">
        <v>1482</v>
      </c>
      <c r="C40" s="352" t="s">
        <v>1483</v>
      </c>
      <c r="D40" s="356">
        <v>-21918</v>
      </c>
    </row>
    <row r="41" spans="1:4" ht="14.5">
      <c r="A41" s="352" t="s">
        <v>1484</v>
      </c>
      <c r="B41" s="352" t="s">
        <v>5</v>
      </c>
      <c r="C41" s="352" t="s">
        <v>5</v>
      </c>
      <c r="D41" s="355">
        <v>-21918</v>
      </c>
    </row>
    <row r="42" spans="1:4" ht="14.5">
      <c r="A42" s="352" t="s">
        <v>5</v>
      </c>
      <c r="B42" s="352" t="s">
        <v>5</v>
      </c>
      <c r="C42" s="352" t="s">
        <v>5</v>
      </c>
      <c r="D42" s="355"/>
    </row>
    <row r="43" spans="1:4" ht="14.5">
      <c r="A43" s="352" t="s">
        <v>1485</v>
      </c>
      <c r="B43" s="352" t="s">
        <v>5</v>
      </c>
      <c r="C43" s="352" t="s">
        <v>1486</v>
      </c>
      <c r="D43" s="355"/>
    </row>
    <row r="44" spans="1:4" ht="16">
      <c r="A44" s="352" t="s">
        <v>5</v>
      </c>
      <c r="B44" s="352" t="s">
        <v>1487</v>
      </c>
      <c r="C44" s="352" t="s">
        <v>1488</v>
      </c>
      <c r="D44" s="356">
        <v>-1845</v>
      </c>
    </row>
    <row r="45" spans="1:4" ht="14.5">
      <c r="A45" s="352" t="s">
        <v>1489</v>
      </c>
      <c r="B45" s="352" t="s">
        <v>5</v>
      </c>
      <c r="C45" s="352" t="s">
        <v>5</v>
      </c>
      <c r="D45" s="355">
        <v>-1845</v>
      </c>
    </row>
    <row r="46" spans="1:4" ht="14.5">
      <c r="A46" s="352" t="s">
        <v>5</v>
      </c>
      <c r="B46" s="352" t="s">
        <v>5</v>
      </c>
      <c r="C46" s="352" t="s">
        <v>5</v>
      </c>
      <c r="D46" s="355"/>
    </row>
    <row r="47" spans="1:4" ht="14.5">
      <c r="A47" s="352" t="s">
        <v>1490</v>
      </c>
      <c r="B47" s="352" t="s">
        <v>5</v>
      </c>
      <c r="C47" s="352" t="s">
        <v>5</v>
      </c>
      <c r="D47" s="355"/>
    </row>
    <row r="48" spans="1:4" ht="16">
      <c r="A48" s="352" t="s">
        <v>5</v>
      </c>
      <c r="B48" s="352" t="s">
        <v>1491</v>
      </c>
      <c r="C48" s="352" t="s">
        <v>1492</v>
      </c>
      <c r="D48" s="356">
        <v>-82519</v>
      </c>
    </row>
    <row r="49" spans="1:7" ht="14.5">
      <c r="A49" s="352" t="s">
        <v>1493</v>
      </c>
      <c r="B49" s="352" t="s">
        <v>5</v>
      </c>
      <c r="C49" s="352" t="s">
        <v>5</v>
      </c>
      <c r="D49" s="355">
        <v>-82519</v>
      </c>
    </row>
    <row r="50" spans="1:7" ht="14.5">
      <c r="A50" s="352"/>
      <c r="B50" s="352"/>
      <c r="C50" s="352"/>
      <c r="D50" s="355"/>
    </row>
    <row r="51" spans="1:7" ht="14.5">
      <c r="A51" s="281"/>
      <c r="B51" s="279"/>
      <c r="C51" s="279"/>
      <c r="D51" s="281"/>
    </row>
    <row r="52" spans="1:7" ht="14.5">
      <c r="A52" s="281"/>
      <c r="B52" s="279"/>
      <c r="C52" s="279"/>
      <c r="D52" s="281"/>
    </row>
    <row r="53" spans="1:7" ht="14.5">
      <c r="A53" s="281" t="s">
        <v>828</v>
      </c>
      <c r="B53" s="279"/>
      <c r="C53" s="279"/>
      <c r="D53" s="279">
        <f>N(data!C414)</f>
        <v>222568</v>
      </c>
    </row>
    <row r="54" spans="1:7" ht="14.5">
      <c r="A54" s="281" t="s">
        <v>825</v>
      </c>
      <c r="B54" s="279"/>
      <c r="C54" s="279"/>
      <c r="D54" s="279" t="str">
        <f>IF(OR(N(data!C414)&gt;1000000,N(data!C414)/(N(data!D416))&gt;0.01),"Yes","No")</f>
        <v>Yes</v>
      </c>
    </row>
    <row r="55" spans="1:7" ht="14.5">
      <c r="A55" s="279"/>
      <c r="B55" s="279"/>
      <c r="C55" s="279"/>
      <c r="D55" s="279"/>
    </row>
    <row r="56" spans="1:7" ht="14.5">
      <c r="A56" s="279"/>
      <c r="B56" s="279"/>
      <c r="C56" s="363" t="s">
        <v>1497</v>
      </c>
      <c r="D56" s="360">
        <f>SUM(D64,D69,D78,D83,D92,D98,D102,D108,D112,D125,D87)</f>
        <v>222568</v>
      </c>
    </row>
    <row r="57" spans="1:7" ht="14.5">
      <c r="A57" s="281" t="s">
        <v>826</v>
      </c>
      <c r="B57" s="279"/>
      <c r="C57" s="279"/>
      <c r="D57" s="281" t="s">
        <v>827</v>
      </c>
    </row>
    <row r="58" spans="1:7" ht="14.5">
      <c r="A58" s="346" t="s">
        <v>1365</v>
      </c>
      <c r="B58" s="346" t="s">
        <v>237</v>
      </c>
      <c r="C58" s="346" t="s">
        <v>1366</v>
      </c>
      <c r="D58" s="346" t="s">
        <v>1367</v>
      </c>
    </row>
    <row r="59" spans="1:7" ht="14.5">
      <c r="A59" s="347" t="s">
        <v>159</v>
      </c>
      <c r="B59" s="347"/>
      <c r="C59" s="347" t="s">
        <v>1368</v>
      </c>
      <c r="F59" s="361"/>
      <c r="G59" s="362"/>
    </row>
    <row r="60" spans="1:7" ht="14.5">
      <c r="A60" s="348"/>
      <c r="B60" s="348"/>
      <c r="C60" s="348"/>
      <c r="F60" s="361"/>
      <c r="G60" s="362"/>
    </row>
    <row r="61" spans="1:7" ht="14.5">
      <c r="A61" s="348" t="s">
        <v>1369</v>
      </c>
      <c r="B61" s="348"/>
      <c r="C61" s="348" t="s">
        <v>619</v>
      </c>
      <c r="F61" s="361"/>
      <c r="G61" s="362"/>
    </row>
    <row r="62" spans="1:7" ht="14.5">
      <c r="A62" s="348"/>
      <c r="B62" s="348" t="s">
        <v>1370</v>
      </c>
      <c r="C62" s="348" t="s">
        <v>1371</v>
      </c>
      <c r="D62" s="349">
        <v>32</v>
      </c>
    </row>
    <row r="63" spans="1:7" ht="16">
      <c r="A63" s="348"/>
      <c r="B63" s="348" t="s">
        <v>1372</v>
      </c>
      <c r="C63" s="348" t="s">
        <v>1373</v>
      </c>
      <c r="D63" s="350">
        <v>-15341</v>
      </c>
    </row>
    <row r="64" spans="1:7" ht="14.5">
      <c r="A64" s="348" t="s">
        <v>1374</v>
      </c>
      <c r="B64" s="348"/>
      <c r="C64" s="348"/>
      <c r="D64" s="349">
        <f>SUM(D62:D63)</f>
        <v>-15309</v>
      </c>
    </row>
    <row r="65" spans="1:4" ht="14.5">
      <c r="A65" s="348"/>
      <c r="B65" s="348"/>
      <c r="C65" s="348"/>
      <c r="D65" s="349"/>
    </row>
    <row r="66" spans="1:4" ht="14.5">
      <c r="A66" s="348" t="s">
        <v>1375</v>
      </c>
      <c r="B66" s="348"/>
      <c r="C66" s="348" t="s">
        <v>634</v>
      </c>
      <c r="D66" s="349"/>
    </row>
    <row r="67" spans="1:4" ht="14.5">
      <c r="A67" s="348"/>
      <c r="B67" s="348" t="s">
        <v>1376</v>
      </c>
      <c r="C67" s="348" t="s">
        <v>1377</v>
      </c>
      <c r="D67" s="349">
        <v>5226</v>
      </c>
    </row>
    <row r="68" spans="1:4" ht="16">
      <c r="A68" s="348"/>
      <c r="B68" s="348" t="s">
        <v>1378</v>
      </c>
      <c r="C68" s="348" t="s">
        <v>1379</v>
      </c>
      <c r="D68" s="350">
        <v>1068</v>
      </c>
    </row>
    <row r="69" spans="1:4" ht="14.5">
      <c r="A69" s="348" t="s">
        <v>1380</v>
      </c>
      <c r="B69" s="348"/>
      <c r="C69" s="348"/>
      <c r="D69" s="349">
        <f>SUM(D67:D68)</f>
        <v>6294</v>
      </c>
    </row>
    <row r="70" spans="1:4" ht="14.5">
      <c r="A70" s="348"/>
      <c r="B70" s="348"/>
      <c r="C70" s="348"/>
      <c r="D70" s="349"/>
    </row>
    <row r="71" spans="1:4" ht="14.5">
      <c r="A71" s="348" t="s">
        <v>1381</v>
      </c>
      <c r="B71" s="348"/>
      <c r="C71" s="348" t="s">
        <v>136</v>
      </c>
      <c r="D71" s="349"/>
    </row>
    <row r="72" spans="1:4" ht="14.5">
      <c r="A72" s="348"/>
      <c r="B72" s="348" t="s">
        <v>1382</v>
      </c>
      <c r="C72" s="348" t="s">
        <v>1383</v>
      </c>
      <c r="D72" s="349">
        <v>0</v>
      </c>
    </row>
    <row r="73" spans="1:4" ht="14.5">
      <c r="A73" s="348"/>
      <c r="B73" s="348" t="s">
        <v>1384</v>
      </c>
      <c r="C73" s="348" t="s">
        <v>1385</v>
      </c>
      <c r="D73" s="349">
        <v>250</v>
      </c>
    </row>
    <row r="74" spans="1:4" ht="14.5">
      <c r="A74" s="348"/>
      <c r="B74" s="348" t="s">
        <v>1386</v>
      </c>
      <c r="C74" s="348" t="s">
        <v>1387</v>
      </c>
      <c r="D74" s="349">
        <v>12938</v>
      </c>
    </row>
    <row r="75" spans="1:4" ht="14.5">
      <c r="A75" s="348"/>
      <c r="B75" s="348" t="s">
        <v>1388</v>
      </c>
      <c r="C75" s="348" t="s">
        <v>1389</v>
      </c>
      <c r="D75" s="349">
        <v>1008</v>
      </c>
    </row>
    <row r="76" spans="1:4" ht="14.5">
      <c r="A76" s="348"/>
      <c r="B76" s="348" t="s">
        <v>1390</v>
      </c>
      <c r="C76" s="348" t="s">
        <v>1391</v>
      </c>
      <c r="D76" s="349">
        <v>-167</v>
      </c>
    </row>
    <row r="77" spans="1:4" ht="16">
      <c r="A77" s="348"/>
      <c r="B77" s="348" t="s">
        <v>1392</v>
      </c>
      <c r="C77" s="348" t="s">
        <v>1393</v>
      </c>
      <c r="D77" s="350">
        <v>200</v>
      </c>
    </row>
    <row r="78" spans="1:4" ht="14.5">
      <c r="A78" s="348" t="s">
        <v>1394</v>
      </c>
      <c r="B78" s="348"/>
      <c r="C78" s="348"/>
      <c r="D78" s="349">
        <f>SUM(D72:D77)</f>
        <v>14229</v>
      </c>
    </row>
    <row r="79" spans="1:4" ht="14.5">
      <c r="A79" s="348"/>
      <c r="B79" s="348"/>
      <c r="C79" s="348"/>
      <c r="D79" s="349"/>
    </row>
    <row r="80" spans="1:4" ht="14.5">
      <c r="A80" s="348"/>
      <c r="B80" s="348"/>
      <c r="C80" s="348"/>
      <c r="D80" s="349"/>
    </row>
    <row r="81" spans="1:4" ht="14.5">
      <c r="A81" s="348" t="s">
        <v>1395</v>
      </c>
      <c r="B81" s="348"/>
      <c r="C81" s="348" t="s">
        <v>664</v>
      </c>
      <c r="D81" s="349"/>
    </row>
    <row r="82" spans="1:4" ht="16">
      <c r="A82" s="348"/>
      <c r="B82" s="348" t="s">
        <v>1396</v>
      </c>
      <c r="C82" s="348" t="s">
        <v>1397</v>
      </c>
      <c r="D82" s="350">
        <v>1780</v>
      </c>
    </row>
    <row r="83" spans="1:4" ht="14.5">
      <c r="A83" s="348" t="s">
        <v>1398</v>
      </c>
      <c r="B83" s="348"/>
      <c r="C83" s="348"/>
      <c r="D83" s="349">
        <f>SUM(D82)</f>
        <v>1780</v>
      </c>
    </row>
    <row r="84" spans="1:4" ht="14.5">
      <c r="A84" s="348"/>
      <c r="B84" s="348"/>
      <c r="C84" s="348"/>
      <c r="D84" s="349"/>
    </row>
    <row r="85" spans="1:4" ht="14.5">
      <c r="A85" s="348" t="s">
        <v>1399</v>
      </c>
      <c r="B85" s="348"/>
      <c r="C85" s="348" t="s">
        <v>668</v>
      </c>
      <c r="D85" s="349"/>
    </row>
    <row r="86" spans="1:4" ht="16">
      <c r="A86" s="348"/>
      <c r="B86" s="348" t="s">
        <v>1400</v>
      </c>
      <c r="C86" s="348" t="s">
        <v>1401</v>
      </c>
      <c r="D86" s="350">
        <v>-416</v>
      </c>
    </row>
    <row r="87" spans="1:4" ht="14.5">
      <c r="A87" s="348" t="s">
        <v>1402</v>
      </c>
      <c r="B87" s="348"/>
      <c r="C87" s="348"/>
      <c r="D87" s="349">
        <f>SUM(D86)</f>
        <v>-416</v>
      </c>
    </row>
    <row r="88" spans="1:4" ht="14.5">
      <c r="A88" s="348"/>
      <c r="B88" s="348"/>
      <c r="C88" s="348"/>
      <c r="D88" s="349"/>
    </row>
    <row r="89" spans="1:4" ht="14.5">
      <c r="A89" s="348" t="s">
        <v>1403</v>
      </c>
      <c r="B89" s="348"/>
      <c r="C89" s="348" t="s">
        <v>146</v>
      </c>
      <c r="D89" s="349"/>
    </row>
    <row r="90" spans="1:4" ht="14.5">
      <c r="A90" s="348"/>
      <c r="B90" s="348" t="s">
        <v>1404</v>
      </c>
      <c r="C90" s="348" t="s">
        <v>1405</v>
      </c>
      <c r="D90" s="349">
        <v>2051</v>
      </c>
    </row>
    <row r="91" spans="1:4" ht="16">
      <c r="A91" s="348"/>
      <c r="B91" s="348" t="s">
        <v>1406</v>
      </c>
      <c r="C91" s="348" t="s">
        <v>1407</v>
      </c>
      <c r="D91" s="350">
        <v>188</v>
      </c>
    </row>
    <row r="92" spans="1:4" ht="14.5">
      <c r="A92" s="348" t="s">
        <v>1408</v>
      </c>
      <c r="B92" s="348"/>
      <c r="C92" s="348"/>
      <c r="D92" s="349">
        <f>SUM(D90:D91)</f>
        <v>2239</v>
      </c>
    </row>
    <row r="93" spans="1:4" ht="14.5">
      <c r="A93" s="348"/>
      <c r="B93" s="348"/>
      <c r="C93" s="348"/>
      <c r="D93" s="349"/>
    </row>
    <row r="94" spans="1:4" ht="14.5">
      <c r="A94" s="348" t="s">
        <v>1409</v>
      </c>
      <c r="B94" s="348"/>
      <c r="C94" s="348" t="s">
        <v>148</v>
      </c>
      <c r="D94" s="349"/>
    </row>
    <row r="95" spans="1:4" ht="14.5">
      <c r="A95" s="348"/>
      <c r="B95" s="348" t="s">
        <v>1410</v>
      </c>
      <c r="C95" s="348" t="s">
        <v>1411</v>
      </c>
      <c r="D95" s="349">
        <v>3471</v>
      </c>
    </row>
    <row r="96" spans="1:4" ht="14.5">
      <c r="A96" s="348"/>
      <c r="B96" s="348" t="s">
        <v>1412</v>
      </c>
      <c r="C96" s="348" t="s">
        <v>1413</v>
      </c>
      <c r="D96" s="349">
        <v>2955</v>
      </c>
    </row>
    <row r="97" spans="1:4" ht="16">
      <c r="A97" s="348"/>
      <c r="B97" s="348" t="s">
        <v>1414</v>
      </c>
      <c r="C97" s="348" t="s">
        <v>1415</v>
      </c>
      <c r="D97" s="350">
        <v>255</v>
      </c>
    </row>
    <row r="98" spans="1:4" ht="14.5">
      <c r="A98" s="348" t="s">
        <v>1416</v>
      </c>
      <c r="B98" s="348"/>
      <c r="C98" s="348"/>
      <c r="D98" s="349">
        <f>SUM(D95:D97)</f>
        <v>6681</v>
      </c>
    </row>
    <row r="99" spans="1:4" ht="14.5">
      <c r="A99" s="348"/>
      <c r="B99" s="348"/>
      <c r="C99" s="348"/>
      <c r="D99" s="349"/>
    </row>
    <row r="100" spans="1:4" ht="14.5">
      <c r="A100" s="348" t="s">
        <v>1417</v>
      </c>
      <c r="B100" s="348"/>
      <c r="C100" s="348" t="s">
        <v>166</v>
      </c>
      <c r="D100" s="349"/>
    </row>
    <row r="101" spans="1:4" ht="16">
      <c r="A101" s="348"/>
      <c r="B101" s="348" t="s">
        <v>1418</v>
      </c>
      <c r="C101" s="348" t="s">
        <v>1419</v>
      </c>
      <c r="D101" s="350">
        <v>77</v>
      </c>
    </row>
    <row r="102" spans="1:4" ht="14.5">
      <c r="A102" s="348" t="s">
        <v>1420</v>
      </c>
      <c r="B102" s="348"/>
      <c r="C102" s="348"/>
      <c r="D102" s="349">
        <v>77</v>
      </c>
    </row>
    <row r="103" spans="1:4" ht="14.5">
      <c r="A103" s="348"/>
      <c r="B103" s="348"/>
      <c r="C103" s="348"/>
      <c r="D103" s="349"/>
    </row>
    <row r="104" spans="1:4" ht="14.5">
      <c r="A104" s="348" t="s">
        <v>1421</v>
      </c>
      <c r="B104" s="348"/>
      <c r="C104" s="348" t="s">
        <v>594</v>
      </c>
      <c r="D104" s="349"/>
    </row>
    <row r="105" spans="1:4" ht="14.5">
      <c r="A105" s="348"/>
      <c r="B105" s="348" t="s">
        <v>1422</v>
      </c>
      <c r="C105" s="348" t="s">
        <v>1423</v>
      </c>
      <c r="D105" s="349">
        <v>36622</v>
      </c>
    </row>
    <row r="106" spans="1:4" ht="14.5">
      <c r="A106" s="348"/>
      <c r="B106" s="348" t="s">
        <v>1424</v>
      </c>
      <c r="C106" s="348" t="s">
        <v>1425</v>
      </c>
      <c r="D106" s="349">
        <v>3962</v>
      </c>
    </row>
    <row r="107" spans="1:4" ht="16">
      <c r="A107" s="348"/>
      <c r="B107" s="348" t="s">
        <v>1426</v>
      </c>
      <c r="C107" s="348" t="s">
        <v>1427</v>
      </c>
      <c r="D107" s="350">
        <v>4120</v>
      </c>
    </row>
    <row r="108" spans="1:4" ht="14.5">
      <c r="A108" s="348" t="s">
        <v>1428</v>
      </c>
      <c r="B108" s="348"/>
      <c r="C108" s="348"/>
      <c r="D108" s="349">
        <f>SUM(D105:D107)</f>
        <v>44704</v>
      </c>
    </row>
    <row r="109" spans="1:4" ht="14.5">
      <c r="A109" s="348"/>
      <c r="B109" s="348"/>
      <c r="C109" s="348"/>
      <c r="D109" s="349"/>
    </row>
    <row r="110" spans="1:4" ht="14.5">
      <c r="A110" s="348" t="s">
        <v>1429</v>
      </c>
      <c r="B110" s="348"/>
      <c r="C110" s="348" t="s">
        <v>167</v>
      </c>
      <c r="D110" s="349"/>
    </row>
    <row r="111" spans="1:4" ht="16">
      <c r="A111" s="348"/>
      <c r="B111" s="348" t="s">
        <v>1430</v>
      </c>
      <c r="C111" s="348" t="s">
        <v>1431</v>
      </c>
      <c r="D111" s="350">
        <v>19</v>
      </c>
    </row>
    <row r="112" spans="1:4" ht="14.5">
      <c r="A112" s="348" t="s">
        <v>1432</v>
      </c>
      <c r="B112" s="348"/>
      <c r="C112" s="348"/>
      <c r="D112" s="349">
        <f>SUM(D111)</f>
        <v>19</v>
      </c>
    </row>
    <row r="113" spans="1:4" ht="14.5">
      <c r="A113" s="348"/>
      <c r="B113" s="348"/>
      <c r="C113" s="348"/>
      <c r="D113" s="349"/>
    </row>
    <row r="114" spans="1:4" ht="14.5">
      <c r="A114" s="348" t="s">
        <v>1433</v>
      </c>
      <c r="B114" s="348"/>
      <c r="C114" s="348" t="s">
        <v>562</v>
      </c>
      <c r="D114" s="349"/>
    </row>
    <row r="115" spans="1:4" ht="14.5">
      <c r="A115" s="348"/>
      <c r="B115" s="348" t="s">
        <v>1434</v>
      </c>
      <c r="C115" s="348" t="s">
        <v>1435</v>
      </c>
      <c r="D115" s="349">
        <v>21859</v>
      </c>
    </row>
    <row r="116" spans="1:4" ht="29">
      <c r="A116" s="348"/>
      <c r="B116" s="364" t="s">
        <v>1438</v>
      </c>
      <c r="C116" s="364" t="s">
        <v>1439</v>
      </c>
      <c r="D116" s="365">
        <v>35966</v>
      </c>
    </row>
    <row r="117" spans="1:4" ht="14.5">
      <c r="A117" s="348"/>
      <c r="B117" s="348" t="s">
        <v>1436</v>
      </c>
      <c r="C117" s="348" t="s">
        <v>1437</v>
      </c>
      <c r="D117" s="349">
        <v>2381</v>
      </c>
    </row>
    <row r="118" spans="1:4" ht="14.5">
      <c r="A118" s="348"/>
      <c r="B118" s="348" t="s">
        <v>1440</v>
      </c>
      <c r="C118" s="348" t="s">
        <v>1441</v>
      </c>
      <c r="D118" s="349">
        <v>12524</v>
      </c>
    </row>
    <row r="119" spans="1:4" ht="14.5">
      <c r="A119" s="348"/>
      <c r="B119" s="348" t="s">
        <v>1442</v>
      </c>
      <c r="C119" s="348" t="s">
        <v>1443</v>
      </c>
      <c r="D119" s="349">
        <v>6366</v>
      </c>
    </row>
    <row r="120" spans="1:4" ht="14.5">
      <c r="A120" s="348"/>
      <c r="B120" s="348" t="s">
        <v>1444</v>
      </c>
      <c r="C120" s="348" t="s">
        <v>1445</v>
      </c>
      <c r="D120" s="349">
        <v>8690</v>
      </c>
    </row>
    <row r="121" spans="1:4" ht="14.5">
      <c r="A121" s="348"/>
      <c r="B121" s="348" t="s">
        <v>1446</v>
      </c>
      <c r="C121" s="348" t="s">
        <v>1447</v>
      </c>
      <c r="D121" s="349">
        <v>44236</v>
      </c>
    </row>
    <row r="122" spans="1:4" ht="14.5">
      <c r="A122" s="348"/>
      <c r="B122" s="348" t="s">
        <v>1448</v>
      </c>
      <c r="C122" s="348" t="s">
        <v>1449</v>
      </c>
      <c r="D122" s="349">
        <v>28322</v>
      </c>
    </row>
    <row r="123" spans="1:4" ht="14.5">
      <c r="A123" s="348"/>
      <c r="B123" s="348" t="s">
        <v>1450</v>
      </c>
      <c r="C123" s="348" t="s">
        <v>1451</v>
      </c>
      <c r="D123" s="349">
        <v>343</v>
      </c>
    </row>
    <row r="124" spans="1:4" ht="16">
      <c r="A124" s="348"/>
      <c r="B124" s="348" t="s">
        <v>1452</v>
      </c>
      <c r="C124" s="348" t="s">
        <v>1453</v>
      </c>
      <c r="D124" s="350">
        <v>1583</v>
      </c>
    </row>
    <row r="125" spans="1:4" ht="14.5">
      <c r="A125" s="348" t="s">
        <v>1454</v>
      </c>
      <c r="B125" s="348"/>
      <c r="D125" s="349">
        <f>SUM(D115:D124)</f>
        <v>162270</v>
      </c>
    </row>
    <row r="126" spans="1:4" ht="14.5">
      <c r="D126" s="34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094AE-2C0F-4E67-95BA-B66D9DE5F07A}">
  <sheetPr codeName="Sheet3">
    <pageSetUpPr fitToPage="1"/>
  </sheetPr>
  <dimension ref="A1:G40"/>
  <sheetViews>
    <sheetView workbookViewId="0">
      <selection activeCell="F4" sqref="F4"/>
    </sheetView>
  </sheetViews>
  <sheetFormatPr defaultColWidth="8.75" defaultRowHeight="18" customHeight="1"/>
  <cols>
    <col min="1" max="1" width="4.75" style="1" customWidth="1"/>
    <col min="2" max="2" width="15.4140625" style="1" customWidth="1"/>
    <col min="3" max="3" width="4.75" style="1" customWidth="1"/>
    <col min="4" max="4" width="15.75" style="1" customWidth="1"/>
    <col min="5" max="5" width="4.75" style="1" customWidth="1"/>
    <col min="6" max="7" width="13.75" style="1" customWidth="1"/>
    <col min="8" max="10" width="8.75" style="1" customWidth="1"/>
    <col min="11" max="16384" width="8.75" style="1"/>
  </cols>
  <sheetData>
    <row r="1" spans="1:7" ht="20.149999999999999" customHeight="1">
      <c r="G1" s="71" t="s">
        <v>829</v>
      </c>
    </row>
    <row r="2" spans="1:7" ht="20.149999999999999" customHeight="1">
      <c r="A2" s="72" t="s">
        <v>830</v>
      </c>
      <c r="B2" s="72"/>
      <c r="C2" s="72"/>
      <c r="D2" s="72"/>
      <c r="E2" s="72"/>
      <c r="F2" s="72"/>
    </row>
    <row r="3" spans="1:7" ht="20.149999999999999" customHeight="1">
      <c r="B3" s="72"/>
      <c r="C3" s="72"/>
      <c r="D3" s="72"/>
      <c r="E3" s="72"/>
      <c r="F3" s="72"/>
      <c r="G3" s="72"/>
    </row>
    <row r="4" spans="1:7" ht="20.149999999999999" customHeight="1">
      <c r="A4" s="73">
        <v>1</v>
      </c>
      <c r="B4" s="75" t="str">
        <f>"Fiscal Year Ended:  "&amp;data!C96</f>
        <v>Fiscal Year Ended:  12/31/2023</v>
      </c>
      <c r="C4" s="74"/>
      <c r="D4" s="75"/>
      <c r="E4" s="76"/>
      <c r="F4" s="74" t="str">
        <f>"License Number:  "&amp;"H-"&amp;FIXED(data!C97,0)</f>
        <v>License Number:  H-80</v>
      </c>
      <c r="G4" s="77"/>
    </row>
    <row r="5" spans="1:7" ht="20.149999999999999" customHeight="1">
      <c r="A5" s="73">
        <v>2</v>
      </c>
      <c r="B5" s="74" t="s">
        <v>301</v>
      </c>
      <c r="C5" s="77"/>
      <c r="D5" s="74" t="str">
        <f>"  "&amp;data!C98</f>
        <v xml:space="preserve">  Odessa Memorial Healthcare Center</v>
      </c>
      <c r="E5" s="76"/>
      <c r="F5" s="76"/>
      <c r="G5" s="77"/>
    </row>
    <row r="6" spans="1:7" ht="20.149999999999999" customHeight="1">
      <c r="A6" s="73">
        <v>3</v>
      </c>
      <c r="B6" s="74" t="s">
        <v>310</v>
      </c>
      <c r="C6" s="77"/>
      <c r="D6" s="74" t="str">
        <f>"  "&amp;data!C103</f>
        <v xml:space="preserve">  Lincoln</v>
      </c>
      <c r="E6" s="76"/>
      <c r="F6" s="76"/>
      <c r="G6" s="77"/>
    </row>
    <row r="7" spans="1:7" ht="20.149999999999999" customHeight="1">
      <c r="A7" s="73">
        <v>4</v>
      </c>
      <c r="B7" s="74" t="s">
        <v>831</v>
      </c>
      <c r="C7" s="77"/>
      <c r="D7" s="74" t="str">
        <f>"  "&amp;data!C104</f>
        <v xml:space="preserve">  Brett Antczak, CEO</v>
      </c>
      <c r="E7" s="76"/>
      <c r="F7" s="76"/>
      <c r="G7" s="77"/>
    </row>
    <row r="8" spans="1:7" ht="20.149999999999999" customHeight="1">
      <c r="A8" s="73">
        <v>5</v>
      </c>
      <c r="B8" s="74" t="s">
        <v>832</v>
      </c>
      <c r="C8" s="77"/>
      <c r="D8" s="74" t="str">
        <f>"  "&amp;data!C105</f>
        <v xml:space="preserve">  Sarah Paul, Interim CFO</v>
      </c>
      <c r="E8" s="76"/>
      <c r="F8" s="76"/>
      <c r="G8" s="77"/>
    </row>
    <row r="9" spans="1:7" ht="20.149999999999999" customHeight="1">
      <c r="A9" s="73">
        <v>6</v>
      </c>
      <c r="B9" s="74" t="s">
        <v>833</v>
      </c>
      <c r="C9" s="77"/>
      <c r="D9" s="74" t="str">
        <f>"  "&amp;data!C106</f>
        <v xml:space="preserve">  Henry Carstensen, Chairman</v>
      </c>
      <c r="E9" s="76"/>
      <c r="F9" s="76"/>
      <c r="G9" s="77"/>
    </row>
    <row r="10" spans="1:7" ht="20.149999999999999" customHeight="1">
      <c r="A10" s="73">
        <v>7</v>
      </c>
      <c r="B10" s="74" t="s">
        <v>834</v>
      </c>
      <c r="C10" s="77"/>
      <c r="D10" s="74" t="str">
        <f>"  "&amp;data!C107</f>
        <v xml:space="preserve">  '509-982-2611</v>
      </c>
      <c r="E10" s="76"/>
      <c r="F10" s="76"/>
      <c r="G10" s="77"/>
    </row>
    <row r="11" spans="1:7" ht="20.149999999999999" customHeight="1">
      <c r="A11" s="73">
        <v>8</v>
      </c>
      <c r="B11" s="74" t="s">
        <v>835</v>
      </c>
      <c r="C11" s="77"/>
      <c r="D11" s="74" t="str">
        <f>"  "&amp;data!C108</f>
        <v xml:space="preserve">  '509-982-2159</v>
      </c>
      <c r="E11" s="76"/>
      <c r="F11" s="76"/>
      <c r="G11" s="77"/>
    </row>
    <row r="12" spans="1:7" ht="20.149999999999999" customHeight="1">
      <c r="A12" s="78"/>
      <c r="B12" s="79"/>
      <c r="C12" s="79"/>
      <c r="D12" s="79"/>
      <c r="E12" s="79"/>
      <c r="F12" s="79"/>
      <c r="G12" s="80"/>
    </row>
    <row r="13" spans="1:7" ht="20.149999999999999" customHeight="1">
      <c r="A13" s="81"/>
      <c r="G13" s="82"/>
    </row>
    <row r="14" spans="1:7" ht="20.149999999999999" customHeight="1">
      <c r="A14" s="73">
        <v>9</v>
      </c>
      <c r="B14" s="74" t="s">
        <v>836</v>
      </c>
      <c r="C14" s="74"/>
      <c r="D14" s="74"/>
      <c r="E14" s="74"/>
      <c r="F14" s="74"/>
      <c r="G14" s="80"/>
    </row>
    <row r="15" spans="1:7" ht="20.149999999999999" customHeight="1">
      <c r="A15" s="83" t="s">
        <v>327</v>
      </c>
      <c r="B15" s="84"/>
      <c r="C15" s="85" t="s">
        <v>329</v>
      </c>
      <c r="D15" s="84"/>
      <c r="E15" s="85" t="s">
        <v>331</v>
      </c>
      <c r="F15" s="86"/>
      <c r="G15" s="87"/>
    </row>
    <row r="16" spans="1:7" ht="20.149999999999999" customHeight="1">
      <c r="A16" s="88" t="str">
        <f>IF(data!C113&gt;0," X","")</f>
        <v/>
      </c>
      <c r="B16" s="77" t="s">
        <v>307</v>
      </c>
      <c r="C16" s="89" t="str">
        <f>IF(data!C117&gt;0," X","")</f>
        <v/>
      </c>
      <c r="D16" s="90" t="s">
        <v>837</v>
      </c>
      <c r="E16" s="242" t="str">
        <f>IF(data!C120&gt;0," X","")</f>
        <v/>
      </c>
      <c r="F16" s="91" t="s">
        <v>332</v>
      </c>
      <c r="G16" s="77"/>
    </row>
    <row r="17" spans="1:7" ht="20.149999999999999" customHeight="1">
      <c r="A17" s="88" t="str">
        <f>IF(data!C114&gt;0," X","")</f>
        <v/>
      </c>
      <c r="B17" s="77" t="s">
        <v>310</v>
      </c>
      <c r="C17" s="89" t="str">
        <f>IF(data!C118&gt;0," X","")</f>
        <v/>
      </c>
      <c r="D17" s="90" t="s">
        <v>412</v>
      </c>
      <c r="E17" s="242" t="str">
        <f>IF(data!C121&gt;0," X","")</f>
        <v/>
      </c>
      <c r="F17" s="91" t="s">
        <v>333</v>
      </c>
      <c r="G17" s="77"/>
    </row>
    <row r="18" spans="1:7" ht="20.149999999999999" customHeight="1">
      <c r="A18" s="73"/>
      <c r="B18" s="77" t="s">
        <v>838</v>
      </c>
      <c r="C18" s="77"/>
      <c r="D18" s="77"/>
      <c r="E18" s="242" t="str">
        <f>IF(data!C122&gt;0," X","")</f>
        <v/>
      </c>
      <c r="F18" s="91" t="s">
        <v>334</v>
      </c>
      <c r="G18" s="77"/>
    </row>
    <row r="19" spans="1:7" ht="20.149999999999999" customHeight="1">
      <c r="A19" s="88" t="str">
        <f>IF(data!C115&gt;0," X","")</f>
        <v xml:space="preserve"> X</v>
      </c>
      <c r="B19" s="90" t="s">
        <v>839</v>
      </c>
      <c r="C19" s="77"/>
      <c r="D19" s="77"/>
      <c r="E19" s="77"/>
      <c r="F19" s="91"/>
      <c r="G19" s="77"/>
    </row>
    <row r="20" spans="1:7" ht="20.149999999999999" customHeight="1">
      <c r="A20" s="78"/>
      <c r="B20" s="79"/>
      <c r="C20" s="79"/>
      <c r="D20" s="79"/>
      <c r="E20" s="79"/>
      <c r="F20" s="79"/>
      <c r="G20" s="80"/>
    </row>
    <row r="21" spans="1:7" ht="20.149999999999999" customHeight="1">
      <c r="A21" s="81"/>
      <c r="G21" s="92"/>
    </row>
    <row r="22" spans="1:7" ht="20.149999999999999" customHeight="1">
      <c r="A22" s="73">
        <v>10</v>
      </c>
      <c r="B22" s="74" t="s">
        <v>840</v>
      </c>
      <c r="C22" s="74"/>
      <c r="D22" s="74"/>
      <c r="E22" s="74"/>
      <c r="F22" s="88" t="s">
        <v>337</v>
      </c>
      <c r="G22" s="89" t="s">
        <v>242</v>
      </c>
    </row>
    <row r="23" spans="1:7" ht="20.149999999999999" customHeight="1">
      <c r="A23" s="73"/>
      <c r="B23" s="74" t="s">
        <v>841</v>
      </c>
      <c r="C23" s="74"/>
      <c r="D23" s="74"/>
      <c r="E23" s="74"/>
      <c r="F23" s="73">
        <f>data!C127</f>
        <v>27</v>
      </c>
      <c r="G23" s="77">
        <f>data!D127</f>
        <v>73</v>
      </c>
    </row>
    <row r="24" spans="1:7" ht="20.149999999999999" customHeight="1">
      <c r="A24" s="73"/>
      <c r="B24" s="74" t="s">
        <v>842</v>
      </c>
      <c r="C24" s="74"/>
      <c r="D24" s="74"/>
      <c r="E24" s="74"/>
      <c r="F24" s="73">
        <f>data!C128</f>
        <v>37</v>
      </c>
      <c r="G24" s="77">
        <f>data!D128</f>
        <v>8444</v>
      </c>
    </row>
    <row r="25" spans="1:7" ht="20.149999999999999" customHeight="1">
      <c r="A25" s="73"/>
      <c r="B25" s="74" t="s">
        <v>843</v>
      </c>
      <c r="C25" s="74"/>
      <c r="D25" s="74"/>
      <c r="E25" s="74"/>
      <c r="F25" s="73">
        <f>data!C129</f>
        <v>0</v>
      </c>
      <c r="G25" s="77">
        <f>data!D129</f>
        <v>0</v>
      </c>
    </row>
    <row r="26" spans="1:7" ht="20.149999999999999" customHeight="1">
      <c r="A26" s="73">
        <v>11</v>
      </c>
      <c r="B26" s="74" t="s">
        <v>341</v>
      </c>
      <c r="C26" s="74"/>
      <c r="D26" s="74"/>
      <c r="E26" s="74"/>
      <c r="F26" s="73">
        <f>data!C130</f>
        <v>0</v>
      </c>
      <c r="G26" s="77">
        <f>data!D130</f>
        <v>0</v>
      </c>
    </row>
    <row r="27" spans="1:7" ht="20.149999999999999" customHeight="1">
      <c r="A27" s="78"/>
      <c r="B27" s="79"/>
      <c r="C27" s="79"/>
      <c r="D27" s="79"/>
      <c r="E27" s="79"/>
      <c r="F27" s="79"/>
      <c r="G27" s="80"/>
    </row>
    <row r="28" spans="1:7" ht="20.149999999999999" customHeight="1">
      <c r="A28" s="81"/>
      <c r="G28" s="92"/>
    </row>
    <row r="29" spans="1:7" ht="20.149999999999999" customHeight="1">
      <c r="A29" s="73">
        <v>12</v>
      </c>
      <c r="B29" s="93" t="s">
        <v>844</v>
      </c>
      <c r="C29" s="77"/>
      <c r="D29" s="89" t="s">
        <v>194</v>
      </c>
      <c r="E29" s="93" t="s">
        <v>844</v>
      </c>
      <c r="F29" s="77"/>
      <c r="G29" s="89" t="s">
        <v>194</v>
      </c>
    </row>
    <row r="30" spans="1:7" ht="20.149999999999999" customHeight="1">
      <c r="A30" s="73"/>
      <c r="B30" s="74" t="s">
        <v>343</v>
      </c>
      <c r="C30" s="77"/>
      <c r="D30" s="77">
        <f>data!C132</f>
        <v>0</v>
      </c>
      <c r="E30" s="74" t="s">
        <v>349</v>
      </c>
      <c r="F30" s="77"/>
      <c r="G30" s="77">
        <f>data!C139</f>
        <v>0</v>
      </c>
    </row>
    <row r="31" spans="1:7" ht="20.149999999999999" customHeight="1">
      <c r="A31" s="73"/>
      <c r="B31" s="93" t="s">
        <v>845</v>
      </c>
      <c r="C31" s="77"/>
      <c r="D31" s="77">
        <f>data!C133</f>
        <v>0</v>
      </c>
      <c r="E31" s="74" t="s">
        <v>350</v>
      </c>
      <c r="F31" s="77"/>
      <c r="G31" s="77">
        <f>data!C140</f>
        <v>0</v>
      </c>
    </row>
    <row r="32" spans="1:7" ht="20.149999999999999" customHeight="1">
      <c r="A32" s="73"/>
      <c r="B32" s="93" t="s">
        <v>846</v>
      </c>
      <c r="C32" s="77"/>
      <c r="D32" s="77">
        <f>data!C134</f>
        <v>25</v>
      </c>
      <c r="E32" s="74" t="s">
        <v>847</v>
      </c>
      <c r="F32" s="77"/>
      <c r="G32" s="77">
        <f>data!C141</f>
        <v>0</v>
      </c>
    </row>
    <row r="33" spans="1:7" ht="20.149999999999999" customHeight="1">
      <c r="A33" s="73"/>
      <c r="B33" s="93" t="s">
        <v>848</v>
      </c>
      <c r="C33" s="77"/>
      <c r="D33" s="77">
        <f>data!C135</f>
        <v>0</v>
      </c>
      <c r="E33" s="74" t="s">
        <v>849</v>
      </c>
      <c r="F33" s="77"/>
      <c r="G33" s="77">
        <f>data!C142</f>
        <v>0</v>
      </c>
    </row>
    <row r="34" spans="1:7" ht="20.149999999999999" customHeight="1">
      <c r="A34" s="73"/>
      <c r="B34" s="93" t="s">
        <v>850</v>
      </c>
      <c r="C34" s="77"/>
      <c r="D34" s="77">
        <f>data!C136</f>
        <v>0</v>
      </c>
      <c r="E34" s="74" t="s">
        <v>352</v>
      </c>
      <c r="F34" s="77"/>
      <c r="G34" s="77">
        <f>data!E143</f>
        <v>25</v>
      </c>
    </row>
    <row r="35" spans="1:7" ht="20.149999999999999" customHeight="1">
      <c r="A35" s="73"/>
      <c r="B35" s="93" t="s">
        <v>851</v>
      </c>
      <c r="C35" s="77"/>
      <c r="D35" s="77">
        <f>data!C137</f>
        <v>0</v>
      </c>
      <c r="E35" s="74" t="s">
        <v>852</v>
      </c>
      <c r="F35" s="94"/>
      <c r="G35" s="77"/>
    </row>
    <row r="36" spans="1:7" ht="20.149999999999999" customHeight="1">
      <c r="A36" s="73"/>
      <c r="B36" s="74" t="s">
        <v>123</v>
      </c>
      <c r="C36" s="77"/>
      <c r="D36" s="77">
        <f>data!C138</f>
        <v>0</v>
      </c>
      <c r="E36" s="74" t="s">
        <v>353</v>
      </c>
      <c r="F36" s="77"/>
      <c r="G36" s="77">
        <f>data!C144</f>
        <v>25</v>
      </c>
    </row>
    <row r="37" spans="1:7" ht="20.149999999999999" customHeight="1">
      <c r="A37" s="73"/>
      <c r="E37" s="74" t="s">
        <v>354</v>
      </c>
      <c r="F37" s="77"/>
      <c r="G37" s="77">
        <f>data!C145</f>
        <v>0</v>
      </c>
    </row>
    <row r="38" spans="1:7" ht="20.149999999999999" customHeight="1">
      <c r="A38" s="73"/>
      <c r="B38" s="74"/>
      <c r="C38" s="74"/>
      <c r="D38" s="74"/>
      <c r="E38" s="74"/>
      <c r="F38" s="74"/>
      <c r="G38" s="77"/>
    </row>
    <row r="39" spans="1:7" ht="20.149999999999999" customHeight="1">
      <c r="A39" s="95">
        <v>13</v>
      </c>
      <c r="B39" s="96" t="s">
        <v>349</v>
      </c>
      <c r="C39" s="92"/>
      <c r="D39" s="92"/>
      <c r="E39" s="97"/>
      <c r="F39" s="97"/>
      <c r="G39" s="98"/>
    </row>
    <row r="40" spans="1:7" ht="20.149999999999999" customHeight="1">
      <c r="A40" s="99"/>
      <c r="B40" s="100" t="s">
        <v>853</v>
      </c>
      <c r="C40" s="101" t="s">
        <v>299</v>
      </c>
      <c r="D40" s="82">
        <f>data!C147</f>
        <v>0</v>
      </c>
      <c r="E40" s="102"/>
      <c r="F40" s="102"/>
      <c r="G40" s="103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90891-3F66-4549-A0BE-5014A78C7BB6}">
  <sheetPr codeName="Sheet4">
    <pageSetUpPr fitToPage="1"/>
  </sheetPr>
  <dimension ref="A1:G33"/>
  <sheetViews>
    <sheetView zoomScaleNormal="100" workbookViewId="0">
      <selection activeCell="E20" sqref="E20"/>
    </sheetView>
  </sheetViews>
  <sheetFormatPr defaultColWidth="8.75" defaultRowHeight="20.149999999999999" customHeight="1"/>
  <cols>
    <col min="1" max="1" width="10.33203125" style="1" customWidth="1"/>
    <col min="2" max="2" width="10.75" style="1" customWidth="1"/>
    <col min="3" max="3" width="12.75" style="1" customWidth="1"/>
    <col min="4" max="4" width="11.75" style="1" customWidth="1"/>
    <col min="5" max="6" width="13.75" style="1" customWidth="1"/>
    <col min="7" max="7" width="14.75" style="1" customWidth="1"/>
    <col min="8" max="10" width="8.75" style="1" customWidth="1"/>
    <col min="11" max="16384" width="8.75" style="1"/>
  </cols>
  <sheetData>
    <row r="1" spans="1:7" ht="20.149999999999999" customHeight="1">
      <c r="A1" s="130" t="s">
        <v>854</v>
      </c>
      <c r="G1" s="71" t="s">
        <v>855</v>
      </c>
    </row>
    <row r="2" spans="1:7" ht="20.149999999999999" customHeight="1">
      <c r="A2" s="1" t="str">
        <f>"Hospital: "&amp;data!C98</f>
        <v>Hospital: Odessa Memorial Healthcare Center</v>
      </c>
      <c r="G2" s="4" t="s">
        <v>856</v>
      </c>
    </row>
    <row r="3" spans="1:7" ht="20.149999999999999" customHeight="1">
      <c r="G3" s="4" t="str">
        <f>"FYE: "&amp;data!C96</f>
        <v>FYE: 12/31/2023</v>
      </c>
    </row>
    <row r="4" spans="1:7" ht="20.149999999999999" customHeight="1">
      <c r="A4" s="131" t="s">
        <v>857</v>
      </c>
      <c r="B4" s="132"/>
      <c r="C4" s="132"/>
      <c r="D4" s="132"/>
      <c r="E4" s="132"/>
      <c r="F4" s="132"/>
      <c r="G4" s="133"/>
    </row>
    <row r="5" spans="1:7" ht="20.149999999999999" customHeight="1">
      <c r="A5" s="134"/>
      <c r="B5" s="84" t="s">
        <v>858</v>
      </c>
      <c r="C5" s="84"/>
      <c r="D5" s="84"/>
      <c r="E5" s="135" t="s">
        <v>364</v>
      </c>
      <c r="F5" s="84"/>
      <c r="G5" s="84"/>
    </row>
    <row r="6" spans="1:7" ht="20.149999999999999" customHeight="1">
      <c r="A6" s="136" t="s">
        <v>859</v>
      </c>
      <c r="B6" s="89" t="s">
        <v>337</v>
      </c>
      <c r="C6" s="89" t="s">
        <v>860</v>
      </c>
      <c r="D6" s="89" t="s">
        <v>360</v>
      </c>
      <c r="E6" s="89" t="s">
        <v>195</v>
      </c>
      <c r="F6" s="89" t="s">
        <v>158</v>
      </c>
      <c r="G6" s="89" t="s">
        <v>230</v>
      </c>
    </row>
    <row r="7" spans="1:7" ht="20.149999999999999" customHeight="1">
      <c r="A7" s="73" t="s">
        <v>358</v>
      </c>
      <c r="B7" s="137">
        <f>data!B154</f>
        <v>21</v>
      </c>
      <c r="C7" s="137">
        <f>data!B155</f>
        <v>58</v>
      </c>
      <c r="D7" s="137">
        <f>data!B156</f>
        <v>0</v>
      </c>
      <c r="E7" s="137">
        <f>data!B157</f>
        <v>646004</v>
      </c>
      <c r="F7" s="137">
        <f>data!B158</f>
        <v>1962642</v>
      </c>
      <c r="G7" s="137">
        <f>data!B157+data!B158</f>
        <v>2608646</v>
      </c>
    </row>
    <row r="8" spans="1:7" ht="20.149999999999999" customHeight="1">
      <c r="A8" s="73" t="s">
        <v>359</v>
      </c>
      <c r="B8" s="137">
        <f>data!C154</f>
        <v>0</v>
      </c>
      <c r="C8" s="137">
        <f>data!C155</f>
        <v>0</v>
      </c>
      <c r="D8" s="137">
        <f>data!C156</f>
        <v>0</v>
      </c>
      <c r="E8" s="137">
        <f>data!C157</f>
        <v>26951</v>
      </c>
      <c r="F8" s="137">
        <f>data!C158</f>
        <v>602920</v>
      </c>
      <c r="G8" s="137">
        <f>data!C157+data!C158</f>
        <v>629871</v>
      </c>
    </row>
    <row r="9" spans="1:7" ht="20.149999999999999" customHeight="1">
      <c r="A9" s="73" t="s">
        <v>861</v>
      </c>
      <c r="B9" s="137">
        <f>data!D154</f>
        <v>6</v>
      </c>
      <c r="C9" s="137">
        <f>data!D155</f>
        <v>15</v>
      </c>
      <c r="D9" s="137">
        <f>data!D156</f>
        <v>0</v>
      </c>
      <c r="E9" s="137">
        <f>data!D157</f>
        <v>143987</v>
      </c>
      <c r="F9" s="137">
        <f>data!D158</f>
        <v>1552039</v>
      </c>
      <c r="G9" s="137">
        <f>data!D157+data!D158</f>
        <v>1696026</v>
      </c>
    </row>
    <row r="10" spans="1:7" ht="20.149999999999999" customHeight="1">
      <c r="A10" s="88" t="s">
        <v>230</v>
      </c>
      <c r="B10" s="137">
        <f>data!E154</f>
        <v>27</v>
      </c>
      <c r="C10" s="137">
        <f>data!E155</f>
        <v>73</v>
      </c>
      <c r="D10" s="137">
        <f>data!E156</f>
        <v>0</v>
      </c>
      <c r="E10" s="137">
        <f>data!E157</f>
        <v>816942</v>
      </c>
      <c r="F10" s="137">
        <f>data!E158</f>
        <v>4117601</v>
      </c>
      <c r="G10" s="137">
        <f>E10+F10</f>
        <v>4934543</v>
      </c>
    </row>
    <row r="11" spans="1:7" ht="20.149999999999999" customHeight="1">
      <c r="A11" s="138"/>
      <c r="B11" s="139"/>
      <c r="C11" s="139"/>
      <c r="D11" s="139"/>
      <c r="E11" s="139"/>
      <c r="F11" s="139"/>
      <c r="G11" s="140"/>
    </row>
    <row r="12" spans="1:7" ht="20.149999999999999" customHeight="1">
      <c r="A12" s="78"/>
      <c r="B12" s="79"/>
      <c r="C12" s="79"/>
      <c r="D12" s="79"/>
      <c r="E12" s="79"/>
      <c r="F12" s="79"/>
      <c r="G12" s="80"/>
    </row>
    <row r="13" spans="1:7" ht="20.149999999999999" customHeight="1">
      <c r="A13" s="141" t="s">
        <v>862</v>
      </c>
      <c r="B13" s="72"/>
      <c r="C13" s="72"/>
      <c r="D13" s="72"/>
      <c r="E13" s="72"/>
      <c r="F13" s="72"/>
      <c r="G13" s="142"/>
    </row>
    <row r="14" spans="1:7" ht="20.149999999999999" customHeight="1">
      <c r="A14" s="134"/>
      <c r="B14" s="143" t="s">
        <v>858</v>
      </c>
      <c r="C14" s="143"/>
      <c r="D14" s="143"/>
      <c r="E14" s="143" t="s">
        <v>364</v>
      </c>
      <c r="F14" s="143"/>
      <c r="G14" s="143"/>
    </row>
    <row r="15" spans="1:7" ht="20.149999999999999" customHeight="1">
      <c r="A15" s="136" t="s">
        <v>859</v>
      </c>
      <c r="B15" s="89" t="s">
        <v>337</v>
      </c>
      <c r="C15" s="89" t="s">
        <v>860</v>
      </c>
      <c r="D15" s="89" t="s">
        <v>360</v>
      </c>
      <c r="E15" s="89" t="s">
        <v>195</v>
      </c>
      <c r="F15" s="89" t="s">
        <v>158</v>
      </c>
      <c r="G15" s="89" t="s">
        <v>230</v>
      </c>
    </row>
    <row r="16" spans="1:7" ht="20.149999999999999" customHeight="1">
      <c r="A16" s="73" t="s">
        <v>358</v>
      </c>
      <c r="B16" s="137">
        <f>data!B160</f>
        <v>1</v>
      </c>
      <c r="C16" s="137">
        <f>data!B161</f>
        <v>397</v>
      </c>
      <c r="D16" s="137">
        <f>data!B162</f>
        <v>0</v>
      </c>
      <c r="E16" s="137">
        <f>data!B163</f>
        <v>145585</v>
      </c>
      <c r="F16" s="137">
        <f>data!B164</f>
        <v>0</v>
      </c>
      <c r="G16" s="137">
        <f>E16+F16</f>
        <v>145585</v>
      </c>
    </row>
    <row r="17" spans="1:7" ht="20.149999999999999" customHeight="1">
      <c r="A17" s="73" t="s">
        <v>359</v>
      </c>
      <c r="B17" s="137">
        <f>data!C160</f>
        <v>10</v>
      </c>
      <c r="C17" s="137">
        <f>data!C161</f>
        <v>2710</v>
      </c>
      <c r="D17" s="137">
        <f>data!C162</f>
        <v>0</v>
      </c>
      <c r="E17" s="137">
        <f>data!C163</f>
        <v>1238744</v>
      </c>
      <c r="F17" s="137">
        <f>data!C164</f>
        <v>0</v>
      </c>
      <c r="G17" s="137">
        <f t="shared" ref="G17:G19" si="0">E17+F17</f>
        <v>1238744</v>
      </c>
    </row>
    <row r="18" spans="1:7" ht="20.149999999999999" customHeight="1">
      <c r="A18" s="73" t="s">
        <v>861</v>
      </c>
      <c r="B18" s="137">
        <f>data!D160</f>
        <v>20</v>
      </c>
      <c r="C18" s="137">
        <f>data!D161</f>
        <v>5337</v>
      </c>
      <c r="D18" s="137">
        <f>data!D162</f>
        <v>0</v>
      </c>
      <c r="E18" s="137">
        <f>data!D163</f>
        <v>531924</v>
      </c>
      <c r="F18" s="137">
        <f>data!D164</f>
        <v>0</v>
      </c>
      <c r="G18" s="137">
        <f t="shared" si="0"/>
        <v>531924</v>
      </c>
    </row>
    <row r="19" spans="1:7" ht="20.149999999999999" customHeight="1">
      <c r="A19" s="88" t="s">
        <v>230</v>
      </c>
      <c r="B19" s="137">
        <f>data!E160</f>
        <v>31</v>
      </c>
      <c r="C19" s="137">
        <f>data!E161</f>
        <v>8444</v>
      </c>
      <c r="D19" s="137">
        <f>data!E162</f>
        <v>0</v>
      </c>
      <c r="E19" s="137">
        <f>data!E163</f>
        <v>1916253</v>
      </c>
      <c r="F19" s="137">
        <f>data!E164</f>
        <v>0</v>
      </c>
      <c r="G19" s="137">
        <f t="shared" si="0"/>
        <v>1916253</v>
      </c>
    </row>
    <row r="20" spans="1:7" ht="20.149999999999999" customHeight="1">
      <c r="A20" s="138"/>
      <c r="B20" s="139"/>
      <c r="C20" s="139"/>
      <c r="D20" s="139"/>
      <c r="E20" s="139"/>
      <c r="F20" s="139"/>
      <c r="G20" s="140"/>
    </row>
    <row r="21" spans="1:7" ht="20.149999999999999" customHeight="1">
      <c r="A21" s="78"/>
      <c r="B21" s="79"/>
      <c r="C21" s="79"/>
      <c r="D21" s="79"/>
      <c r="E21" s="79"/>
      <c r="F21" s="79"/>
      <c r="G21" s="80"/>
    </row>
    <row r="22" spans="1:7" ht="20.149999999999999" customHeight="1">
      <c r="A22" s="141" t="s">
        <v>863</v>
      </c>
      <c r="B22" s="72"/>
      <c r="C22" s="72"/>
      <c r="D22" s="72"/>
      <c r="E22" s="72"/>
      <c r="F22" s="72"/>
      <c r="G22" s="142"/>
    </row>
    <row r="23" spans="1:7" ht="20.149999999999999" customHeight="1">
      <c r="A23" s="134"/>
      <c r="B23" s="84" t="s">
        <v>858</v>
      </c>
      <c r="C23" s="84"/>
      <c r="D23" s="84"/>
      <c r="E23" s="84" t="s">
        <v>364</v>
      </c>
      <c r="F23" s="84"/>
      <c r="G23" s="84"/>
    </row>
    <row r="24" spans="1:7" ht="20.149999999999999" customHeight="1">
      <c r="A24" s="136" t="s">
        <v>859</v>
      </c>
      <c r="B24" s="89" t="s">
        <v>337</v>
      </c>
      <c r="C24" s="89" t="s">
        <v>860</v>
      </c>
      <c r="D24" s="89" t="s">
        <v>360</v>
      </c>
      <c r="E24" s="89" t="s">
        <v>195</v>
      </c>
      <c r="F24" s="89" t="s">
        <v>158</v>
      </c>
      <c r="G24" s="89" t="s">
        <v>230</v>
      </c>
    </row>
    <row r="25" spans="1:7" ht="20.149999999999999" customHeight="1">
      <c r="A25" s="73" t="s">
        <v>358</v>
      </c>
      <c r="B25" s="137">
        <f>data!B166</f>
        <v>0</v>
      </c>
      <c r="C25" s="137">
        <f>data!B167</f>
        <v>0</v>
      </c>
      <c r="D25" s="137">
        <f>data!B168</f>
        <v>0</v>
      </c>
      <c r="E25" s="137">
        <f>data!B169</f>
        <v>0</v>
      </c>
      <c r="F25" s="137">
        <f>data!B170</f>
        <v>0</v>
      </c>
      <c r="G25" s="137">
        <f>data!B169+data!B170</f>
        <v>0</v>
      </c>
    </row>
    <row r="26" spans="1:7" ht="20.149999999999999" customHeight="1">
      <c r="A26" s="73" t="s">
        <v>359</v>
      </c>
      <c r="B26" s="137">
        <f>data!C166</f>
        <v>0</v>
      </c>
      <c r="C26" s="137">
        <f>data!C167</f>
        <v>0</v>
      </c>
      <c r="D26" s="137">
        <f>data!C168</f>
        <v>0</v>
      </c>
      <c r="E26" s="137">
        <f>data!C169</f>
        <v>0</v>
      </c>
      <c r="F26" s="137">
        <f>data!C170</f>
        <v>0</v>
      </c>
      <c r="G26" s="137">
        <f>data!C169+data!C170</f>
        <v>0</v>
      </c>
    </row>
    <row r="27" spans="1:7" ht="20.149999999999999" customHeight="1">
      <c r="A27" s="73" t="s">
        <v>861</v>
      </c>
      <c r="B27" s="137">
        <f>data!D166</f>
        <v>0</v>
      </c>
      <c r="C27" s="137">
        <f>data!D167</f>
        <v>0</v>
      </c>
      <c r="D27" s="137">
        <f>data!D168</f>
        <v>0</v>
      </c>
      <c r="E27" s="137">
        <f>data!D169</f>
        <v>0</v>
      </c>
      <c r="F27" s="137">
        <f>data!D170</f>
        <v>0</v>
      </c>
      <c r="G27" s="137">
        <f>data!D169+data!D170</f>
        <v>0</v>
      </c>
    </row>
    <row r="28" spans="1:7" ht="20.149999999999999" customHeight="1">
      <c r="A28" s="88" t="s">
        <v>230</v>
      </c>
      <c r="B28" s="137">
        <f>data!E166</f>
        <v>0</v>
      </c>
      <c r="C28" s="137">
        <f>data!E167</f>
        <v>0</v>
      </c>
      <c r="D28" s="137">
        <f>data!E168</f>
        <v>0</v>
      </c>
      <c r="E28" s="137">
        <f>data!E169</f>
        <v>0</v>
      </c>
      <c r="F28" s="137">
        <f>data!E170</f>
        <v>0</v>
      </c>
      <c r="G28" s="137">
        <f>data!E169+data!E170</f>
        <v>0</v>
      </c>
    </row>
    <row r="29" spans="1:7" ht="20.149999999999999" customHeight="1">
      <c r="A29" s="138"/>
      <c r="B29" s="139"/>
      <c r="C29" s="139"/>
      <c r="D29" s="139"/>
      <c r="E29" s="139"/>
      <c r="F29" s="139"/>
      <c r="G29" s="140"/>
    </row>
    <row r="30" spans="1:7" ht="20.149999999999999" customHeight="1">
      <c r="A30" s="78"/>
      <c r="B30" s="91"/>
      <c r="C30" s="79"/>
      <c r="D30" s="79"/>
      <c r="E30" s="79"/>
      <c r="F30" s="79"/>
      <c r="G30" s="80"/>
    </row>
    <row r="31" spans="1:7" ht="20.149999999999999" customHeight="1">
      <c r="A31" s="144" t="s">
        <v>864</v>
      </c>
      <c r="B31" s="145"/>
      <c r="C31" s="76"/>
      <c r="D31" s="75"/>
      <c r="E31" s="75"/>
      <c r="F31" s="75"/>
      <c r="G31" s="146"/>
    </row>
    <row r="32" spans="1:7" ht="20.149999999999999" customHeight="1">
      <c r="A32" s="147"/>
      <c r="B32" s="148" t="s">
        <v>865</v>
      </c>
      <c r="C32" s="149">
        <f>data!B173</f>
        <v>246016</v>
      </c>
      <c r="D32" s="76"/>
      <c r="E32" s="76"/>
      <c r="F32" s="76"/>
      <c r="G32" s="94"/>
    </row>
    <row r="33" spans="1:7" ht="20.149999999999999" customHeight="1">
      <c r="A33" s="147"/>
      <c r="B33" s="150" t="s">
        <v>866</v>
      </c>
      <c r="C33" s="145">
        <f>data!C173</f>
        <v>226884</v>
      </c>
      <c r="D33" s="145"/>
      <c r="E33" s="145"/>
      <c r="F33" s="145"/>
      <c r="G33" s="82"/>
    </row>
  </sheetData>
  <phoneticPr fontId="0" type="noConversion"/>
  <printOptions horizontalCentered="1" verticalCentered="1" gridLines="1" gridLinesSet="0"/>
  <pageMargins left="0" right="0" top="0" bottom="0" header="0" footer="0"/>
  <pageSetup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141D7-ADBE-45E9-BB9C-89E340BB8B8B}">
  <sheetPr codeName="Sheet5">
    <pageSetUpPr fitToPage="1"/>
  </sheetPr>
  <dimension ref="A1:C41"/>
  <sheetViews>
    <sheetView topLeftCell="A19" workbookViewId="0">
      <selection activeCell="E20" sqref="E20"/>
    </sheetView>
  </sheetViews>
  <sheetFormatPr defaultColWidth="8.75" defaultRowHeight="14.5"/>
  <cols>
    <col min="1" max="1" width="5.75" style="1" customWidth="1"/>
    <col min="2" max="2" width="54.08203125" style="1" customWidth="1"/>
    <col min="3" max="3" width="13.75" style="1" customWidth="1"/>
    <col min="4" max="6" width="8.75" style="1" customWidth="1"/>
    <col min="7" max="16384" width="8.75" style="1"/>
  </cols>
  <sheetData>
    <row r="1" spans="1:3" ht="20.149999999999999" customHeight="1">
      <c r="A1" s="151" t="s">
        <v>367</v>
      </c>
      <c r="B1" s="72"/>
      <c r="C1" s="71" t="s">
        <v>867</v>
      </c>
    </row>
    <row r="2" spans="1:3" ht="20.149999999999999" customHeight="1">
      <c r="A2" s="96"/>
    </row>
    <row r="3" spans="1:3" ht="20.149999999999999" customHeight="1">
      <c r="A3" s="130" t="str">
        <f>"Hospital: "&amp;data!C98</f>
        <v>Hospital: Odessa Memorial Healthcare Center</v>
      </c>
      <c r="B3" s="79"/>
      <c r="C3" s="152" t="str">
        <f>"FYE: "&amp;data!C96</f>
        <v>FYE: 12/31/2023</v>
      </c>
    </row>
    <row r="4" spans="1:3" ht="20.149999999999999" customHeight="1">
      <c r="A4" s="79"/>
    </row>
    <row r="5" spans="1:3" ht="20.149999999999999" customHeight="1">
      <c r="A5" s="73">
        <v>1</v>
      </c>
      <c r="B5" s="85" t="s">
        <v>368</v>
      </c>
      <c r="C5" s="133"/>
    </row>
    <row r="6" spans="1:3" ht="20.149999999999999" customHeight="1">
      <c r="A6" s="153">
        <v>2</v>
      </c>
      <c r="B6" s="74" t="s">
        <v>868</v>
      </c>
      <c r="C6" s="73">
        <f>data!C181</f>
        <v>378751</v>
      </c>
    </row>
    <row r="7" spans="1:3" ht="20.149999999999999" customHeight="1">
      <c r="A7" s="154">
        <v>3</v>
      </c>
      <c r="B7" s="93" t="s">
        <v>370</v>
      </c>
      <c r="C7" s="73">
        <f>data!C182</f>
        <v>13644</v>
      </c>
    </row>
    <row r="8" spans="1:3" ht="20.149999999999999" customHeight="1">
      <c r="A8" s="154">
        <v>4</v>
      </c>
      <c r="B8" s="74" t="s">
        <v>371</v>
      </c>
      <c r="C8" s="73">
        <f>data!C183</f>
        <v>108693</v>
      </c>
    </row>
    <row r="9" spans="1:3" ht="20.149999999999999" customHeight="1">
      <c r="A9" s="154">
        <v>5</v>
      </c>
      <c r="B9" s="74" t="s">
        <v>372</v>
      </c>
      <c r="C9" s="73">
        <f>data!C184</f>
        <v>605575</v>
      </c>
    </row>
    <row r="10" spans="1:3" ht="20.149999999999999" customHeight="1">
      <c r="A10" s="154">
        <v>6</v>
      </c>
      <c r="B10" s="74" t="s">
        <v>373</v>
      </c>
      <c r="C10" s="73">
        <f>data!C185</f>
        <v>33153</v>
      </c>
    </row>
    <row r="11" spans="1:3" ht="20.149999999999999" customHeight="1">
      <c r="A11" s="154">
        <v>7</v>
      </c>
      <c r="B11" s="74" t="s">
        <v>374</v>
      </c>
      <c r="C11" s="73">
        <f>data!C186</f>
        <v>139628</v>
      </c>
    </row>
    <row r="12" spans="1:3" ht="20.149999999999999" customHeight="1">
      <c r="A12" s="154">
        <v>8</v>
      </c>
      <c r="B12" s="74" t="s">
        <v>375</v>
      </c>
      <c r="C12" s="73">
        <f>data!C187</f>
        <v>78340</v>
      </c>
    </row>
    <row r="13" spans="1:3" ht="20.149999999999999" customHeight="1">
      <c r="A13" s="154">
        <v>9</v>
      </c>
      <c r="B13" s="74" t="s">
        <v>375</v>
      </c>
      <c r="C13" s="73">
        <f>data!C188</f>
        <v>0</v>
      </c>
    </row>
    <row r="14" spans="1:3" ht="20.149999999999999" customHeight="1">
      <c r="A14" s="154">
        <v>10</v>
      </c>
      <c r="B14" s="74" t="s">
        <v>869</v>
      </c>
      <c r="C14" s="73">
        <f>data!D189</f>
        <v>1357784</v>
      </c>
    </row>
    <row r="15" spans="1:3" ht="20.149999999999999" customHeight="1">
      <c r="A15" s="78"/>
      <c r="B15" s="79"/>
      <c r="C15" s="80"/>
    </row>
    <row r="16" spans="1:3" ht="20.149999999999999" customHeight="1">
      <c r="A16" s="78"/>
      <c r="B16" s="79"/>
      <c r="C16" s="80"/>
    </row>
    <row r="17" spans="1:3" ht="20.149999999999999" customHeight="1">
      <c r="A17" s="155">
        <v>11</v>
      </c>
      <c r="B17" s="86" t="s">
        <v>376</v>
      </c>
      <c r="C17" s="87"/>
    </row>
    <row r="18" spans="1:3" ht="20.149999999999999" customHeight="1">
      <c r="A18" s="73">
        <v>12</v>
      </c>
      <c r="B18" s="74" t="s">
        <v>870</v>
      </c>
      <c r="C18" s="73">
        <f>data!C191</f>
        <v>0</v>
      </c>
    </row>
    <row r="19" spans="1:3" ht="20.149999999999999" customHeight="1">
      <c r="A19" s="73">
        <v>13</v>
      </c>
      <c r="B19" s="74" t="s">
        <v>871</v>
      </c>
      <c r="C19" s="73">
        <f>data!C192</f>
        <v>19716</v>
      </c>
    </row>
    <row r="20" spans="1:3" ht="20.149999999999999" customHeight="1">
      <c r="A20" s="73">
        <v>14</v>
      </c>
      <c r="B20" s="74" t="s">
        <v>872</v>
      </c>
      <c r="C20" s="73">
        <f>data!D193</f>
        <v>19716</v>
      </c>
    </row>
    <row r="21" spans="1:3" ht="20.149999999999999" customHeight="1">
      <c r="A21" s="78"/>
      <c r="B21" s="79"/>
      <c r="C21" s="80"/>
    </row>
    <row r="22" spans="1:3" ht="20.149999999999999" customHeight="1">
      <c r="A22" s="78"/>
      <c r="C22" s="156"/>
    </row>
    <row r="23" spans="1:3" ht="20.149999999999999" customHeight="1">
      <c r="A23" s="134">
        <v>15</v>
      </c>
      <c r="B23" s="157" t="s">
        <v>379</v>
      </c>
      <c r="C23" s="133"/>
    </row>
    <row r="24" spans="1:3" ht="20.149999999999999" customHeight="1">
      <c r="A24" s="73">
        <v>16</v>
      </c>
      <c r="B24" s="85" t="s">
        <v>873</v>
      </c>
      <c r="C24" s="158"/>
    </row>
    <row r="25" spans="1:3" ht="20.149999999999999" customHeight="1">
      <c r="A25" s="73">
        <v>17</v>
      </c>
      <c r="B25" s="74" t="s">
        <v>874</v>
      </c>
      <c r="C25" s="73">
        <f>data!C195</f>
        <v>73653</v>
      </c>
    </row>
    <row r="26" spans="1:3" ht="20.149999999999999" customHeight="1">
      <c r="A26" s="73">
        <v>18</v>
      </c>
      <c r="B26" s="74" t="s">
        <v>381</v>
      </c>
      <c r="C26" s="73">
        <f>data!C196</f>
        <v>51711</v>
      </c>
    </row>
    <row r="27" spans="1:3" ht="20.149999999999999" customHeight="1">
      <c r="A27" s="73">
        <v>19</v>
      </c>
      <c r="B27" s="74" t="s">
        <v>875</v>
      </c>
      <c r="C27" s="73">
        <f>data!D197</f>
        <v>125364</v>
      </c>
    </row>
    <row r="28" spans="1:3" ht="20.149999999999999" customHeight="1">
      <c r="A28" s="78"/>
      <c r="B28" s="79"/>
      <c r="C28" s="80"/>
    </row>
    <row r="29" spans="1:3" ht="20.149999999999999" customHeight="1">
      <c r="A29" s="78"/>
      <c r="B29" s="79"/>
      <c r="C29" s="80"/>
    </row>
    <row r="30" spans="1:3" ht="20.149999999999999" customHeight="1">
      <c r="A30" s="134">
        <v>20</v>
      </c>
      <c r="B30" s="157" t="s">
        <v>876</v>
      </c>
      <c r="C30" s="143"/>
    </row>
    <row r="31" spans="1:3" ht="20.149999999999999" customHeight="1">
      <c r="A31" s="73">
        <v>21</v>
      </c>
      <c r="B31" s="74" t="s">
        <v>383</v>
      </c>
      <c r="C31" s="73">
        <f>data!C199</f>
        <v>9810</v>
      </c>
    </row>
    <row r="32" spans="1:3" ht="20.149999999999999" customHeight="1">
      <c r="A32" s="73">
        <v>22</v>
      </c>
      <c r="B32" s="74" t="s">
        <v>877</v>
      </c>
      <c r="C32" s="73">
        <f>data!C200</f>
        <v>34630</v>
      </c>
    </row>
    <row r="33" spans="1:3" ht="20.149999999999999" customHeight="1">
      <c r="A33" s="73">
        <v>23</v>
      </c>
      <c r="B33" s="74" t="s">
        <v>159</v>
      </c>
      <c r="C33" s="73">
        <f>data!C201</f>
        <v>0</v>
      </c>
    </row>
    <row r="34" spans="1:3" ht="20.149999999999999" customHeight="1">
      <c r="A34" s="73">
        <v>24</v>
      </c>
      <c r="B34" s="74" t="s">
        <v>878</v>
      </c>
      <c r="C34" s="73">
        <f>data!D202</f>
        <v>44440</v>
      </c>
    </row>
    <row r="35" spans="1:3" ht="20.149999999999999" customHeight="1">
      <c r="A35" s="78"/>
      <c r="B35" s="79"/>
      <c r="C35" s="80"/>
    </row>
    <row r="36" spans="1:3" ht="20.149999999999999" customHeight="1">
      <c r="A36" s="78"/>
      <c r="B36" s="79"/>
      <c r="C36" s="80"/>
    </row>
    <row r="37" spans="1:3" ht="20.149999999999999" customHeight="1">
      <c r="A37" s="134">
        <v>25</v>
      </c>
      <c r="B37" s="157" t="s">
        <v>385</v>
      </c>
      <c r="C37" s="133"/>
    </row>
    <row r="38" spans="1:3" ht="20.149999999999999" customHeight="1">
      <c r="A38" s="73">
        <v>26</v>
      </c>
      <c r="B38" s="74" t="s">
        <v>879</v>
      </c>
      <c r="C38" s="73">
        <f>data!C204</f>
        <v>0</v>
      </c>
    </row>
    <row r="39" spans="1:3" ht="20.149999999999999" customHeight="1">
      <c r="A39" s="73">
        <v>27</v>
      </c>
      <c r="B39" s="74" t="s">
        <v>387</v>
      </c>
      <c r="C39" s="73">
        <f>data!C205</f>
        <v>185061</v>
      </c>
    </row>
    <row r="40" spans="1:3" ht="20.149999999999999" customHeight="1">
      <c r="A40" s="73">
        <v>28</v>
      </c>
      <c r="B40" s="74" t="s">
        <v>880</v>
      </c>
      <c r="C40" s="73">
        <f>data!D206</f>
        <v>185061</v>
      </c>
    </row>
    <row r="41" spans="1:3">
      <c r="A41" s="79"/>
      <c r="B41" s="79"/>
      <c r="C41" s="79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1F0C1-9421-4E84-AAEC-31CDC09EB997}">
  <sheetPr codeName="Sheet6">
    <pageSetUpPr fitToPage="1"/>
  </sheetPr>
  <dimension ref="A1:F32"/>
  <sheetViews>
    <sheetView workbookViewId="0">
      <selection activeCell="E20" sqref="E20"/>
    </sheetView>
  </sheetViews>
  <sheetFormatPr defaultColWidth="8.75" defaultRowHeight="20.149999999999999" customHeight="1"/>
  <cols>
    <col min="1" max="1" width="5.75" style="1" customWidth="1"/>
    <col min="2" max="2" width="22.58203125" style="1" customWidth="1"/>
    <col min="3" max="5" width="13.75" style="1" customWidth="1"/>
    <col min="6" max="6" width="15.75" style="1" customWidth="1"/>
    <col min="7" max="9" width="8.75" style="1" customWidth="1"/>
    <col min="10" max="16384" width="8.75" style="1"/>
  </cols>
  <sheetData>
    <row r="1" spans="1:6" ht="20.149999999999999" customHeight="1">
      <c r="A1" s="151" t="s">
        <v>388</v>
      </c>
      <c r="B1" s="72"/>
      <c r="C1" s="72"/>
      <c r="D1" s="72"/>
      <c r="E1" s="72"/>
      <c r="F1" s="71" t="s">
        <v>881</v>
      </c>
    </row>
    <row r="3" spans="1:6" ht="20.149999999999999" customHeight="1">
      <c r="A3" s="130" t="str">
        <f>"Hospital: "&amp;data!C98</f>
        <v>Hospital: Odessa Memorial Healthcare Center</v>
      </c>
      <c r="F3" s="152" t="str">
        <f>"FYE: "&amp;data!C96</f>
        <v>FYE: 12/31/2023</v>
      </c>
    </row>
    <row r="4" spans="1:6" ht="20.149999999999999" customHeight="1">
      <c r="A4" s="158" t="s">
        <v>389</v>
      </c>
      <c r="B4" s="84"/>
      <c r="C4" s="84"/>
      <c r="D4" s="85"/>
      <c r="E4" s="85"/>
      <c r="F4" s="84"/>
    </row>
    <row r="5" spans="1:6" ht="20.149999999999999" customHeight="1">
      <c r="A5" s="134"/>
      <c r="B5" s="160"/>
      <c r="C5" s="161" t="s">
        <v>882</v>
      </c>
      <c r="D5" s="161"/>
      <c r="E5" s="161"/>
      <c r="F5" s="161" t="s">
        <v>883</v>
      </c>
    </row>
    <row r="6" spans="1:6" ht="20.149999999999999" customHeight="1">
      <c r="A6" s="162"/>
      <c r="B6" s="80"/>
      <c r="C6" s="163" t="s">
        <v>884</v>
      </c>
      <c r="D6" s="163" t="s">
        <v>391</v>
      </c>
      <c r="E6" s="163" t="s">
        <v>885</v>
      </c>
      <c r="F6" s="163" t="s">
        <v>884</v>
      </c>
    </row>
    <row r="7" spans="1:6" ht="20.149999999999999" customHeight="1">
      <c r="A7" s="73">
        <v>1</v>
      </c>
      <c r="B7" s="77" t="s">
        <v>394</v>
      </c>
      <c r="C7" s="77">
        <f>data!B211</f>
        <v>16481</v>
      </c>
      <c r="D7" s="77">
        <f>data!C211</f>
        <v>0</v>
      </c>
      <c r="E7" s="77">
        <f>data!D211</f>
        <v>0</v>
      </c>
      <c r="F7" s="77">
        <f>data!E211</f>
        <v>16481</v>
      </c>
    </row>
    <row r="8" spans="1:6" ht="20.149999999999999" customHeight="1">
      <c r="A8" s="73">
        <v>2</v>
      </c>
      <c r="B8" s="77" t="s">
        <v>395</v>
      </c>
      <c r="C8" s="77">
        <f>data!B212</f>
        <v>443865</v>
      </c>
      <c r="D8" s="77">
        <f>data!C212</f>
        <v>0</v>
      </c>
      <c r="E8" s="77">
        <f>data!D212</f>
        <v>0</v>
      </c>
      <c r="F8" s="77">
        <f>data!E212</f>
        <v>443865</v>
      </c>
    </row>
    <row r="9" spans="1:6" ht="20.149999999999999" customHeight="1">
      <c r="A9" s="73">
        <v>3</v>
      </c>
      <c r="B9" s="77" t="s">
        <v>396</v>
      </c>
      <c r="C9" s="77">
        <f>data!B213</f>
        <v>3496106</v>
      </c>
      <c r="D9" s="77">
        <f>data!C213</f>
        <v>2912395</v>
      </c>
      <c r="E9" s="77">
        <f>data!D213</f>
        <v>0</v>
      </c>
      <c r="F9" s="77">
        <f>data!E213</f>
        <v>6408501</v>
      </c>
    </row>
    <row r="10" spans="1:6" ht="20.149999999999999" customHeight="1">
      <c r="A10" s="73">
        <v>4</v>
      </c>
      <c r="B10" s="77" t="s">
        <v>886</v>
      </c>
      <c r="C10" s="77">
        <f>data!B214</f>
        <v>0</v>
      </c>
      <c r="D10" s="77">
        <f>data!C214</f>
        <v>0</v>
      </c>
      <c r="E10" s="77">
        <f>data!D214</f>
        <v>0</v>
      </c>
      <c r="F10" s="77">
        <f>data!E214</f>
        <v>0</v>
      </c>
    </row>
    <row r="11" spans="1:6" ht="20.149999999999999" customHeight="1">
      <c r="A11" s="73">
        <v>5</v>
      </c>
      <c r="B11" s="77" t="s">
        <v>887</v>
      </c>
      <c r="C11" s="77">
        <f>data!B215</f>
        <v>8131923</v>
      </c>
      <c r="D11" s="77">
        <f>data!C215</f>
        <v>122123</v>
      </c>
      <c r="E11" s="77">
        <f>data!D215</f>
        <v>308956</v>
      </c>
      <c r="F11" s="77">
        <f>data!E215</f>
        <v>7945090</v>
      </c>
    </row>
    <row r="12" spans="1:6" ht="20.149999999999999" customHeight="1">
      <c r="A12" s="73">
        <v>6</v>
      </c>
      <c r="B12" s="77" t="s">
        <v>888</v>
      </c>
      <c r="C12" s="77">
        <f>data!B216</f>
        <v>1391758</v>
      </c>
      <c r="D12" s="77">
        <f>data!C216</f>
        <v>0</v>
      </c>
      <c r="E12" s="77">
        <f>data!D216</f>
        <v>0</v>
      </c>
      <c r="F12" s="77">
        <f>data!E216</f>
        <v>1391758</v>
      </c>
    </row>
    <row r="13" spans="1:6" ht="20.149999999999999" customHeight="1">
      <c r="A13" s="73">
        <v>7</v>
      </c>
      <c r="B13" s="77" t="s">
        <v>889</v>
      </c>
      <c r="C13" s="77">
        <f>data!B217</f>
        <v>0</v>
      </c>
      <c r="D13" s="77">
        <f>data!C217</f>
        <v>0</v>
      </c>
      <c r="E13" s="77">
        <f>data!D217</f>
        <v>0</v>
      </c>
      <c r="F13" s="77">
        <f>data!E217</f>
        <v>0</v>
      </c>
    </row>
    <row r="14" spans="1:6" ht="20.149999999999999" customHeight="1">
      <c r="A14" s="73">
        <v>8</v>
      </c>
      <c r="B14" s="77" t="s">
        <v>401</v>
      </c>
      <c r="C14" s="77">
        <f>data!B218</f>
        <v>87117</v>
      </c>
      <c r="D14" s="77">
        <f>data!C218</f>
        <v>3619131</v>
      </c>
      <c r="E14" s="77">
        <f>data!D218</f>
        <v>0</v>
      </c>
      <c r="F14" s="77">
        <f>data!E218</f>
        <v>3706248</v>
      </c>
    </row>
    <row r="15" spans="1:6" ht="20.149999999999999" customHeight="1">
      <c r="A15" s="73">
        <v>9</v>
      </c>
      <c r="B15" s="77" t="s">
        <v>890</v>
      </c>
      <c r="C15" s="77">
        <f>data!B219</f>
        <v>699040</v>
      </c>
      <c r="D15" s="77">
        <f>data!C219</f>
        <v>2963834</v>
      </c>
      <c r="E15" s="77">
        <f>data!D219</f>
        <v>3382352</v>
      </c>
      <c r="F15" s="77">
        <f>data!E219</f>
        <v>280522</v>
      </c>
    </row>
    <row r="16" spans="1:6" ht="20.149999999999999" customHeight="1">
      <c r="A16" s="73">
        <v>10</v>
      </c>
      <c r="B16" s="77" t="s">
        <v>615</v>
      </c>
      <c r="C16" s="77">
        <f>data!B220</f>
        <v>14266290</v>
      </c>
      <c r="D16" s="77">
        <f>data!C220</f>
        <v>9617483</v>
      </c>
      <c r="E16" s="77">
        <f>data!D220</f>
        <v>3691308</v>
      </c>
      <c r="F16" s="77">
        <f>data!E220</f>
        <v>20192465</v>
      </c>
    </row>
    <row r="17" spans="1:6" ht="20.149999999999999" customHeight="1">
      <c r="A17" s="78"/>
      <c r="B17" s="79"/>
      <c r="C17" s="79"/>
      <c r="D17" s="79"/>
      <c r="E17" s="79"/>
      <c r="F17" s="80"/>
    </row>
    <row r="18" spans="1:6" ht="20.149999999999999" customHeight="1">
      <c r="A18" s="81"/>
      <c r="F18" s="92"/>
    </row>
    <row r="19" spans="1:6" ht="20.149999999999999" customHeight="1">
      <c r="A19" s="81"/>
      <c r="F19" s="92"/>
    </row>
    <row r="20" spans="1:6" ht="20.149999999999999" customHeight="1">
      <c r="A20" s="158" t="s">
        <v>403</v>
      </c>
      <c r="B20" s="84"/>
      <c r="C20" s="84"/>
      <c r="D20" s="84"/>
      <c r="E20" s="84"/>
      <c r="F20" s="84"/>
    </row>
    <row r="21" spans="1:6" ht="20.149999999999999" customHeight="1">
      <c r="A21" s="164"/>
      <c r="B21" s="156"/>
      <c r="C21" s="163" t="s">
        <v>882</v>
      </c>
      <c r="D21" s="4" t="s">
        <v>230</v>
      </c>
      <c r="E21" s="163"/>
      <c r="F21" s="163" t="s">
        <v>883</v>
      </c>
    </row>
    <row r="22" spans="1:6" ht="20.149999999999999" customHeight="1">
      <c r="A22" s="164"/>
      <c r="B22" s="156"/>
      <c r="C22" s="163" t="s">
        <v>884</v>
      </c>
      <c r="D22" s="163" t="s">
        <v>891</v>
      </c>
      <c r="E22" s="163" t="s">
        <v>885</v>
      </c>
      <c r="F22" s="163" t="s">
        <v>884</v>
      </c>
    </row>
    <row r="23" spans="1:6" ht="20.149999999999999" customHeight="1">
      <c r="A23" s="73">
        <v>11</v>
      </c>
      <c r="B23" s="165" t="s">
        <v>394</v>
      </c>
      <c r="C23" s="165"/>
      <c r="D23" s="165"/>
      <c r="E23" s="165"/>
      <c r="F23" s="165"/>
    </row>
    <row r="24" spans="1:6" ht="20.149999999999999" customHeight="1">
      <c r="A24" s="73">
        <v>12</v>
      </c>
      <c r="B24" s="77" t="s">
        <v>395</v>
      </c>
      <c r="C24" s="77">
        <f>data!B225</f>
        <v>343243</v>
      </c>
      <c r="D24" s="77">
        <f>data!C225</f>
        <v>29729</v>
      </c>
      <c r="E24" s="77">
        <f>data!D225</f>
        <v>0</v>
      </c>
      <c r="F24" s="77">
        <f>data!E225</f>
        <v>372972</v>
      </c>
    </row>
    <row r="25" spans="1:6" ht="20.149999999999999" customHeight="1">
      <c r="A25" s="73">
        <v>13</v>
      </c>
      <c r="B25" s="77" t="s">
        <v>396</v>
      </c>
      <c r="C25" s="77">
        <f>data!B226</f>
        <v>2399870</v>
      </c>
      <c r="D25" s="77">
        <f>data!C226</f>
        <v>139804</v>
      </c>
      <c r="E25" s="77">
        <f>data!D226</f>
        <v>0</v>
      </c>
      <c r="F25" s="77">
        <f>data!E226</f>
        <v>2539674</v>
      </c>
    </row>
    <row r="26" spans="1:6" ht="20.149999999999999" customHeight="1">
      <c r="A26" s="73">
        <v>14</v>
      </c>
      <c r="B26" s="77" t="s">
        <v>886</v>
      </c>
      <c r="C26" s="77">
        <f>data!B227</f>
        <v>0</v>
      </c>
      <c r="D26" s="77">
        <f>data!C227</f>
        <v>0</v>
      </c>
      <c r="E26" s="77">
        <f>data!D227</f>
        <v>0</v>
      </c>
      <c r="F26" s="77">
        <f>data!E227</f>
        <v>0</v>
      </c>
    </row>
    <row r="27" spans="1:6" ht="20.149999999999999" customHeight="1">
      <c r="A27" s="73">
        <v>15</v>
      </c>
      <c r="B27" s="77" t="s">
        <v>887</v>
      </c>
      <c r="C27" s="77">
        <f>data!B228</f>
        <v>5923459</v>
      </c>
      <c r="D27" s="77">
        <f>data!C228</f>
        <v>551732</v>
      </c>
      <c r="E27" s="77">
        <f>data!D228</f>
        <v>96697</v>
      </c>
      <c r="F27" s="77">
        <f>data!E228</f>
        <v>6378494</v>
      </c>
    </row>
    <row r="28" spans="1:6" ht="20.149999999999999" customHeight="1">
      <c r="A28" s="73">
        <v>16</v>
      </c>
      <c r="B28" s="77" t="s">
        <v>888</v>
      </c>
      <c r="C28" s="77">
        <f>data!B229</f>
        <v>1300850</v>
      </c>
      <c r="D28" s="77">
        <f>data!C229</f>
        <v>64170</v>
      </c>
      <c r="E28" s="77">
        <f>data!D229</f>
        <v>0</v>
      </c>
      <c r="F28" s="77">
        <f>data!E229</f>
        <v>1365020</v>
      </c>
    </row>
    <row r="29" spans="1:6" ht="20.149999999999999" customHeight="1">
      <c r="A29" s="73">
        <v>17</v>
      </c>
      <c r="B29" s="77" t="s">
        <v>889</v>
      </c>
      <c r="C29" s="77">
        <f>data!B230</f>
        <v>0</v>
      </c>
      <c r="D29" s="77">
        <f>data!C230</f>
        <v>0</v>
      </c>
      <c r="E29" s="77">
        <f>data!D230</f>
        <v>0</v>
      </c>
      <c r="F29" s="77">
        <f>data!E230</f>
        <v>0</v>
      </c>
    </row>
    <row r="30" spans="1:6" ht="20.149999999999999" customHeight="1">
      <c r="A30" s="73">
        <v>18</v>
      </c>
      <c r="B30" s="77" t="s">
        <v>401</v>
      </c>
      <c r="C30" s="77">
        <f>data!B231</f>
        <v>17423</v>
      </c>
      <c r="D30" s="77">
        <f>data!C231</f>
        <v>667936</v>
      </c>
      <c r="E30" s="77">
        <f>data!D231</f>
        <v>0</v>
      </c>
      <c r="F30" s="77">
        <f>data!E231</f>
        <v>685359</v>
      </c>
    </row>
    <row r="31" spans="1:6" ht="20.149999999999999" customHeight="1">
      <c r="A31" s="73">
        <v>19</v>
      </c>
      <c r="B31" s="77" t="s">
        <v>890</v>
      </c>
      <c r="C31" s="77">
        <f>data!B232</f>
        <v>0</v>
      </c>
      <c r="D31" s="77">
        <f>data!C232</f>
        <v>0</v>
      </c>
      <c r="E31" s="77">
        <f>data!D232</f>
        <v>0</v>
      </c>
      <c r="F31" s="77">
        <f>data!E232</f>
        <v>0</v>
      </c>
    </row>
    <row r="32" spans="1:6" ht="20.149999999999999" customHeight="1">
      <c r="A32" s="73">
        <v>20</v>
      </c>
      <c r="B32" s="77" t="s">
        <v>615</v>
      </c>
      <c r="C32" s="77">
        <f>data!B233</f>
        <v>9984845</v>
      </c>
      <c r="D32" s="77">
        <f>data!C233</f>
        <v>1453371</v>
      </c>
      <c r="E32" s="77">
        <f>data!D233</f>
        <v>96697</v>
      </c>
      <c r="F32" s="77">
        <f>data!E233</f>
        <v>11341519</v>
      </c>
    </row>
  </sheetData>
  <phoneticPr fontId="0" type="noConversion"/>
  <printOptions horizontalCentered="1" verticalCentered="1" gridLines="1" gridLinesSet="0"/>
  <pageMargins left="0" right="0" top="0" bottom="0" header="0" footer="0"/>
  <pageSetup scale="9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15ED8-CB6E-49D5-A846-D7FA90DCEB8F}">
  <sheetPr codeName="Sheet7">
    <pageSetUpPr fitToPage="1"/>
  </sheetPr>
  <dimension ref="A1:D34"/>
  <sheetViews>
    <sheetView topLeftCell="A13" workbookViewId="0">
      <selection activeCell="E20" sqref="E20"/>
    </sheetView>
  </sheetViews>
  <sheetFormatPr defaultColWidth="8.75" defaultRowHeight="20.149999999999999" customHeight="1"/>
  <cols>
    <col min="1" max="1" width="5.75" style="1" customWidth="1"/>
    <col min="2" max="2" width="7.75" style="1" customWidth="1"/>
    <col min="3" max="3" width="40.75" style="1" customWidth="1"/>
    <col min="4" max="4" width="15.75" style="1" customWidth="1"/>
    <col min="5" max="7" width="8.75" style="1" customWidth="1"/>
    <col min="8" max="16384" width="8.75" style="1"/>
  </cols>
  <sheetData>
    <row r="1" spans="1:4" ht="20.149999999999999" customHeight="1">
      <c r="A1" s="72" t="s">
        <v>892</v>
      </c>
      <c r="B1" s="72"/>
      <c r="C1" s="72"/>
      <c r="D1" s="71" t="s">
        <v>893</v>
      </c>
    </row>
    <row r="2" spans="1:4" ht="20.149999999999999" customHeight="1">
      <c r="A2" s="130" t="str">
        <f>"Hospital: "&amp;data!C98</f>
        <v>Hospital: Odessa Memorial Healthcare Center</v>
      </c>
      <c r="B2" s="79"/>
      <c r="C2" s="79"/>
      <c r="D2" s="152" t="str">
        <f>"FYE: "&amp;data!C96</f>
        <v>FYE: 12/31/2023</v>
      </c>
    </row>
    <row r="3" spans="1:4" ht="20.149999999999999" customHeight="1">
      <c r="A3" s="134"/>
      <c r="B3" s="160"/>
      <c r="C3" s="160"/>
      <c r="D3" s="160"/>
    </row>
    <row r="4" spans="1:4" ht="20.149999999999999" customHeight="1">
      <c r="A4" s="154"/>
      <c r="B4" s="166" t="s">
        <v>894</v>
      </c>
      <c r="C4" s="166" t="s">
        <v>895</v>
      </c>
      <c r="D4" s="167"/>
    </row>
    <row r="5" spans="1:4" ht="20.149999999999999" customHeight="1">
      <c r="A5" s="134">
        <v>1</v>
      </c>
      <c r="B5" s="168"/>
      <c r="C5" s="90" t="s">
        <v>405</v>
      </c>
      <c r="D5" s="77">
        <f>data!D237</f>
        <v>10514</v>
      </c>
    </row>
    <row r="6" spans="1:4" ht="20.149999999999999" customHeight="1">
      <c r="A6" s="73">
        <v>2</v>
      </c>
      <c r="B6" s="79"/>
      <c r="C6" s="152" t="s">
        <v>501</v>
      </c>
      <c r="D6" s="163"/>
    </row>
    <row r="7" spans="1:4" ht="20.149999999999999" customHeight="1">
      <c r="A7" s="73">
        <v>3</v>
      </c>
      <c r="B7" s="168">
        <v>5810</v>
      </c>
      <c r="C7" s="77" t="s">
        <v>358</v>
      </c>
      <c r="D7" s="77">
        <f>data!C239</f>
        <v>0</v>
      </c>
    </row>
    <row r="8" spans="1:4" ht="20.149999999999999" customHeight="1">
      <c r="A8" s="73">
        <v>4</v>
      </c>
      <c r="B8" s="168">
        <v>5820</v>
      </c>
      <c r="C8" s="77" t="s">
        <v>359</v>
      </c>
      <c r="D8" s="77">
        <f>data!C240</f>
        <v>0</v>
      </c>
    </row>
    <row r="9" spans="1:4" ht="20.149999999999999" customHeight="1">
      <c r="A9" s="73">
        <v>5</v>
      </c>
      <c r="B9" s="168">
        <v>5830</v>
      </c>
      <c r="C9" s="77" t="s">
        <v>371</v>
      </c>
      <c r="D9" s="77">
        <f>data!C241</f>
        <v>0</v>
      </c>
    </row>
    <row r="10" spans="1:4" ht="20.149999999999999" customHeight="1">
      <c r="A10" s="73">
        <v>6</v>
      </c>
      <c r="B10" s="168">
        <v>5840</v>
      </c>
      <c r="C10" s="77" t="s">
        <v>410</v>
      </c>
      <c r="D10" s="77">
        <f>data!C242</f>
        <v>0</v>
      </c>
    </row>
    <row r="11" spans="1:4" ht="20.149999999999999" customHeight="1">
      <c r="A11" s="73">
        <v>7</v>
      </c>
      <c r="B11" s="168">
        <v>5850</v>
      </c>
      <c r="C11" s="77" t="s">
        <v>896</v>
      </c>
      <c r="D11" s="77">
        <f>data!C243</f>
        <v>0</v>
      </c>
    </row>
    <row r="12" spans="1:4" ht="20.149999999999999" customHeight="1">
      <c r="A12" s="73">
        <v>8</v>
      </c>
      <c r="B12" s="168">
        <v>5860</v>
      </c>
      <c r="C12" s="77" t="s">
        <v>159</v>
      </c>
      <c r="D12" s="77">
        <f>data!C244</f>
        <v>-4281985</v>
      </c>
    </row>
    <row r="13" spans="1:4" ht="20.149999999999999" customHeight="1">
      <c r="A13" s="73">
        <v>9</v>
      </c>
      <c r="B13" s="77"/>
      <c r="C13" s="77" t="s">
        <v>897</v>
      </c>
      <c r="D13" s="77">
        <f>data!D245</f>
        <v>-4281985</v>
      </c>
    </row>
    <row r="14" spans="1:4" ht="20.149999999999999" customHeight="1">
      <c r="A14" s="162">
        <v>10</v>
      </c>
      <c r="B14" s="89"/>
      <c r="C14" s="89"/>
      <c r="D14" s="89"/>
    </row>
    <row r="15" spans="1:4" ht="20.149999999999999" customHeight="1">
      <c r="A15" s="73">
        <v>11</v>
      </c>
      <c r="B15" s="169"/>
      <c r="C15" s="169" t="s">
        <v>414</v>
      </c>
      <c r="D15" s="163"/>
    </row>
    <row r="16" spans="1:4" ht="20.149999999999999" customHeight="1">
      <c r="A16" s="162">
        <v>12</v>
      </c>
      <c r="B16" s="89"/>
      <c r="C16" s="74" t="s">
        <v>898</v>
      </c>
      <c r="D16" s="73">
        <f>data!C247</f>
        <v>56</v>
      </c>
    </row>
    <row r="17" spans="1:4" ht="20.149999999999999" customHeight="1">
      <c r="A17" s="73">
        <v>13</v>
      </c>
      <c r="B17" s="169"/>
      <c r="C17" s="79"/>
      <c r="D17" s="80"/>
    </row>
    <row r="18" spans="1:4" ht="20.149999999999999" customHeight="1">
      <c r="A18" s="73">
        <v>14</v>
      </c>
      <c r="B18" s="170">
        <v>5900</v>
      </c>
      <c r="C18" s="77" t="s">
        <v>416</v>
      </c>
      <c r="D18" s="77">
        <f>data!C249</f>
        <v>29865</v>
      </c>
    </row>
    <row r="19" spans="1:4" ht="20.149999999999999" customHeight="1">
      <c r="A19" s="171">
        <v>15</v>
      </c>
      <c r="B19" s="168">
        <v>5910</v>
      </c>
      <c r="C19" s="90" t="s">
        <v>899</v>
      </c>
      <c r="D19" s="77">
        <f>data!C250</f>
        <v>45940</v>
      </c>
    </row>
    <row r="20" spans="1:4" ht="20.149999999999999" customHeight="1">
      <c r="A20" s="73">
        <v>16</v>
      </c>
      <c r="B20" s="77"/>
      <c r="C20" s="77"/>
      <c r="D20" s="89"/>
    </row>
    <row r="21" spans="1:4" ht="20.149999999999999" customHeight="1">
      <c r="A21" s="73">
        <v>17</v>
      </c>
      <c r="B21" s="89"/>
      <c r="C21" s="89"/>
      <c r="D21" s="89"/>
    </row>
    <row r="22" spans="1:4" ht="20.149999999999999" customHeight="1">
      <c r="A22" s="162">
        <v>18</v>
      </c>
      <c r="B22" s="89"/>
      <c r="C22" s="89" t="s">
        <v>900</v>
      </c>
      <c r="D22" s="77">
        <f>data!D252</f>
        <v>75805</v>
      </c>
    </row>
    <row r="23" spans="1:4" ht="20.149999999999999" customHeight="1">
      <c r="A23" s="171">
        <v>19</v>
      </c>
      <c r="B23" s="169"/>
      <c r="C23" s="169"/>
      <c r="D23" s="163"/>
    </row>
    <row r="24" spans="1:4" ht="20.149999999999999" customHeight="1">
      <c r="A24" s="172">
        <v>20</v>
      </c>
      <c r="B24" s="168">
        <v>5970</v>
      </c>
      <c r="C24" s="77" t="s">
        <v>420</v>
      </c>
      <c r="D24" s="77">
        <f>data!C254</f>
        <v>0</v>
      </c>
    </row>
    <row r="25" spans="1:4" ht="20.149999999999999" customHeight="1">
      <c r="A25" s="171">
        <v>21</v>
      </c>
      <c r="B25" s="79"/>
      <c r="C25" s="79"/>
      <c r="D25" s="163"/>
    </row>
    <row r="26" spans="1:4" ht="20.149999999999999" customHeight="1">
      <c r="A26" s="73">
        <v>22</v>
      </c>
      <c r="B26" s="168">
        <v>5980</v>
      </c>
      <c r="C26" s="77" t="s">
        <v>901</v>
      </c>
      <c r="D26" s="77">
        <f>data!C255</f>
        <v>0</v>
      </c>
    </row>
    <row r="27" spans="1:4" ht="20.149999999999999" customHeight="1">
      <c r="A27" s="154">
        <v>23</v>
      </c>
      <c r="B27" s="173" t="s">
        <v>902</v>
      </c>
      <c r="C27" s="89"/>
      <c r="D27" s="77">
        <f>data!D258</f>
        <v>-4195666</v>
      </c>
    </row>
    <row r="28" spans="1:4" ht="20.149999999999999" customHeight="1">
      <c r="A28" s="82">
        <v>24</v>
      </c>
      <c r="B28" s="148" t="s">
        <v>903</v>
      </c>
      <c r="C28" s="91"/>
      <c r="D28" s="167"/>
    </row>
    <row r="29" spans="1:4" ht="20.149999999999999" customHeight="1">
      <c r="A29" s="174"/>
      <c r="B29" s="175"/>
      <c r="C29" s="175"/>
      <c r="D29" s="89"/>
    </row>
    <row r="30" spans="1:4" ht="20.149999999999999" customHeight="1">
      <c r="A30" s="176"/>
      <c r="B30" s="74"/>
      <c r="C30" s="74"/>
      <c r="D30" s="89"/>
    </row>
    <row r="31" spans="1:4" ht="20.149999999999999" customHeight="1">
      <c r="A31" s="176"/>
      <c r="B31" s="74"/>
      <c r="C31" s="74"/>
      <c r="D31" s="89"/>
    </row>
    <row r="32" spans="1:4" ht="20.149999999999999" customHeight="1">
      <c r="A32" s="176"/>
      <c r="B32" s="74"/>
      <c r="C32" s="74"/>
      <c r="D32" s="89"/>
    </row>
    <row r="33" spans="1:4" ht="20.149999999999999" customHeight="1">
      <c r="A33" s="176"/>
      <c r="B33" s="74"/>
      <c r="C33" s="74"/>
      <c r="D33" s="77"/>
    </row>
    <row r="34" spans="1:4" ht="20.149999999999999" customHeight="1">
      <c r="A34" s="177"/>
      <c r="B34" s="76"/>
      <c r="C34" s="76"/>
      <c r="D34" s="94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data</vt:lpstr>
      <vt:lpstr>Transmittal</vt:lpstr>
      <vt:lpstr>Responses-1</vt:lpstr>
      <vt:lpstr>Responses-2</vt:lpstr>
      <vt:lpstr>INFO_PG1</vt:lpstr>
      <vt:lpstr>INFO_PG2</vt:lpstr>
      <vt:lpstr>SS2_3_5_6</vt:lpstr>
      <vt:lpstr>SS4</vt:lpstr>
      <vt:lpstr>SS8</vt:lpstr>
      <vt:lpstr>FS</vt:lpstr>
      <vt:lpstr>CC</vt:lpstr>
      <vt:lpstr>Prior Year</vt:lpstr>
      <vt:lpstr>Contact</vt:lpstr>
      <vt:lpstr>Support</vt:lpstr>
      <vt:lpstr>Hospital</vt:lpstr>
      <vt:lpstr>Funds</vt:lpstr>
      <vt:lpstr>CostCenter</vt:lpstr>
      <vt:lpstr>CostCenter!Costcenter</vt:lpstr>
      <vt:lpstr>data!Extract</vt:lpstr>
      <vt:lpstr>'Prior Year'!Extract</vt:lpstr>
      <vt:lpstr>CostCenter!Funds</vt:lpstr>
      <vt:lpstr>Funds!Funds</vt:lpstr>
      <vt:lpstr>Hospital!Hospital</vt:lpstr>
      <vt:lpstr>CC!Print_Area</vt:lpstr>
      <vt:lpstr>FS!Print_Area</vt:lpstr>
      <vt:lpstr>INFO_PG1!Print_Area</vt:lpstr>
      <vt:lpstr>INFO_PG2!Print_Area</vt:lpstr>
      <vt:lpstr>SS2_3_5_6!Print_Area</vt:lpstr>
      <vt:lpstr>'SS4'!Print_Area</vt:lpstr>
      <vt:lpstr>'SS8'!Print_Area</vt:lpstr>
      <vt:lpstr>CostCenter!Support</vt:lpstr>
      <vt:lpstr>Funds!Support</vt:lpstr>
      <vt:lpstr>Hospital!Support</vt:lpstr>
      <vt:lpstr>Support!Support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Baranowski, Carrie (DOH)</cp:lastModifiedBy>
  <cp:lastPrinted>2023-06-23T18:49:36Z</cp:lastPrinted>
  <dcterms:created xsi:type="dcterms:W3CDTF">1999-06-02T22:01:56Z</dcterms:created>
  <dcterms:modified xsi:type="dcterms:W3CDTF">2024-06-26T15:06:43Z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2022-05-09T16:20:17Z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0a767031-047d-4cda-b2dc-bd144bba2c37</vt:lpwstr>
  </property>
  <property fmtid="{D5CDD505-2E9C-101B-9397-08002B2CF9AE}" pid="8" name="MSIP_Label_1520fa42-cf58-4c22-8b93-58cf1d3bd1cb_ContentBits">
    <vt:lpwstr>0</vt:lpwstr>
  </property>
  <property fmtid="{D5CDD505-2E9C-101B-9397-08002B2CF9AE}" pid="9" name="Tags">
    <vt:lpwstr>Hospital Year End Report</vt:lpwstr>
  </property>
  <property fmtid="{D5CDD505-2E9C-101B-9397-08002B2CF9AE}" pid="10" name="DeleteTemporaryFile">
    <vt:lpwstr>000000JZC920240618185802.xlsx</vt:lpwstr>
  </property>
  <property fmtid="{D5CDD505-2E9C-101B-9397-08002B2CF9AE}" pid="11" name="GFRDocument">
    <vt:lpwstr>1</vt:lpwstr>
  </property>
  <property fmtid="{D5CDD505-2E9C-101B-9397-08002B2CF9AE}" pid="12" name="WebDocument">
    <vt:lpwstr>True</vt:lpwstr>
  </property>
</Properties>
</file>