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BD77C3F2-DE30-4F84-BE7B-988AC2B6B96E}" xr6:coauthVersionLast="47" xr6:coauthVersionMax="47" xr10:uidLastSave="{00000000-0000-0000-0000-000000000000}"/>
  <workbookProtection workbookAlgorithmName="SHA-512" workbookHashValue="tap5zbwt9xRT6aRaEGlrgidybUfQL8onfVbXOKBH3Jh5FW+yBFO/ROUiQhpuqS+BP1ZIUA00zrTNMqAjxfNnhA==" workbookSaltValue="4O3dGp6pveVoXoGA+e20Yg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_xlnm._FilterDatabase" localSheetId="2" hidden="1">'Responses-1'!$A$14:$M$94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9" i="24" l="1"/>
  <c r="C268" i="24"/>
  <c r="C418" i="24" l="1"/>
  <c r="C396" i="24"/>
  <c r="C322" i="24" l="1"/>
  <c r="C315" i="24"/>
  <c r="C216" i="24" l="1"/>
  <c r="C219" i="24" l="1"/>
  <c r="C317" i="24" l="1"/>
  <c r="C394" i="24" l="1"/>
  <c r="C359" i="24"/>
  <c r="C358" i="24"/>
  <c r="C314" i="24" l="1"/>
  <c r="CD81" i="24" l="1"/>
  <c r="CC66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M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D17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H63" i="15" s="1"/>
  <c r="I63" i="15" s="1"/>
  <c r="I62" i="15"/>
  <c r="B62" i="15"/>
  <c r="I61" i="15"/>
  <c r="B61" i="15"/>
  <c r="I60" i="15"/>
  <c r="B60" i="15"/>
  <c r="E59" i="15"/>
  <c r="D59" i="15"/>
  <c r="B59" i="15"/>
  <c r="E58" i="15"/>
  <c r="D58" i="15"/>
  <c r="B58" i="15"/>
  <c r="F58" i="15" s="1"/>
  <c r="E57" i="15"/>
  <c r="D57" i="15"/>
  <c r="B57" i="15"/>
  <c r="H57" i="15" s="1"/>
  <c r="I57" i="15" s="1"/>
  <c r="E56" i="15"/>
  <c r="D56" i="15"/>
  <c r="B56" i="15"/>
  <c r="E55" i="15"/>
  <c r="D55" i="15"/>
  <c r="B55" i="15"/>
  <c r="F55" i="15" s="1"/>
  <c r="E54" i="15"/>
  <c r="D54" i="15"/>
  <c r="B54" i="15"/>
  <c r="E53" i="15"/>
  <c r="D53" i="15"/>
  <c r="B53" i="15"/>
  <c r="H53" i="15" s="1"/>
  <c r="I53" i="15" s="1"/>
  <c r="E52" i="15"/>
  <c r="D52" i="15"/>
  <c r="B52" i="15"/>
  <c r="F52" i="15" s="1"/>
  <c r="E51" i="15"/>
  <c r="D51" i="15"/>
  <c r="B51" i="15"/>
  <c r="H51" i="15" s="1"/>
  <c r="I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H47" i="15" s="1"/>
  <c r="I47" i="15" s="1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H42" i="15" s="1"/>
  <c r="I42" i="15" s="1"/>
  <c r="E41" i="15"/>
  <c r="D41" i="15"/>
  <c r="B41" i="15"/>
  <c r="I40" i="15"/>
  <c r="B40" i="15"/>
  <c r="E39" i="15"/>
  <c r="D39" i="15"/>
  <c r="B39" i="15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H34" i="15" s="1"/>
  <c r="I34" i="15" s="1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F23" i="15" s="1"/>
  <c r="E22" i="15"/>
  <c r="D22" i="15"/>
  <c r="B22" i="15"/>
  <c r="H22" i="15" s="1"/>
  <c r="I22" i="15" s="1"/>
  <c r="E21" i="15"/>
  <c r="D21" i="15"/>
  <c r="B21" i="15"/>
  <c r="E20" i="15"/>
  <c r="D20" i="15"/>
  <c r="B20" i="15"/>
  <c r="F20" i="15" s="1"/>
  <c r="E19" i="15"/>
  <c r="D19" i="15"/>
  <c r="B19" i="15"/>
  <c r="E18" i="15"/>
  <c r="D18" i="15"/>
  <c r="B18" i="15"/>
  <c r="H18" i="15" s="1"/>
  <c r="I18" i="15" s="1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AE18" i="31" s="1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O22" i="31" s="1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B53" i="24"/>
  <c r="CE51" i="24"/>
  <c r="B49" i="24"/>
  <c r="CE47" i="24"/>
  <c r="I48" i="24" l="1"/>
  <c r="I62" i="24" s="1"/>
  <c r="H8" i="31" s="1"/>
  <c r="AG48" i="24"/>
  <c r="AG62" i="24" s="1"/>
  <c r="H32" i="31" s="1"/>
  <c r="CD48" i="24"/>
  <c r="AS48" i="24"/>
  <c r="AS62" i="24" s="1"/>
  <c r="H44" i="31" s="1"/>
  <c r="AT48" i="24"/>
  <c r="AT62" i="24" s="1"/>
  <c r="H45" i="31" s="1"/>
  <c r="CC48" i="24"/>
  <c r="CC62" i="24" s="1"/>
  <c r="H80" i="31" s="1"/>
  <c r="AY48" i="24"/>
  <c r="AY62" i="24" s="1"/>
  <c r="H50" i="31" s="1"/>
  <c r="O48" i="24"/>
  <c r="O62" i="24" s="1"/>
  <c r="H14" i="31" s="1"/>
  <c r="BL48" i="24"/>
  <c r="BL62" i="24" s="1"/>
  <c r="H63" i="31" s="1"/>
  <c r="J48" i="24"/>
  <c r="J62" i="24" s="1"/>
  <c r="C44" i="34" s="1"/>
  <c r="AB48" i="24"/>
  <c r="AB62" i="24" s="1"/>
  <c r="H27" i="31" s="1"/>
  <c r="BQ48" i="24"/>
  <c r="BQ62" i="24" s="1"/>
  <c r="H68" i="31" s="1"/>
  <c r="AA48" i="24"/>
  <c r="AA62" i="24" s="1"/>
  <c r="H26" i="31" s="1"/>
  <c r="BK48" i="24"/>
  <c r="BK62" i="24" s="1"/>
  <c r="H62" i="31" s="1"/>
  <c r="P48" i="24"/>
  <c r="P62" i="24" s="1"/>
  <c r="H15" i="31" s="1"/>
  <c r="AH48" i="24"/>
  <c r="AH62" i="24" s="1"/>
  <c r="H33" i="31" s="1"/>
  <c r="AZ48" i="24"/>
  <c r="AZ62" i="24" s="1"/>
  <c r="C236" i="34" s="1"/>
  <c r="BR48" i="24"/>
  <c r="BR62" i="24" s="1"/>
  <c r="G300" i="34" s="1"/>
  <c r="C48" i="24"/>
  <c r="C62" i="24" s="1"/>
  <c r="C12" i="34" s="1"/>
  <c r="U48" i="24"/>
  <c r="U62" i="24" s="1"/>
  <c r="H20" i="31" s="1"/>
  <c r="AM48" i="24"/>
  <c r="AM62" i="24" s="1"/>
  <c r="D172" i="34" s="1"/>
  <c r="BE48" i="24"/>
  <c r="BE62" i="24" s="1"/>
  <c r="H236" i="34" s="1"/>
  <c r="BW48" i="24"/>
  <c r="BW62" i="24" s="1"/>
  <c r="H74" i="31" s="1"/>
  <c r="D48" i="24"/>
  <c r="D62" i="24" s="1"/>
  <c r="V48" i="24"/>
  <c r="V62" i="24" s="1"/>
  <c r="H21" i="31" s="1"/>
  <c r="AN48" i="24"/>
  <c r="AN62" i="24" s="1"/>
  <c r="E172" i="34" s="1"/>
  <c r="BF48" i="24"/>
  <c r="BF62" i="24" s="1"/>
  <c r="I236" i="34" s="1"/>
  <c r="BX48" i="24"/>
  <c r="BX62" i="24" s="1"/>
  <c r="F332" i="34" s="1"/>
  <c r="E48" i="24"/>
  <c r="E62" i="24" s="1"/>
  <c r="E12" i="34" s="1"/>
  <c r="K48" i="24"/>
  <c r="K62" i="24" s="1"/>
  <c r="D44" i="34" s="1"/>
  <c r="Q48" i="24"/>
  <c r="Q62" i="24" s="1"/>
  <c r="H16" i="31" s="1"/>
  <c r="W48" i="24"/>
  <c r="W62" i="24" s="1"/>
  <c r="H22" i="31" s="1"/>
  <c r="AC48" i="24"/>
  <c r="AC62" i="24" s="1"/>
  <c r="H28" i="31" s="1"/>
  <c r="AI48" i="24"/>
  <c r="AI62" i="24" s="1"/>
  <c r="G140" i="34" s="1"/>
  <c r="AO48" i="24"/>
  <c r="AO62" i="24" s="1"/>
  <c r="F172" i="34" s="1"/>
  <c r="AU48" i="24"/>
  <c r="AU62" i="24" s="1"/>
  <c r="H46" i="31" s="1"/>
  <c r="BA48" i="24"/>
  <c r="BA62" i="24" s="1"/>
  <c r="D236" i="34" s="1"/>
  <c r="BG48" i="24"/>
  <c r="BG62" i="24" s="1"/>
  <c r="H58" i="31" s="1"/>
  <c r="BM48" i="24"/>
  <c r="BM62" i="24" s="1"/>
  <c r="H64" i="31" s="1"/>
  <c r="BS48" i="24"/>
  <c r="BS62" i="24" s="1"/>
  <c r="H300" i="34" s="1"/>
  <c r="BY48" i="24"/>
  <c r="BY62" i="24" s="1"/>
  <c r="H76" i="31" s="1"/>
  <c r="F48" i="24"/>
  <c r="F62" i="24" s="1"/>
  <c r="H5" i="31" s="1"/>
  <c r="BT48" i="24"/>
  <c r="BT62" i="24" s="1"/>
  <c r="H71" i="31" s="1"/>
  <c r="L48" i="24"/>
  <c r="L62" i="24" s="1"/>
  <c r="H11" i="31" s="1"/>
  <c r="R48" i="24"/>
  <c r="R62" i="24" s="1"/>
  <c r="D76" i="34" s="1"/>
  <c r="X48" i="24"/>
  <c r="X62" i="24" s="1"/>
  <c r="C108" i="34" s="1"/>
  <c r="AD48" i="24"/>
  <c r="AD62" i="24" s="1"/>
  <c r="H29" i="31" s="1"/>
  <c r="AJ48" i="24"/>
  <c r="AJ62" i="24" s="1"/>
  <c r="H140" i="34" s="1"/>
  <c r="AP48" i="24"/>
  <c r="AP62" i="24" s="1"/>
  <c r="H41" i="31" s="1"/>
  <c r="AV48" i="24"/>
  <c r="AV62" i="24" s="1"/>
  <c r="H47" i="31" s="1"/>
  <c r="BB48" i="24"/>
  <c r="BB62" i="24" s="1"/>
  <c r="H53" i="31" s="1"/>
  <c r="BH48" i="24"/>
  <c r="BH62" i="24" s="1"/>
  <c r="D268" i="34" s="1"/>
  <c r="BN48" i="24"/>
  <c r="BN62" i="24" s="1"/>
  <c r="H65" i="31" s="1"/>
  <c r="BZ48" i="24"/>
  <c r="BZ62" i="24" s="1"/>
  <c r="H77" i="31" s="1"/>
  <c r="G48" i="24"/>
  <c r="G62" i="24" s="1"/>
  <c r="G12" i="34" s="1"/>
  <c r="M48" i="24"/>
  <c r="M62" i="24" s="1"/>
  <c r="H12" i="31" s="1"/>
  <c r="S48" i="24"/>
  <c r="S62" i="24" s="1"/>
  <c r="H18" i="31" s="1"/>
  <c r="Y48" i="24"/>
  <c r="Y62" i="24" s="1"/>
  <c r="D108" i="34" s="1"/>
  <c r="AE48" i="24"/>
  <c r="AE62" i="24" s="1"/>
  <c r="H30" i="31" s="1"/>
  <c r="AK48" i="24"/>
  <c r="AK62" i="24" s="1"/>
  <c r="H36" i="31" s="1"/>
  <c r="AQ48" i="24"/>
  <c r="AQ62" i="24" s="1"/>
  <c r="H42" i="31" s="1"/>
  <c r="AW48" i="24"/>
  <c r="AW62" i="24" s="1"/>
  <c r="H48" i="31" s="1"/>
  <c r="BC48" i="24"/>
  <c r="BC62" i="24" s="1"/>
  <c r="F236" i="34" s="1"/>
  <c r="BI48" i="24"/>
  <c r="BI62" i="24" s="1"/>
  <c r="H60" i="31" s="1"/>
  <c r="BO48" i="24"/>
  <c r="BO62" i="24" s="1"/>
  <c r="H66" i="31" s="1"/>
  <c r="BU48" i="24"/>
  <c r="BU62" i="24" s="1"/>
  <c r="H72" i="31" s="1"/>
  <c r="CA48" i="24"/>
  <c r="CA62" i="24" s="1"/>
  <c r="H78" i="31" s="1"/>
  <c r="H48" i="24"/>
  <c r="H62" i="24" s="1"/>
  <c r="H12" i="34" s="1"/>
  <c r="N48" i="24"/>
  <c r="N62" i="24" s="1"/>
  <c r="G44" i="34" s="1"/>
  <c r="T48" i="24"/>
  <c r="T62" i="24" s="1"/>
  <c r="H19" i="31" s="1"/>
  <c r="Z48" i="24"/>
  <c r="Z62" i="24" s="1"/>
  <c r="H25" i="31" s="1"/>
  <c r="AF48" i="24"/>
  <c r="AF62" i="24" s="1"/>
  <c r="H31" i="31" s="1"/>
  <c r="AL48" i="24"/>
  <c r="AL62" i="24" s="1"/>
  <c r="C172" i="34" s="1"/>
  <c r="AR48" i="24"/>
  <c r="AR62" i="24" s="1"/>
  <c r="I172" i="34" s="1"/>
  <c r="AX48" i="24"/>
  <c r="AX62" i="24" s="1"/>
  <c r="H49" i="31" s="1"/>
  <c r="BD48" i="24"/>
  <c r="BD62" i="24" s="1"/>
  <c r="H55" i="31" s="1"/>
  <c r="BJ48" i="24"/>
  <c r="BJ62" i="24" s="1"/>
  <c r="F268" i="34" s="1"/>
  <c r="BP48" i="24"/>
  <c r="BP62" i="24" s="1"/>
  <c r="E300" i="34" s="1"/>
  <c r="BV48" i="24"/>
  <c r="BV62" i="24" s="1"/>
  <c r="H73" i="31" s="1"/>
  <c r="CB48" i="24"/>
  <c r="CB62" i="24" s="1"/>
  <c r="C364" i="34" s="1"/>
  <c r="F56" i="15"/>
  <c r="F39" i="15"/>
  <c r="F53" i="15"/>
  <c r="F30" i="15"/>
  <c r="H23" i="15"/>
  <c r="I23" i="15" s="1"/>
  <c r="F54" i="15"/>
  <c r="H20" i="15"/>
  <c r="I20" i="15" s="1"/>
  <c r="F33" i="15"/>
  <c r="F34" i="15"/>
  <c r="F45" i="15"/>
  <c r="F25" i="15"/>
  <c r="H46" i="15"/>
  <c r="I46" i="15" s="1"/>
  <c r="F69" i="15"/>
  <c r="G10" i="4"/>
  <c r="F15" i="15"/>
  <c r="F26" i="15"/>
  <c r="F21" i="15"/>
  <c r="F65" i="15"/>
  <c r="D416" i="24"/>
  <c r="E414" i="24" s="1"/>
  <c r="F27" i="15"/>
  <c r="F29" i="15"/>
  <c r="F37" i="15"/>
  <c r="F38" i="15"/>
  <c r="F41" i="15"/>
  <c r="F42" i="15"/>
  <c r="F51" i="15"/>
  <c r="CE69" i="24"/>
  <c r="I371" i="34" s="1"/>
  <c r="I612" i="24"/>
  <c r="F19" i="15"/>
  <c r="L612" i="24"/>
  <c r="F22" i="15"/>
  <c r="F35" i="15"/>
  <c r="F16" i="15"/>
  <c r="H44" i="15"/>
  <c r="I44" i="15" s="1"/>
  <c r="H58" i="15"/>
  <c r="I58" i="15" s="1"/>
  <c r="D258" i="24"/>
  <c r="F24" i="15"/>
  <c r="F36" i="15"/>
  <c r="F43" i="15"/>
  <c r="F47" i="15"/>
  <c r="F57" i="15"/>
  <c r="F63" i="15"/>
  <c r="F17" i="15"/>
  <c r="F18" i="15"/>
  <c r="F28" i="15"/>
  <c r="I381" i="34"/>
  <c r="G612" i="24"/>
  <c r="CF91" i="24"/>
  <c r="C85" i="8"/>
  <c r="D341" i="24"/>
  <c r="AE3" i="31"/>
  <c r="D26" i="34"/>
  <c r="CE89" i="24"/>
  <c r="AE9" i="31"/>
  <c r="C58" i="34"/>
  <c r="AE15" i="31"/>
  <c r="I58" i="34"/>
  <c r="AE21" i="31"/>
  <c r="H90" i="34"/>
  <c r="AE27" i="31"/>
  <c r="G122" i="34"/>
  <c r="AE33" i="31"/>
  <c r="F154" i="34"/>
  <c r="AE39" i="31"/>
  <c r="E186" i="34"/>
  <c r="AE45" i="31"/>
  <c r="D218" i="34"/>
  <c r="O2" i="31"/>
  <c r="C19" i="34"/>
  <c r="O8" i="31"/>
  <c r="I19" i="34"/>
  <c r="O14" i="31"/>
  <c r="H51" i="34"/>
  <c r="O20" i="31"/>
  <c r="G83" i="34"/>
  <c r="O26" i="31"/>
  <c r="F115" i="34"/>
  <c r="O32" i="31"/>
  <c r="E147" i="34"/>
  <c r="O38" i="31"/>
  <c r="D179" i="34"/>
  <c r="O44" i="31"/>
  <c r="C211" i="34"/>
  <c r="O50" i="31"/>
  <c r="I211" i="34"/>
  <c r="O56" i="31"/>
  <c r="H243" i="34"/>
  <c r="O62" i="31"/>
  <c r="G275" i="34"/>
  <c r="O68" i="31"/>
  <c r="F307" i="34"/>
  <c r="O74" i="31"/>
  <c r="E339" i="34"/>
  <c r="O80" i="31"/>
  <c r="D371" i="34"/>
  <c r="F26" i="6"/>
  <c r="E233" i="24"/>
  <c r="F32" i="6" s="1"/>
  <c r="C120" i="8"/>
  <c r="D367" i="24"/>
  <c r="O3" i="31"/>
  <c r="D19" i="34"/>
  <c r="O9" i="31"/>
  <c r="C51" i="34"/>
  <c r="O15" i="31"/>
  <c r="I51" i="34"/>
  <c r="O21" i="31"/>
  <c r="H83" i="34"/>
  <c r="O27" i="31"/>
  <c r="G115" i="34"/>
  <c r="O33" i="31"/>
  <c r="F147" i="34"/>
  <c r="O39" i="31"/>
  <c r="E179" i="34"/>
  <c r="O45" i="31"/>
  <c r="D211" i="34"/>
  <c r="O51" i="31"/>
  <c r="C243" i="34"/>
  <c r="O57" i="31"/>
  <c r="I243" i="34"/>
  <c r="O63" i="31"/>
  <c r="H275" i="34"/>
  <c r="O69" i="31"/>
  <c r="G307" i="34"/>
  <c r="O75" i="31"/>
  <c r="F339" i="34"/>
  <c r="CD85" i="24"/>
  <c r="AE4" i="31"/>
  <c r="E26" i="34"/>
  <c r="AE10" i="31"/>
  <c r="D58" i="34"/>
  <c r="AE16" i="31"/>
  <c r="C90" i="34"/>
  <c r="AE22" i="31"/>
  <c r="I90" i="34"/>
  <c r="AE28" i="31"/>
  <c r="H122" i="34"/>
  <c r="AE34" i="31"/>
  <c r="G154" i="34"/>
  <c r="AE40" i="31"/>
  <c r="F186" i="34"/>
  <c r="AE46" i="31"/>
  <c r="E218" i="34"/>
  <c r="D612" i="24"/>
  <c r="J612" i="24"/>
  <c r="F49" i="15"/>
  <c r="E90" i="34"/>
  <c r="BK2" i="30"/>
  <c r="I362" i="34"/>
  <c r="O4" i="31"/>
  <c r="E19" i="34"/>
  <c r="O10" i="31"/>
  <c r="D51" i="34"/>
  <c r="O16" i="31"/>
  <c r="C83" i="34"/>
  <c r="O28" i="31"/>
  <c r="H115" i="34"/>
  <c r="O34" i="31"/>
  <c r="G147" i="34"/>
  <c r="O40" i="31"/>
  <c r="F179" i="34"/>
  <c r="O46" i="31"/>
  <c r="E211" i="34"/>
  <c r="O52" i="31"/>
  <c r="D243" i="34"/>
  <c r="O58" i="31"/>
  <c r="C275" i="34"/>
  <c r="O64" i="31"/>
  <c r="I275" i="34"/>
  <c r="O70" i="31"/>
  <c r="H307" i="34"/>
  <c r="O76" i="31"/>
  <c r="G339" i="34"/>
  <c r="AE5" i="31"/>
  <c r="F26" i="34"/>
  <c r="AE11" i="31"/>
  <c r="E58" i="34"/>
  <c r="AE17" i="31"/>
  <c r="D90" i="34"/>
  <c r="AE23" i="31"/>
  <c r="C122" i="34"/>
  <c r="AE29" i="31"/>
  <c r="I122" i="34"/>
  <c r="AE35" i="31"/>
  <c r="H154" i="34"/>
  <c r="AE41" i="31"/>
  <c r="G186" i="34"/>
  <c r="AE47" i="31"/>
  <c r="F218" i="34"/>
  <c r="G28" i="4"/>
  <c r="E28" i="4"/>
  <c r="O5" i="31"/>
  <c r="F19" i="34"/>
  <c r="O11" i="31"/>
  <c r="E51" i="34"/>
  <c r="O17" i="31"/>
  <c r="D83" i="34"/>
  <c r="O23" i="31"/>
  <c r="C115" i="34"/>
  <c r="O29" i="31"/>
  <c r="I115" i="34"/>
  <c r="O35" i="31"/>
  <c r="H147" i="34"/>
  <c r="O41" i="31"/>
  <c r="G179" i="34"/>
  <c r="O47" i="31"/>
  <c r="F211" i="34"/>
  <c r="O53" i="31"/>
  <c r="E243" i="34"/>
  <c r="O59" i="31"/>
  <c r="D275" i="34"/>
  <c r="O65" i="31"/>
  <c r="C307" i="34"/>
  <c r="O71" i="31"/>
  <c r="I307" i="34"/>
  <c r="O77" i="31"/>
  <c r="H339" i="34"/>
  <c r="AE6" i="31"/>
  <c r="G26" i="34"/>
  <c r="AE12" i="31"/>
  <c r="F58" i="34"/>
  <c r="AE24" i="31"/>
  <c r="D122" i="34"/>
  <c r="AE30" i="31"/>
  <c r="C154" i="34"/>
  <c r="AE36" i="31"/>
  <c r="I154" i="34"/>
  <c r="AE42" i="31"/>
  <c r="H186" i="34"/>
  <c r="G19" i="4"/>
  <c r="E19" i="4"/>
  <c r="E220" i="24"/>
  <c r="F16" i="6" s="1"/>
  <c r="D308" i="24"/>
  <c r="F612" i="24"/>
  <c r="I83" i="34"/>
  <c r="O6" i="31"/>
  <c r="G19" i="34"/>
  <c r="O12" i="31"/>
  <c r="F51" i="34"/>
  <c r="O18" i="31"/>
  <c r="E83" i="34"/>
  <c r="O24" i="31"/>
  <c r="D115" i="34"/>
  <c r="O30" i="31"/>
  <c r="C147" i="34"/>
  <c r="O36" i="31"/>
  <c r="I147" i="34"/>
  <c r="O42" i="31"/>
  <c r="H179" i="34"/>
  <c r="O48" i="31"/>
  <c r="G211" i="34"/>
  <c r="O54" i="31"/>
  <c r="F243" i="34"/>
  <c r="O60" i="31"/>
  <c r="E275" i="34"/>
  <c r="O66" i="31"/>
  <c r="D307" i="34"/>
  <c r="O72" i="31"/>
  <c r="C339" i="34"/>
  <c r="O78" i="31"/>
  <c r="I339" i="34"/>
  <c r="AE7" i="31"/>
  <c r="H26" i="34"/>
  <c r="AE13" i="31"/>
  <c r="G58" i="34"/>
  <c r="AE19" i="31"/>
  <c r="F90" i="34"/>
  <c r="AE25" i="31"/>
  <c r="E122" i="34"/>
  <c r="AE31" i="31"/>
  <c r="D154" i="34"/>
  <c r="AE37" i="31"/>
  <c r="C186" i="34"/>
  <c r="AE43" i="31"/>
  <c r="I186" i="34"/>
  <c r="CF2" i="36"/>
  <c r="D5" i="7"/>
  <c r="D383" i="24"/>
  <c r="D12" i="33" s="1"/>
  <c r="DF2" i="30"/>
  <c r="C170" i="8"/>
  <c r="H50" i="15"/>
  <c r="I50" i="15" s="1"/>
  <c r="F50" i="15"/>
  <c r="O7" i="31"/>
  <c r="H19" i="34"/>
  <c r="O13" i="31"/>
  <c r="G51" i="34"/>
  <c r="O19" i="31"/>
  <c r="F83" i="34"/>
  <c r="O25" i="31"/>
  <c r="E115" i="34"/>
  <c r="O31" i="31"/>
  <c r="D147" i="34"/>
  <c r="O37" i="31"/>
  <c r="C179" i="34"/>
  <c r="O43" i="31"/>
  <c r="I179" i="34"/>
  <c r="O49" i="31"/>
  <c r="H211" i="34"/>
  <c r="O55" i="31"/>
  <c r="G243" i="34"/>
  <c r="O61" i="31"/>
  <c r="F275" i="34"/>
  <c r="O67" i="31"/>
  <c r="E307" i="34"/>
  <c r="O73" i="31"/>
  <c r="D339" i="34"/>
  <c r="O79" i="31"/>
  <c r="C371" i="34"/>
  <c r="AE2" i="31"/>
  <c r="C26" i="34"/>
  <c r="AE8" i="31"/>
  <c r="I26" i="34"/>
  <c r="AE14" i="31"/>
  <c r="H58" i="34"/>
  <c r="AE20" i="31"/>
  <c r="G90" i="34"/>
  <c r="AE26" i="31"/>
  <c r="F122" i="34"/>
  <c r="AE32" i="31"/>
  <c r="E154" i="34"/>
  <c r="AE38" i="31"/>
  <c r="D186" i="34"/>
  <c r="AE44" i="31"/>
  <c r="C218" i="34"/>
  <c r="CF90" i="24"/>
  <c r="M52" i="24" s="1"/>
  <c r="M67" i="24" s="1"/>
  <c r="C113" i="8"/>
  <c r="H612" i="24"/>
  <c r="C615" i="24"/>
  <c r="H59" i="15"/>
  <c r="I59" i="15" s="1"/>
  <c r="F59" i="15"/>
  <c r="H55" i="15"/>
  <c r="I55" i="15" s="1"/>
  <c r="F48" i="15"/>
  <c r="H52" i="15"/>
  <c r="I52" i="15" s="1"/>
  <c r="F64" i="15"/>
  <c r="C716" i="25"/>
  <c r="D616" i="25"/>
  <c r="C649" i="25"/>
  <c r="M717" i="25" s="1"/>
  <c r="I204" i="34" l="1"/>
  <c r="I12" i="34"/>
  <c r="H2" i="31"/>
  <c r="F108" i="34"/>
  <c r="E140" i="34"/>
  <c r="G76" i="34"/>
  <c r="G268" i="34"/>
  <c r="H44" i="34"/>
  <c r="H56" i="31"/>
  <c r="I300" i="34"/>
  <c r="H76" i="34"/>
  <c r="H39" i="31"/>
  <c r="H38" i="31"/>
  <c r="C76" i="34"/>
  <c r="I44" i="34"/>
  <c r="G172" i="34"/>
  <c r="H13" i="31"/>
  <c r="E236" i="34"/>
  <c r="H51" i="31"/>
  <c r="C204" i="34"/>
  <c r="H204" i="34"/>
  <c r="H9" i="31"/>
  <c r="H43" i="31"/>
  <c r="H75" i="31"/>
  <c r="H108" i="34"/>
  <c r="I268" i="34"/>
  <c r="F44" i="34"/>
  <c r="E76" i="34"/>
  <c r="H57" i="31"/>
  <c r="H6" i="31"/>
  <c r="H37" i="31"/>
  <c r="D332" i="34"/>
  <c r="H52" i="31"/>
  <c r="H61" i="31"/>
  <c r="F76" i="34"/>
  <c r="H24" i="31"/>
  <c r="I332" i="34"/>
  <c r="E44" i="34"/>
  <c r="H7" i="31"/>
  <c r="H70" i="31"/>
  <c r="H172" i="34"/>
  <c r="H23" i="31"/>
  <c r="H59" i="31"/>
  <c r="H34" i="31"/>
  <c r="D364" i="34"/>
  <c r="H17" i="31"/>
  <c r="D204" i="34"/>
  <c r="H268" i="34"/>
  <c r="H79" i="31"/>
  <c r="H54" i="31"/>
  <c r="F300" i="34"/>
  <c r="H35" i="31"/>
  <c r="CE48" i="24"/>
  <c r="CE62" i="24"/>
  <c r="I364" i="34" s="1"/>
  <c r="D140" i="34"/>
  <c r="H332" i="34"/>
  <c r="H10" i="31"/>
  <c r="H69" i="31"/>
  <c r="H4" i="31"/>
  <c r="G108" i="34"/>
  <c r="H40" i="31"/>
  <c r="C332" i="34"/>
  <c r="E332" i="34"/>
  <c r="H67" i="31"/>
  <c r="I108" i="34"/>
  <c r="F12" i="34"/>
  <c r="E204" i="34"/>
  <c r="C140" i="34"/>
  <c r="F204" i="34"/>
  <c r="G332" i="34"/>
  <c r="I140" i="34"/>
  <c r="E108" i="34"/>
  <c r="C300" i="34"/>
  <c r="D300" i="34"/>
  <c r="G236" i="34"/>
  <c r="F140" i="34"/>
  <c r="G204" i="34"/>
  <c r="C268" i="34"/>
  <c r="I76" i="34"/>
  <c r="E268" i="34"/>
  <c r="CD52" i="24"/>
  <c r="BE52" i="24"/>
  <c r="BE67" i="24" s="1"/>
  <c r="BE85" i="24" s="1"/>
  <c r="H245" i="34" s="1"/>
  <c r="AF52" i="24"/>
  <c r="AF67" i="24" s="1"/>
  <c r="AF85" i="24" s="1"/>
  <c r="C697" i="24" s="1"/>
  <c r="BX52" i="24"/>
  <c r="BX67" i="24" s="1"/>
  <c r="M75" i="31" s="1"/>
  <c r="AY52" i="24"/>
  <c r="AY67" i="24" s="1"/>
  <c r="M50" i="31" s="1"/>
  <c r="Z52" i="24"/>
  <c r="Z67" i="24" s="1"/>
  <c r="BS52" i="24"/>
  <c r="BS67" i="24" s="1"/>
  <c r="AT52" i="24"/>
  <c r="AT67" i="24" s="1"/>
  <c r="D209" i="34" s="1"/>
  <c r="U52" i="24"/>
  <c r="U67" i="24" s="1"/>
  <c r="BU52" i="24"/>
  <c r="BU67" i="24" s="1"/>
  <c r="M72" i="31" s="1"/>
  <c r="BM52" i="24"/>
  <c r="BM67" i="24" s="1"/>
  <c r="M64" i="31" s="1"/>
  <c r="AN52" i="24"/>
  <c r="AN67" i="24" s="1"/>
  <c r="O52" i="24"/>
  <c r="O67" i="24" s="1"/>
  <c r="BO52" i="24"/>
  <c r="BO67" i="24" s="1"/>
  <c r="AI52" i="24"/>
  <c r="AI67" i="24" s="1"/>
  <c r="AI85" i="24" s="1"/>
  <c r="C47" i="15" s="1"/>
  <c r="G47" i="15" s="1"/>
  <c r="J52" i="24"/>
  <c r="J67" i="24" s="1"/>
  <c r="C49" i="34" s="1"/>
  <c r="BP52" i="24"/>
  <c r="BP67" i="24" s="1"/>
  <c r="AK52" i="24"/>
  <c r="AK67" i="24" s="1"/>
  <c r="AK85" i="24" s="1"/>
  <c r="I149" i="34" s="1"/>
  <c r="AC52" i="24"/>
  <c r="AC67" i="24" s="1"/>
  <c r="M28" i="31" s="1"/>
  <c r="D52" i="24"/>
  <c r="BJ52" i="24"/>
  <c r="BJ67" i="24" s="1"/>
  <c r="AE52" i="24"/>
  <c r="AE67" i="24" s="1"/>
  <c r="F49" i="34"/>
  <c r="M12" i="31"/>
  <c r="M85" i="24"/>
  <c r="F53" i="34" s="1"/>
  <c r="BG52" i="24"/>
  <c r="BG67" i="24" s="1"/>
  <c r="W52" i="24"/>
  <c r="W67" i="24" s="1"/>
  <c r="BR52" i="24"/>
  <c r="BR67" i="24" s="1"/>
  <c r="AH52" i="24"/>
  <c r="AH67" i="24" s="1"/>
  <c r="CC52" i="24"/>
  <c r="CC67" i="24" s="1"/>
  <c r="AS52" i="24"/>
  <c r="AS67" i="24" s="1"/>
  <c r="I52" i="24"/>
  <c r="I67" i="24" s="1"/>
  <c r="BD52" i="24"/>
  <c r="BD67" i="24" s="1"/>
  <c r="T52" i="24"/>
  <c r="T67" i="24" s="1"/>
  <c r="BI52" i="24"/>
  <c r="BI67" i="24" s="1"/>
  <c r="Y52" i="24"/>
  <c r="Y67" i="24" s="1"/>
  <c r="BA52" i="24"/>
  <c r="BA67" i="24" s="1"/>
  <c r="Q52" i="24"/>
  <c r="Q67" i="24" s="1"/>
  <c r="BL52" i="24"/>
  <c r="BL67" i="24" s="1"/>
  <c r="AB52" i="24"/>
  <c r="AB67" i="24" s="1"/>
  <c r="BW52" i="24"/>
  <c r="BW67" i="24" s="1"/>
  <c r="AM52" i="24"/>
  <c r="AM67" i="24" s="1"/>
  <c r="C52" i="24"/>
  <c r="AX52" i="24"/>
  <c r="AX67" i="24" s="1"/>
  <c r="N52" i="24"/>
  <c r="N67" i="24" s="1"/>
  <c r="BC52" i="24"/>
  <c r="BC67" i="24" s="1"/>
  <c r="S52" i="24"/>
  <c r="S67" i="24" s="1"/>
  <c r="AU52" i="24"/>
  <c r="AU67" i="24" s="1"/>
  <c r="K52" i="24"/>
  <c r="K67" i="24" s="1"/>
  <c r="BF52" i="24"/>
  <c r="BF67" i="24" s="1"/>
  <c r="V52" i="24"/>
  <c r="V67" i="24" s="1"/>
  <c r="BQ52" i="24"/>
  <c r="BQ67" i="24" s="1"/>
  <c r="AG52" i="24"/>
  <c r="AG67" i="24" s="1"/>
  <c r="CB52" i="24"/>
  <c r="CB67" i="24" s="1"/>
  <c r="AR52" i="24"/>
  <c r="AR67" i="24" s="1"/>
  <c r="H52" i="24"/>
  <c r="H67" i="24" s="1"/>
  <c r="AW52" i="24"/>
  <c r="AW67" i="24" s="1"/>
  <c r="BB52" i="24"/>
  <c r="BB67" i="24" s="1"/>
  <c r="AD52" i="24"/>
  <c r="AD67" i="24" s="1"/>
  <c r="L52" i="24"/>
  <c r="L67" i="24" s="1"/>
  <c r="AP52" i="24"/>
  <c r="AP67" i="24" s="1"/>
  <c r="BH52" i="24"/>
  <c r="BH67" i="24" s="1"/>
  <c r="BZ52" i="24"/>
  <c r="BZ67" i="24" s="1"/>
  <c r="BT52" i="24"/>
  <c r="BT67" i="24" s="1"/>
  <c r="BN52" i="24"/>
  <c r="BN67" i="24" s="1"/>
  <c r="AV52" i="24"/>
  <c r="AV67" i="24" s="1"/>
  <c r="AJ52" i="24"/>
  <c r="AJ67" i="24" s="1"/>
  <c r="X52" i="24"/>
  <c r="X67" i="24" s="1"/>
  <c r="R52" i="24"/>
  <c r="R67" i="24" s="1"/>
  <c r="F52" i="24"/>
  <c r="F67" i="24" s="1"/>
  <c r="BY52" i="24"/>
  <c r="BY67" i="24" s="1"/>
  <c r="AO52" i="24"/>
  <c r="AO67" i="24" s="1"/>
  <c r="E52" i="24"/>
  <c r="E67" i="24" s="1"/>
  <c r="AZ52" i="24"/>
  <c r="AZ67" i="24" s="1"/>
  <c r="P52" i="24"/>
  <c r="P67" i="24" s="1"/>
  <c r="BK52" i="24"/>
  <c r="BK67" i="24" s="1"/>
  <c r="AA52" i="24"/>
  <c r="AA67" i="24" s="1"/>
  <c r="BV52" i="24"/>
  <c r="BV67" i="24" s="1"/>
  <c r="AL52" i="24"/>
  <c r="AL67" i="24" s="1"/>
  <c r="CA52" i="24"/>
  <c r="CA67" i="24" s="1"/>
  <c r="AQ52" i="24"/>
  <c r="AQ67" i="24" s="1"/>
  <c r="G52" i="24"/>
  <c r="G67" i="24" s="1"/>
  <c r="C167" i="8"/>
  <c r="D26" i="33"/>
  <c r="H3" i="31"/>
  <c r="D12" i="34"/>
  <c r="D85" i="24"/>
  <c r="C50" i="8"/>
  <c r="D352" i="24"/>
  <c r="C103" i="8" s="1"/>
  <c r="C121" i="8"/>
  <c r="D384" i="24"/>
  <c r="I378" i="34"/>
  <c r="K612" i="24"/>
  <c r="C137" i="8"/>
  <c r="E380" i="24"/>
  <c r="E373" i="34"/>
  <c r="C94" i="15"/>
  <c r="G94" i="15" s="1"/>
  <c r="D713" i="25"/>
  <c r="D707" i="25"/>
  <c r="D701" i="25"/>
  <c r="D695" i="25"/>
  <c r="D714" i="25"/>
  <c r="D708" i="25"/>
  <c r="D702" i="25"/>
  <c r="D709" i="25"/>
  <c r="D703" i="25"/>
  <c r="D697" i="25"/>
  <c r="D717" i="25"/>
  <c r="D710" i="25"/>
  <c r="D704" i="25"/>
  <c r="D698" i="25"/>
  <c r="D691" i="25"/>
  <c r="D685" i="25"/>
  <c r="D679" i="25"/>
  <c r="D673" i="25"/>
  <c r="D648" i="25"/>
  <c r="D630" i="25"/>
  <c r="D629" i="25"/>
  <c r="D623" i="25"/>
  <c r="D620" i="25"/>
  <c r="D617" i="25"/>
  <c r="D712" i="25"/>
  <c r="D711" i="25"/>
  <c r="D706" i="25"/>
  <c r="D705" i="25"/>
  <c r="D700" i="25"/>
  <c r="D699" i="25"/>
  <c r="D696" i="25"/>
  <c r="D692" i="25"/>
  <c r="D686" i="25"/>
  <c r="D680" i="25"/>
  <c r="D674" i="25"/>
  <c r="D645" i="25"/>
  <c r="D642" i="25"/>
  <c r="D639" i="25"/>
  <c r="D636" i="25"/>
  <c r="D633" i="25"/>
  <c r="D625" i="25"/>
  <c r="D690" i="25"/>
  <c r="D684" i="25"/>
  <c r="D678" i="25"/>
  <c r="D672" i="25"/>
  <c r="D644" i="25"/>
  <c r="D643" i="25"/>
  <c r="D626" i="25"/>
  <c r="D646" i="25"/>
  <c r="D619" i="25"/>
  <c r="D647" i="25"/>
  <c r="D632" i="25"/>
  <c r="D631" i="25"/>
  <c r="D622" i="25"/>
  <c r="D635" i="25"/>
  <c r="D634" i="25"/>
  <c r="D627" i="25"/>
  <c r="D618" i="25"/>
  <c r="D693" i="25"/>
  <c r="D687" i="25"/>
  <c r="D681" i="25"/>
  <c r="D675" i="25"/>
  <c r="D669" i="25"/>
  <c r="D638" i="25"/>
  <c r="D637" i="25"/>
  <c r="D621" i="25"/>
  <c r="D689" i="25"/>
  <c r="D682" i="25"/>
  <c r="D671" i="25"/>
  <c r="D641" i="25"/>
  <c r="D688" i="25"/>
  <c r="D677" i="25"/>
  <c r="D670" i="25"/>
  <c r="D640" i="25"/>
  <c r="D694" i="25"/>
  <c r="D683" i="25"/>
  <c r="D676" i="25"/>
  <c r="D628" i="25"/>
  <c r="D624" i="25"/>
  <c r="C87" i="8"/>
  <c r="D350" i="24"/>
  <c r="H241" i="34" l="1"/>
  <c r="C337" i="34"/>
  <c r="BU85" i="24"/>
  <c r="C641" i="24" s="1"/>
  <c r="C614" i="24"/>
  <c r="D615" i="24" s="1"/>
  <c r="D701" i="24" s="1"/>
  <c r="C700" i="24"/>
  <c r="G149" i="34"/>
  <c r="D149" i="34"/>
  <c r="C69" i="15"/>
  <c r="G69" i="15" s="1"/>
  <c r="M56" i="31"/>
  <c r="C44" i="15"/>
  <c r="G44" i="15" s="1"/>
  <c r="D145" i="34"/>
  <c r="M31" i="31"/>
  <c r="AN85" i="24"/>
  <c r="E177" i="34"/>
  <c r="C678" i="24"/>
  <c r="E305" i="34"/>
  <c r="M67" i="31"/>
  <c r="BP85" i="24"/>
  <c r="BM85" i="24"/>
  <c r="I273" i="34"/>
  <c r="M25" i="31"/>
  <c r="Z85" i="24"/>
  <c r="E113" i="34"/>
  <c r="M14" i="31"/>
  <c r="H49" i="34"/>
  <c r="O85" i="24"/>
  <c r="H305" i="34"/>
  <c r="M70" i="31"/>
  <c r="C25" i="15"/>
  <c r="G25" i="15" s="1"/>
  <c r="C702" i="24"/>
  <c r="M36" i="31"/>
  <c r="M39" i="31"/>
  <c r="C145" i="34"/>
  <c r="M30" i="31"/>
  <c r="AE85" i="24"/>
  <c r="J85" i="24"/>
  <c r="M9" i="31"/>
  <c r="AY85" i="24"/>
  <c r="I209" i="34"/>
  <c r="AT85" i="24"/>
  <c r="M45" i="31"/>
  <c r="C49" i="15"/>
  <c r="H49" i="15" s="1"/>
  <c r="I49" i="15" s="1"/>
  <c r="I145" i="34"/>
  <c r="M61" i="31"/>
  <c r="F273" i="34"/>
  <c r="BJ85" i="24"/>
  <c r="G145" i="34"/>
  <c r="M34" i="31"/>
  <c r="BX85" i="24"/>
  <c r="F337" i="34"/>
  <c r="AC85" i="24"/>
  <c r="H113" i="34"/>
  <c r="BS85" i="24"/>
  <c r="D305" i="34"/>
  <c r="BO85" i="24"/>
  <c r="M66" i="31"/>
  <c r="G81" i="34"/>
  <c r="U85" i="24"/>
  <c r="M20" i="31"/>
  <c r="I337" i="34"/>
  <c r="CA85" i="24"/>
  <c r="M78" i="31"/>
  <c r="M51" i="31"/>
  <c r="C241" i="34"/>
  <c r="AZ85" i="24"/>
  <c r="M65" i="31"/>
  <c r="BN85" i="24"/>
  <c r="C305" i="34"/>
  <c r="M29" i="31"/>
  <c r="AD85" i="24"/>
  <c r="I113" i="34"/>
  <c r="E145" i="34"/>
  <c r="M32" i="31"/>
  <c r="AG85" i="24"/>
  <c r="C67" i="24"/>
  <c r="CE52" i="24"/>
  <c r="BA85" i="24"/>
  <c r="D241" i="34"/>
  <c r="M52" i="31"/>
  <c r="M55" i="31"/>
  <c r="G241" i="34"/>
  <c r="BD85" i="24"/>
  <c r="W85" i="24"/>
  <c r="M22" i="31"/>
  <c r="I81" i="34"/>
  <c r="AL85" i="24"/>
  <c r="M37" i="31"/>
  <c r="C177" i="34"/>
  <c r="E85" i="24"/>
  <c r="M4" i="31"/>
  <c r="E17" i="34"/>
  <c r="F85" i="24"/>
  <c r="M5" i="31"/>
  <c r="F17" i="34"/>
  <c r="I305" i="34"/>
  <c r="M71" i="31"/>
  <c r="BT85" i="24"/>
  <c r="M53" i="31"/>
  <c r="E241" i="34"/>
  <c r="BB85" i="24"/>
  <c r="BQ85" i="24"/>
  <c r="F305" i="34"/>
  <c r="M68" i="31"/>
  <c r="AM85" i="24"/>
  <c r="D177" i="34"/>
  <c r="M38" i="31"/>
  <c r="M8" i="31"/>
  <c r="I17" i="34"/>
  <c r="I85" i="24"/>
  <c r="M58" i="31"/>
  <c r="BG85" i="24"/>
  <c r="C273" i="34"/>
  <c r="BV85" i="24"/>
  <c r="M73" i="31"/>
  <c r="D337" i="34"/>
  <c r="M40" i="31"/>
  <c r="F177" i="34"/>
  <c r="AO85" i="24"/>
  <c r="M17" i="31"/>
  <c r="D81" i="34"/>
  <c r="R85" i="24"/>
  <c r="H337" i="34"/>
  <c r="BZ85" i="24"/>
  <c r="M77" i="31"/>
  <c r="G209" i="34"/>
  <c r="M48" i="31"/>
  <c r="AW85" i="24"/>
  <c r="V85" i="24"/>
  <c r="M21" i="31"/>
  <c r="H81" i="34"/>
  <c r="M18" i="31"/>
  <c r="E81" i="34"/>
  <c r="S85" i="24"/>
  <c r="E337" i="34"/>
  <c r="BW85" i="24"/>
  <c r="M74" i="31"/>
  <c r="M44" i="31"/>
  <c r="C209" i="34"/>
  <c r="AS85" i="24"/>
  <c r="M26" i="31"/>
  <c r="F113" i="34"/>
  <c r="AA85" i="24"/>
  <c r="M76" i="31"/>
  <c r="G337" i="34"/>
  <c r="BY85" i="24"/>
  <c r="X85" i="24"/>
  <c r="M23" i="31"/>
  <c r="C113" i="34"/>
  <c r="BH85" i="24"/>
  <c r="M59" i="31"/>
  <c r="D273" i="34"/>
  <c r="H85" i="24"/>
  <c r="H17" i="34"/>
  <c r="M7" i="31"/>
  <c r="BF85" i="24"/>
  <c r="I241" i="34"/>
  <c r="M57" i="31"/>
  <c r="M54" i="31"/>
  <c r="BC85" i="24"/>
  <c r="F241" i="34"/>
  <c r="G113" i="34"/>
  <c r="AB85" i="24"/>
  <c r="M27" i="31"/>
  <c r="D113" i="34"/>
  <c r="Y85" i="24"/>
  <c r="M24" i="31"/>
  <c r="CC85" i="24"/>
  <c r="M80" i="31"/>
  <c r="D369" i="34"/>
  <c r="G17" i="34"/>
  <c r="G85" i="24"/>
  <c r="M6" i="31"/>
  <c r="BK85" i="24"/>
  <c r="M62" i="31"/>
  <c r="G273" i="34"/>
  <c r="H145" i="34"/>
  <c r="AJ85" i="24"/>
  <c r="M35" i="31"/>
  <c r="M41" i="31"/>
  <c r="AP85" i="24"/>
  <c r="G177" i="34"/>
  <c r="AR85" i="24"/>
  <c r="I177" i="34"/>
  <c r="M43" i="31"/>
  <c r="K85" i="24"/>
  <c r="D49" i="34"/>
  <c r="M10" i="31"/>
  <c r="G49" i="34"/>
  <c r="M13" i="31"/>
  <c r="N85" i="24"/>
  <c r="H273" i="34"/>
  <c r="BL85" i="24"/>
  <c r="M63" i="31"/>
  <c r="E273" i="34"/>
  <c r="BI85" i="24"/>
  <c r="M60" i="31"/>
  <c r="AH85" i="24"/>
  <c r="M33" i="31"/>
  <c r="F145" i="34"/>
  <c r="AQ85" i="24"/>
  <c r="H177" i="34"/>
  <c r="M42" i="31"/>
  <c r="M15" i="31"/>
  <c r="I49" i="34"/>
  <c r="P85" i="24"/>
  <c r="F209" i="34"/>
  <c r="AV85" i="24"/>
  <c r="M47" i="31"/>
  <c r="E49" i="34"/>
  <c r="M11" i="31"/>
  <c r="L85" i="24"/>
  <c r="CB85" i="24"/>
  <c r="M79" i="31"/>
  <c r="C369" i="34"/>
  <c r="E209" i="34"/>
  <c r="AU85" i="24"/>
  <c r="M46" i="31"/>
  <c r="H209" i="34"/>
  <c r="AX85" i="24"/>
  <c r="M49" i="31"/>
  <c r="C81" i="34"/>
  <c r="Q85" i="24"/>
  <c r="M16" i="31"/>
  <c r="M19" i="31"/>
  <c r="F81" i="34"/>
  <c r="T85" i="24"/>
  <c r="BR85" i="24"/>
  <c r="M69" i="31"/>
  <c r="G305" i="34"/>
  <c r="C138" i="8"/>
  <c r="D417" i="24"/>
  <c r="E613" i="25"/>
  <c r="D716" i="25"/>
  <c r="E624" i="25"/>
  <c r="D21" i="34"/>
  <c r="C16" i="15"/>
  <c r="C669" i="24"/>
  <c r="H69" i="15" l="1"/>
  <c r="I69" i="15" s="1"/>
  <c r="D634" i="24"/>
  <c r="D638" i="24"/>
  <c r="D710" i="24"/>
  <c r="D702" i="24"/>
  <c r="D626" i="24"/>
  <c r="D632" i="24"/>
  <c r="D677" i="24"/>
  <c r="D685" i="24"/>
  <c r="D713" i="24"/>
  <c r="D619" i="24"/>
  <c r="D681" i="24"/>
  <c r="D628" i="24"/>
  <c r="D693" i="24"/>
  <c r="D683" i="24"/>
  <c r="D642" i="24"/>
  <c r="D704" i="24"/>
  <c r="D706" i="24"/>
  <c r="D711" i="24"/>
  <c r="D618" i="24"/>
  <c r="D627" i="24"/>
  <c r="D637" i="24"/>
  <c r="D690" i="24"/>
  <c r="D641" i="24"/>
  <c r="D671" i="24"/>
  <c r="D640" i="24"/>
  <c r="D678" i="24"/>
  <c r="D621" i="24"/>
  <c r="D647" i="24"/>
  <c r="D620" i="24"/>
  <c r="D688" i="24"/>
  <c r="D716" i="24"/>
  <c r="G49" i="15"/>
  <c r="D644" i="24"/>
  <c r="D636" i="24"/>
  <c r="D645" i="24"/>
  <c r="D675" i="24"/>
  <c r="D697" i="24"/>
  <c r="D707" i="24"/>
  <c r="D635" i="24"/>
  <c r="D622" i="24"/>
  <c r="D633" i="24"/>
  <c r="D668" i="24"/>
  <c r="D631" i="24"/>
  <c r="D694" i="24"/>
  <c r="D692" i="24"/>
  <c r="D672" i="24"/>
  <c r="D689" i="24"/>
  <c r="D646" i="24"/>
  <c r="D616" i="24"/>
  <c r="D712" i="24"/>
  <c r="D682" i="24"/>
  <c r="D670" i="24"/>
  <c r="D643" i="24"/>
  <c r="D705" i="24"/>
  <c r="D703" i="24"/>
  <c r="D708" i="24"/>
  <c r="D674" i="24"/>
  <c r="D686" i="24"/>
  <c r="D680" i="24"/>
  <c r="D639" i="24"/>
  <c r="D617" i="24"/>
  <c r="D700" i="24"/>
  <c r="D673" i="24"/>
  <c r="D699" i="24"/>
  <c r="D691" i="24"/>
  <c r="D684" i="24"/>
  <c r="D695" i="24"/>
  <c r="C85" i="15"/>
  <c r="G85" i="15" s="1"/>
  <c r="D624" i="24"/>
  <c r="D679" i="24"/>
  <c r="D629" i="24"/>
  <c r="D630" i="24"/>
  <c r="D676" i="24"/>
  <c r="D623" i="24"/>
  <c r="D625" i="24"/>
  <c r="D669" i="24"/>
  <c r="D687" i="24"/>
  <c r="D698" i="24"/>
  <c r="D709" i="24"/>
  <c r="D696" i="24"/>
  <c r="C341" i="34"/>
  <c r="C53" i="34"/>
  <c r="C22" i="15"/>
  <c r="G22" i="15" s="1"/>
  <c r="C675" i="24"/>
  <c r="C80" i="15"/>
  <c r="G80" i="15" s="1"/>
  <c r="E309" i="34"/>
  <c r="C621" i="24"/>
  <c r="C83" i="15"/>
  <c r="G83" i="15" s="1"/>
  <c r="H309" i="34"/>
  <c r="C639" i="24"/>
  <c r="C43" i="15"/>
  <c r="C149" i="34"/>
  <c r="C696" i="24"/>
  <c r="C686" i="24"/>
  <c r="G85" i="34"/>
  <c r="C33" i="15"/>
  <c r="C74" i="15"/>
  <c r="G74" i="15" s="1"/>
  <c r="C617" i="24"/>
  <c r="F277" i="34"/>
  <c r="C58" i="15"/>
  <c r="G58" i="15" s="1"/>
  <c r="D213" i="34"/>
  <c r="C711" i="24"/>
  <c r="E117" i="34"/>
  <c r="C38" i="15"/>
  <c r="G38" i="15" s="1"/>
  <c r="C691" i="24"/>
  <c r="H117" i="34"/>
  <c r="C41" i="15"/>
  <c r="C694" i="24"/>
  <c r="I213" i="34"/>
  <c r="C625" i="24"/>
  <c r="C63" i="15"/>
  <c r="G63" i="15" s="1"/>
  <c r="C680" i="24"/>
  <c r="H53" i="34"/>
  <c r="C27" i="15"/>
  <c r="D309" i="34"/>
  <c r="C79" i="15"/>
  <c r="G79" i="15" s="1"/>
  <c r="C627" i="24"/>
  <c r="F341" i="34"/>
  <c r="C88" i="15"/>
  <c r="G88" i="15" s="1"/>
  <c r="C644" i="24"/>
  <c r="C77" i="15"/>
  <c r="G77" i="15" s="1"/>
  <c r="I277" i="34"/>
  <c r="C638" i="24"/>
  <c r="C52" i="15"/>
  <c r="G52" i="15" s="1"/>
  <c r="C705" i="24"/>
  <c r="E181" i="34"/>
  <c r="I85" i="34"/>
  <c r="C35" i="15"/>
  <c r="C688" i="24"/>
  <c r="D245" i="34"/>
  <c r="C65" i="15"/>
  <c r="C630" i="24"/>
  <c r="C245" i="34"/>
  <c r="C64" i="15"/>
  <c r="C628" i="24"/>
  <c r="G309" i="34"/>
  <c r="C82" i="15"/>
  <c r="G82" i="15" s="1"/>
  <c r="C626" i="24"/>
  <c r="C699" i="24"/>
  <c r="F149" i="34"/>
  <c r="C46" i="15"/>
  <c r="G46" i="15" s="1"/>
  <c r="D53" i="34"/>
  <c r="C23" i="15"/>
  <c r="G23" i="15" s="1"/>
  <c r="C676" i="24"/>
  <c r="C635" i="24"/>
  <c r="C75" i="15"/>
  <c r="G75" i="15" s="1"/>
  <c r="G277" i="34"/>
  <c r="D373" i="34"/>
  <c r="C93" i="15"/>
  <c r="G93" i="15" s="1"/>
  <c r="C620" i="24"/>
  <c r="C629" i="24"/>
  <c r="I245" i="34"/>
  <c r="C70" i="15"/>
  <c r="G70" i="15" s="1"/>
  <c r="D277" i="34"/>
  <c r="C72" i="15"/>
  <c r="G72" i="15" s="1"/>
  <c r="C636" i="24"/>
  <c r="C642" i="24"/>
  <c r="D341" i="34"/>
  <c r="C86" i="15"/>
  <c r="G86" i="15" s="1"/>
  <c r="F309" i="34"/>
  <c r="C623" i="24"/>
  <c r="C81" i="15"/>
  <c r="G81" i="15" s="1"/>
  <c r="E21" i="34"/>
  <c r="C17" i="15"/>
  <c r="C670" i="24"/>
  <c r="C32" i="15"/>
  <c r="G32" i="15" s="1"/>
  <c r="F85" i="34"/>
  <c r="C685" i="24"/>
  <c r="G53" i="34"/>
  <c r="C26" i="15"/>
  <c r="C679" i="24"/>
  <c r="F117" i="34"/>
  <c r="C692" i="24"/>
  <c r="C39" i="15"/>
  <c r="C706" i="24"/>
  <c r="F181" i="34"/>
  <c r="C53" i="15"/>
  <c r="G53" i="15" s="1"/>
  <c r="C632" i="24"/>
  <c r="E245" i="34"/>
  <c r="C66" i="15"/>
  <c r="G66" i="15" s="1"/>
  <c r="G245" i="34"/>
  <c r="C68" i="15"/>
  <c r="G68" i="15" s="1"/>
  <c r="C624" i="24"/>
  <c r="I117" i="34"/>
  <c r="C42" i="15"/>
  <c r="G42" i="15" s="1"/>
  <c r="C695" i="24"/>
  <c r="H149" i="34"/>
  <c r="C701" i="24"/>
  <c r="C48" i="15"/>
  <c r="G21" i="34"/>
  <c r="C19" i="15"/>
  <c r="C672" i="24"/>
  <c r="C690" i="24"/>
  <c r="C37" i="15"/>
  <c r="D117" i="34"/>
  <c r="F245" i="34"/>
  <c r="C67" i="15"/>
  <c r="G67" i="15" s="1"/>
  <c r="C633" i="24"/>
  <c r="E341" i="34"/>
  <c r="C87" i="15"/>
  <c r="G87" i="15" s="1"/>
  <c r="C643" i="24"/>
  <c r="C646" i="24"/>
  <c r="C90" i="15"/>
  <c r="G90" i="15" s="1"/>
  <c r="H341" i="34"/>
  <c r="C277" i="34"/>
  <c r="C71" i="15"/>
  <c r="G71" i="15" s="1"/>
  <c r="C618" i="24"/>
  <c r="C17" i="34"/>
  <c r="C85" i="24"/>
  <c r="CE67" i="24"/>
  <c r="I369" i="34" s="1"/>
  <c r="M2" i="31"/>
  <c r="C373" i="34"/>
  <c r="C92" i="15"/>
  <c r="G92" i="15" s="1"/>
  <c r="C622" i="24"/>
  <c r="C55" i="15"/>
  <c r="G55" i="15" s="1"/>
  <c r="C708" i="24"/>
  <c r="H181" i="34"/>
  <c r="C56" i="15"/>
  <c r="I181" i="34"/>
  <c r="C709" i="24"/>
  <c r="H21" i="34"/>
  <c r="C20" i="15"/>
  <c r="G20" i="15" s="1"/>
  <c r="C673" i="24"/>
  <c r="C117" i="34"/>
  <c r="C689" i="24"/>
  <c r="C36" i="15"/>
  <c r="C34" i="15"/>
  <c r="G34" i="15" s="1"/>
  <c r="H85" i="34"/>
  <c r="C687" i="24"/>
  <c r="D181" i="34"/>
  <c r="C51" i="15"/>
  <c r="G51" i="15" s="1"/>
  <c r="C704" i="24"/>
  <c r="C671" i="24"/>
  <c r="C18" i="15"/>
  <c r="G18" i="15" s="1"/>
  <c r="F21" i="34"/>
  <c r="C50" i="15"/>
  <c r="G50" i="15" s="1"/>
  <c r="C703" i="24"/>
  <c r="C181" i="34"/>
  <c r="E149" i="34"/>
  <c r="C698" i="24"/>
  <c r="C45" i="15"/>
  <c r="H213" i="34"/>
  <c r="C62" i="15"/>
  <c r="C616" i="24"/>
  <c r="F213" i="34"/>
  <c r="C713" i="24"/>
  <c r="C60" i="15"/>
  <c r="E277" i="34"/>
  <c r="C73" i="15"/>
  <c r="G73" i="15" s="1"/>
  <c r="C634" i="24"/>
  <c r="E53" i="34"/>
  <c r="C677" i="24"/>
  <c r="C24" i="15"/>
  <c r="G24" i="15" s="1"/>
  <c r="I53" i="34"/>
  <c r="C28" i="15"/>
  <c r="C681" i="24"/>
  <c r="G341" i="34"/>
  <c r="C89" i="15"/>
  <c r="G89" i="15" s="1"/>
  <c r="C645" i="24"/>
  <c r="C213" i="34"/>
  <c r="C57" i="15"/>
  <c r="G57" i="15" s="1"/>
  <c r="C710" i="24"/>
  <c r="E85" i="34"/>
  <c r="C684" i="24"/>
  <c r="C31" i="15"/>
  <c r="G31" i="15" s="1"/>
  <c r="C61" i="15"/>
  <c r="G213" i="34"/>
  <c r="C631" i="24"/>
  <c r="D85" i="34"/>
  <c r="C683" i="24"/>
  <c r="C30" i="15"/>
  <c r="I21" i="34"/>
  <c r="C21" i="15"/>
  <c r="C674" i="24"/>
  <c r="C84" i="15"/>
  <c r="G84" i="15" s="1"/>
  <c r="C640" i="24"/>
  <c r="I309" i="34"/>
  <c r="C309" i="34"/>
  <c r="C78" i="15"/>
  <c r="G78" i="15" s="1"/>
  <c r="C619" i="24"/>
  <c r="I341" i="34"/>
  <c r="C91" i="15"/>
  <c r="G91" i="15" s="1"/>
  <c r="C647" i="24"/>
  <c r="C85" i="34"/>
  <c r="C682" i="24"/>
  <c r="C29" i="15"/>
  <c r="E213" i="34"/>
  <c r="C59" i="15"/>
  <c r="G59" i="15" s="1"/>
  <c r="C712" i="24"/>
  <c r="H277" i="34"/>
  <c r="C637" i="24"/>
  <c r="C76" i="15"/>
  <c r="G76" i="15" s="1"/>
  <c r="G181" i="34"/>
  <c r="C54" i="15"/>
  <c r="C707" i="24"/>
  <c r="G117" i="34"/>
  <c r="C40" i="15"/>
  <c r="G40" i="15" s="1"/>
  <c r="C693" i="24"/>
  <c r="E714" i="25"/>
  <c r="E708" i="25"/>
  <c r="E702" i="25"/>
  <c r="E696" i="25"/>
  <c r="E709" i="25"/>
  <c r="E703" i="25"/>
  <c r="E697" i="25"/>
  <c r="E717" i="25"/>
  <c r="E710" i="25"/>
  <c r="E704" i="25"/>
  <c r="E698" i="25"/>
  <c r="E713" i="25"/>
  <c r="E712" i="25"/>
  <c r="E711" i="25"/>
  <c r="E707" i="25"/>
  <c r="E706" i="25"/>
  <c r="E705" i="25"/>
  <c r="E701" i="25"/>
  <c r="E700" i="25"/>
  <c r="E699" i="25"/>
  <c r="E692" i="25"/>
  <c r="E686" i="25"/>
  <c r="E680" i="25"/>
  <c r="E674" i="25"/>
  <c r="E645" i="25"/>
  <c r="E642" i="25"/>
  <c r="E639" i="25"/>
  <c r="E636" i="25"/>
  <c r="E633" i="25"/>
  <c r="E625" i="25"/>
  <c r="E693" i="25"/>
  <c r="E687" i="25"/>
  <c r="E681" i="25"/>
  <c r="E675" i="25"/>
  <c r="E669" i="25"/>
  <c r="E647" i="25"/>
  <c r="E691" i="25"/>
  <c r="E685" i="25"/>
  <c r="E679" i="25"/>
  <c r="E673" i="25"/>
  <c r="E648" i="25"/>
  <c r="E646" i="25"/>
  <c r="E629" i="25"/>
  <c r="E632" i="25"/>
  <c r="E631" i="25"/>
  <c r="E630" i="25"/>
  <c r="E635" i="25"/>
  <c r="E634" i="25"/>
  <c r="E627" i="25"/>
  <c r="E638" i="25"/>
  <c r="E637" i="25"/>
  <c r="E694" i="25"/>
  <c r="E690" i="25"/>
  <c r="E689" i="25"/>
  <c r="E688" i="25"/>
  <c r="E684" i="25"/>
  <c r="E683" i="25"/>
  <c r="E682" i="25"/>
  <c r="E678" i="25"/>
  <c r="E677" i="25"/>
  <c r="E676" i="25"/>
  <c r="E672" i="25"/>
  <c r="E671" i="25"/>
  <c r="E670" i="25"/>
  <c r="E641" i="25"/>
  <c r="E640" i="25"/>
  <c r="E628" i="25"/>
  <c r="E644" i="25"/>
  <c r="E626" i="25"/>
  <c r="E695" i="25"/>
  <c r="E643" i="25"/>
  <c r="C168" i="8"/>
  <c r="D421" i="24"/>
  <c r="G16" i="15"/>
  <c r="H16" i="15" s="1"/>
  <c r="I16" i="15" s="1"/>
  <c r="E623" i="24" l="1"/>
  <c r="E716" i="24" s="1"/>
  <c r="D715" i="24"/>
  <c r="C648" i="24"/>
  <c r="M716" i="24" s="1"/>
  <c r="G27" i="15"/>
  <c r="H27" i="15"/>
  <c r="I27" i="15" s="1"/>
  <c r="G43" i="15"/>
  <c r="H43" i="15"/>
  <c r="I43" i="15" s="1"/>
  <c r="G33" i="15"/>
  <c r="H33" i="15" s="1"/>
  <c r="I33" i="15" s="1"/>
  <c r="G41" i="15"/>
  <c r="H41" i="15" s="1"/>
  <c r="G45" i="15"/>
  <c r="H45" i="15" s="1"/>
  <c r="I45" i="15" s="1"/>
  <c r="G29" i="15"/>
  <c r="H29" i="15"/>
  <c r="I29" i="15" s="1"/>
  <c r="G39" i="15"/>
  <c r="H39" i="15"/>
  <c r="I39" i="15" s="1"/>
  <c r="G17" i="15"/>
  <c r="H17" i="15" s="1"/>
  <c r="I17" i="15" s="1"/>
  <c r="G65" i="15"/>
  <c r="H65" i="15"/>
  <c r="I65" i="15" s="1"/>
  <c r="C21" i="34"/>
  <c r="C15" i="15"/>
  <c r="C668" i="24"/>
  <c r="CE85" i="24"/>
  <c r="H19" i="15"/>
  <c r="I19" i="15" s="1"/>
  <c r="G19" i="15"/>
  <c r="G21" i="15"/>
  <c r="H21" i="15" s="1"/>
  <c r="G28" i="15"/>
  <c r="H28" i="15" s="1"/>
  <c r="I28" i="15" s="1"/>
  <c r="G36" i="15"/>
  <c r="H36" i="15" s="1"/>
  <c r="I36" i="15" s="1"/>
  <c r="H54" i="15"/>
  <c r="I54" i="15" s="1"/>
  <c r="G54" i="15"/>
  <c r="G48" i="15"/>
  <c r="H48" i="15" s="1"/>
  <c r="G64" i="15"/>
  <c r="H64" i="15" s="1"/>
  <c r="G35" i="15"/>
  <c r="H35" i="15" s="1"/>
  <c r="I35" i="15" s="1"/>
  <c r="H30" i="15"/>
  <c r="I30" i="15" s="1"/>
  <c r="G30" i="15"/>
  <c r="G56" i="15"/>
  <c r="H56" i="15"/>
  <c r="I56" i="15" s="1"/>
  <c r="G37" i="15"/>
  <c r="H37" i="15"/>
  <c r="I37" i="15" s="1"/>
  <c r="G26" i="15"/>
  <c r="H26" i="15"/>
  <c r="I26" i="15" s="1"/>
  <c r="C172" i="8"/>
  <c r="D424" i="24"/>
  <c r="C177" i="8" s="1"/>
  <c r="E716" i="25"/>
  <c r="F625" i="25"/>
  <c r="G15" i="15" l="1"/>
  <c r="H15" i="15"/>
  <c r="I15" i="15" s="1"/>
  <c r="I373" i="34"/>
  <c r="C716" i="24"/>
  <c r="C715" i="24"/>
  <c r="E612" i="24"/>
  <c r="F709" i="25"/>
  <c r="F703" i="25"/>
  <c r="F697" i="25"/>
  <c r="F717" i="25"/>
  <c r="F710" i="25"/>
  <c r="F704" i="25"/>
  <c r="F698" i="25"/>
  <c r="F711" i="25"/>
  <c r="F705" i="25"/>
  <c r="F699" i="25"/>
  <c r="F696" i="25"/>
  <c r="F693" i="25"/>
  <c r="F687" i="25"/>
  <c r="F681" i="25"/>
  <c r="F675" i="25"/>
  <c r="F669" i="25"/>
  <c r="F647" i="25"/>
  <c r="F694" i="25"/>
  <c r="F688" i="25"/>
  <c r="F682" i="25"/>
  <c r="F676" i="25"/>
  <c r="F670" i="25"/>
  <c r="F644" i="25"/>
  <c r="F641" i="25"/>
  <c r="F638" i="25"/>
  <c r="F635" i="25"/>
  <c r="F632" i="25"/>
  <c r="F626" i="25"/>
  <c r="F714" i="25"/>
  <c r="F713" i="25"/>
  <c r="F712" i="25"/>
  <c r="F708" i="25"/>
  <c r="F707" i="25"/>
  <c r="F706" i="25"/>
  <c r="F702" i="25"/>
  <c r="F701" i="25"/>
  <c r="F700" i="25"/>
  <c r="F692" i="25"/>
  <c r="F686" i="25"/>
  <c r="F680" i="25"/>
  <c r="F674" i="25"/>
  <c r="F645" i="25"/>
  <c r="F631" i="25"/>
  <c r="F630" i="25"/>
  <c r="F634" i="25"/>
  <c r="F627" i="25"/>
  <c r="F637" i="25"/>
  <c r="F633" i="25"/>
  <c r="F691" i="25"/>
  <c r="F690" i="25"/>
  <c r="F689" i="25"/>
  <c r="F685" i="25"/>
  <c r="F684" i="25"/>
  <c r="F683" i="25"/>
  <c r="F679" i="25"/>
  <c r="F678" i="25"/>
  <c r="F677" i="25"/>
  <c r="F673" i="25"/>
  <c r="F672" i="25"/>
  <c r="F671" i="25"/>
  <c r="F648" i="25"/>
  <c r="F640" i="25"/>
  <c r="F636" i="25"/>
  <c r="F628" i="25"/>
  <c r="F695" i="25"/>
  <c r="F643" i="25"/>
  <c r="F639" i="25"/>
  <c r="F646" i="25"/>
  <c r="F629" i="25"/>
  <c r="F642" i="25"/>
  <c r="E684" i="24" l="1"/>
  <c r="E672" i="24"/>
  <c r="E645" i="24"/>
  <c r="E642" i="24"/>
  <c r="E682" i="24"/>
  <c r="E699" i="24"/>
  <c r="E677" i="24"/>
  <c r="E703" i="24"/>
  <c r="E630" i="24"/>
  <c r="E701" i="24"/>
  <c r="E713" i="24"/>
  <c r="E681" i="24"/>
  <c r="E700" i="24"/>
  <c r="E693" i="24"/>
  <c r="E668" i="24"/>
  <c r="E697" i="24"/>
  <c r="E625" i="24"/>
  <c r="E707" i="24"/>
  <c r="E676" i="24"/>
  <c r="E683" i="24"/>
  <c r="E646" i="24"/>
  <c r="E705" i="24"/>
  <c r="E634" i="24"/>
  <c r="E708" i="24"/>
  <c r="E629" i="24"/>
  <c r="E702" i="24"/>
  <c r="E644" i="24"/>
  <c r="E624" i="24"/>
  <c r="F624" i="24" s="1"/>
  <c r="E674" i="24"/>
  <c r="E709" i="24"/>
  <c r="E695" i="24"/>
  <c r="E706" i="24"/>
  <c r="E635" i="24"/>
  <c r="E712" i="24"/>
  <c r="E636" i="24"/>
  <c r="E690" i="24"/>
  <c r="E696" i="24"/>
  <c r="E639" i="24"/>
  <c r="E687" i="24"/>
  <c r="E704" i="24"/>
  <c r="E641" i="24"/>
  <c r="E637" i="24"/>
  <c r="E678" i="24"/>
  <c r="E638" i="24"/>
  <c r="E671" i="24"/>
  <c r="E632" i="24"/>
  <c r="E692" i="24"/>
  <c r="E686" i="24"/>
  <c r="E698" i="24"/>
  <c r="E710" i="24"/>
  <c r="E626" i="24"/>
  <c r="E640" i="24"/>
  <c r="E631" i="24"/>
  <c r="E694" i="24"/>
  <c r="E627" i="24"/>
  <c r="E628" i="24"/>
  <c r="E688" i="24"/>
  <c r="E675" i="24"/>
  <c r="E685" i="24"/>
  <c r="E680" i="24"/>
  <c r="E691" i="24"/>
  <c r="E669" i="24"/>
  <c r="E643" i="24"/>
  <c r="E689" i="24"/>
  <c r="E673" i="24"/>
  <c r="E679" i="24"/>
  <c r="E670" i="24"/>
  <c r="E711" i="24"/>
  <c r="E647" i="24"/>
  <c r="E633" i="24"/>
  <c r="F716" i="25"/>
  <c r="G626" i="25"/>
  <c r="F639" i="24" l="1"/>
  <c r="F709" i="24"/>
  <c r="F687" i="24"/>
  <c r="F694" i="24"/>
  <c r="F679" i="24"/>
  <c r="F699" i="24"/>
  <c r="F632" i="24"/>
  <c r="F706" i="24"/>
  <c r="F686" i="24"/>
  <c r="F672" i="24"/>
  <c r="F712" i="24"/>
  <c r="F626" i="24"/>
  <c r="F696" i="24"/>
  <c r="F634" i="24"/>
  <c r="F704" i="24"/>
  <c r="F683" i="24"/>
  <c r="F669" i="24"/>
  <c r="F713" i="24"/>
  <c r="F668" i="24"/>
  <c r="F690" i="24"/>
  <c r="F693" i="24"/>
  <c r="F688" i="24"/>
  <c r="F701" i="24"/>
  <c r="F673" i="24"/>
  <c r="F700" i="24"/>
  <c r="F625" i="24"/>
  <c r="F677" i="24"/>
  <c r="F643" i="24"/>
  <c r="F645" i="24"/>
  <c r="F707" i="24"/>
  <c r="F646" i="24"/>
  <c r="F637" i="24"/>
  <c r="F678" i="24"/>
  <c r="F689" i="24"/>
  <c r="F674" i="24"/>
  <c r="F638" i="24"/>
  <c r="F636" i="24"/>
  <c r="F671" i="24"/>
  <c r="F703" i="24"/>
  <c r="F676" i="24"/>
  <c r="F633" i="24"/>
  <c r="F670" i="24"/>
  <c r="F641" i="24"/>
  <c r="F681" i="24"/>
  <c r="F640" i="24"/>
  <c r="F627" i="24"/>
  <c r="F682" i="24"/>
  <c r="F708" i="24"/>
  <c r="F698" i="24"/>
  <c r="F684" i="24"/>
  <c r="F697" i="24"/>
  <c r="F647" i="24"/>
  <c r="F716" i="24"/>
  <c r="F702" i="24"/>
  <c r="F630" i="24"/>
  <c r="F685" i="24"/>
  <c r="F628" i="24"/>
  <c r="F695" i="24"/>
  <c r="F642" i="24"/>
  <c r="F711" i="24"/>
  <c r="F705" i="24"/>
  <c r="F635" i="24"/>
  <c r="F692" i="24"/>
  <c r="F675" i="24"/>
  <c r="F710" i="24"/>
  <c r="F691" i="24"/>
  <c r="F629" i="24"/>
  <c r="F680" i="24"/>
  <c r="F644" i="24"/>
  <c r="F631" i="24"/>
  <c r="E715" i="24"/>
  <c r="G717" i="25"/>
  <c r="G710" i="25"/>
  <c r="G704" i="25"/>
  <c r="G698" i="25"/>
  <c r="G711" i="25"/>
  <c r="G705" i="25"/>
  <c r="G699" i="25"/>
  <c r="G712" i="25"/>
  <c r="G706" i="25"/>
  <c r="G700" i="25"/>
  <c r="G694" i="25"/>
  <c r="G688" i="25"/>
  <c r="G682" i="25"/>
  <c r="G676" i="25"/>
  <c r="G670" i="25"/>
  <c r="G644" i="25"/>
  <c r="G641" i="25"/>
  <c r="G638" i="25"/>
  <c r="G635" i="25"/>
  <c r="G632" i="25"/>
  <c r="G689" i="25"/>
  <c r="G683" i="25"/>
  <c r="G677" i="25"/>
  <c r="G671" i="25"/>
  <c r="G646" i="25"/>
  <c r="G627" i="25"/>
  <c r="G709" i="25"/>
  <c r="G703" i="25"/>
  <c r="G697" i="25"/>
  <c r="G696" i="25"/>
  <c r="G693" i="25"/>
  <c r="G687" i="25"/>
  <c r="G681" i="25"/>
  <c r="G675" i="25"/>
  <c r="G669" i="25"/>
  <c r="G647" i="25"/>
  <c r="G634" i="25"/>
  <c r="G707" i="25"/>
  <c r="G702" i="25"/>
  <c r="G637" i="25"/>
  <c r="G633" i="25"/>
  <c r="G691" i="25"/>
  <c r="G690" i="25"/>
  <c r="G685" i="25"/>
  <c r="G684" i="25"/>
  <c r="G679" i="25"/>
  <c r="G678" i="25"/>
  <c r="G673" i="25"/>
  <c r="G672" i="25"/>
  <c r="G648" i="25"/>
  <c r="G640" i="25"/>
  <c r="G636" i="25"/>
  <c r="G628" i="25"/>
  <c r="G713" i="25"/>
  <c r="G708" i="25"/>
  <c r="G695" i="25"/>
  <c r="G692" i="25"/>
  <c r="G686" i="25"/>
  <c r="G680" i="25"/>
  <c r="G674" i="25"/>
  <c r="G643" i="25"/>
  <c r="G639" i="25"/>
  <c r="G642" i="25"/>
  <c r="G629" i="25"/>
  <c r="G630" i="25"/>
  <c r="G714" i="25"/>
  <c r="G701" i="25"/>
  <c r="G645" i="25"/>
  <c r="G631" i="25"/>
  <c r="F715" i="24" l="1"/>
  <c r="G625" i="24"/>
  <c r="H629" i="25"/>
  <c r="G716" i="25"/>
  <c r="G635" i="24" l="1"/>
  <c r="G696" i="24"/>
  <c r="G628" i="24"/>
  <c r="G699" i="24"/>
  <c r="G687" i="24"/>
  <c r="G645" i="24"/>
  <c r="G627" i="24"/>
  <c r="G630" i="24"/>
  <c r="G678" i="24"/>
  <c r="G705" i="24"/>
  <c r="G671" i="24"/>
  <c r="G706" i="24"/>
  <c r="G683" i="24"/>
  <c r="G708" i="24"/>
  <c r="G701" i="24"/>
  <c r="G646" i="24"/>
  <c r="G632" i="24"/>
  <c r="G669" i="24"/>
  <c r="G677" i="24"/>
  <c r="G639" i="24"/>
  <c r="G704" i="24"/>
  <c r="G644" i="24"/>
  <c r="G626" i="24"/>
  <c r="G636" i="24"/>
  <c r="G675" i="24"/>
  <c r="G685" i="24"/>
  <c r="G712" i="24"/>
  <c r="G693" i="24"/>
  <c r="G641" i="24"/>
  <c r="G692" i="24"/>
  <c r="G695" i="24"/>
  <c r="G676" i="24"/>
  <c r="G642" i="24"/>
  <c r="G680" i="24"/>
  <c r="G647" i="24"/>
  <c r="G709" i="24"/>
  <c r="G702" i="24"/>
  <c r="G634" i="24"/>
  <c r="G670" i="24"/>
  <c r="G691" i="24"/>
  <c r="G684" i="24"/>
  <c r="G688" i="24"/>
  <c r="G643" i="24"/>
  <c r="G694" i="24"/>
  <c r="G631" i="24"/>
  <c r="G674" i="24"/>
  <c r="G716" i="24"/>
  <c r="G703" i="24"/>
  <c r="G672" i="24"/>
  <c r="G711" i="24"/>
  <c r="G679" i="24"/>
  <c r="G686" i="24"/>
  <c r="G707" i="24"/>
  <c r="G681" i="24"/>
  <c r="G629" i="24"/>
  <c r="G633" i="24"/>
  <c r="G690" i="24"/>
  <c r="G697" i="24"/>
  <c r="G698" i="24"/>
  <c r="G713" i="24"/>
  <c r="G668" i="24"/>
  <c r="G673" i="24"/>
  <c r="G710" i="24"/>
  <c r="G640" i="24"/>
  <c r="G689" i="24"/>
  <c r="G682" i="24"/>
  <c r="G700" i="24"/>
  <c r="G638" i="24"/>
  <c r="G637" i="24"/>
  <c r="H711" i="25"/>
  <c r="H705" i="25"/>
  <c r="H699" i="25"/>
  <c r="H712" i="25"/>
  <c r="H706" i="25"/>
  <c r="H700" i="25"/>
  <c r="H713" i="25"/>
  <c r="H707" i="25"/>
  <c r="H701" i="25"/>
  <c r="H689" i="25"/>
  <c r="H683" i="25"/>
  <c r="H677" i="25"/>
  <c r="H671" i="25"/>
  <c r="H646" i="25"/>
  <c r="H695" i="25"/>
  <c r="H690" i="25"/>
  <c r="H684" i="25"/>
  <c r="H678" i="25"/>
  <c r="H672" i="25"/>
  <c r="H643" i="25"/>
  <c r="H640" i="25"/>
  <c r="H637" i="25"/>
  <c r="H634" i="25"/>
  <c r="H631" i="25"/>
  <c r="H717" i="25"/>
  <c r="H710" i="25"/>
  <c r="H704" i="25"/>
  <c r="H698" i="25"/>
  <c r="H694" i="25"/>
  <c r="H688" i="25"/>
  <c r="H682" i="25"/>
  <c r="H676" i="25"/>
  <c r="H670" i="25"/>
  <c r="H702" i="25"/>
  <c r="H633" i="25"/>
  <c r="H632" i="25"/>
  <c r="H697" i="25"/>
  <c r="H691" i="25"/>
  <c r="H685" i="25"/>
  <c r="H679" i="25"/>
  <c r="H673" i="25"/>
  <c r="H648" i="25"/>
  <c r="H647" i="25"/>
  <c r="H636" i="25"/>
  <c r="H635" i="25"/>
  <c r="H708" i="25"/>
  <c r="H692" i="25"/>
  <c r="H686" i="25"/>
  <c r="H680" i="25"/>
  <c r="H674" i="25"/>
  <c r="H639" i="25"/>
  <c r="H638" i="25"/>
  <c r="H703" i="25"/>
  <c r="H693" i="25"/>
  <c r="H687" i="25"/>
  <c r="H681" i="25"/>
  <c r="H675" i="25"/>
  <c r="H669" i="25"/>
  <c r="H642" i="25"/>
  <c r="H641" i="25"/>
  <c r="H714" i="25"/>
  <c r="H645" i="25"/>
  <c r="H644" i="25"/>
  <c r="H630" i="25"/>
  <c r="H696" i="25"/>
  <c r="H709" i="25"/>
  <c r="G715" i="24" l="1"/>
  <c r="H628" i="24"/>
  <c r="H716" i="25"/>
  <c r="I630" i="25"/>
  <c r="H681" i="24" l="1"/>
  <c r="H678" i="24"/>
  <c r="H674" i="24"/>
  <c r="H688" i="24"/>
  <c r="H708" i="24"/>
  <c r="H673" i="24"/>
  <c r="H676" i="24"/>
  <c r="H641" i="24"/>
  <c r="H632" i="24"/>
  <c r="H680" i="24"/>
  <c r="H640" i="24"/>
  <c r="H635" i="24"/>
  <c r="H701" i="24"/>
  <c r="H631" i="24"/>
  <c r="H639" i="24"/>
  <c r="H630" i="24"/>
  <c r="H675" i="24"/>
  <c r="H697" i="24"/>
  <c r="H702" i="24"/>
  <c r="H705" i="24"/>
  <c r="H700" i="24"/>
  <c r="H712" i="24"/>
  <c r="H685" i="24"/>
  <c r="H637" i="24"/>
  <c r="H670" i="24"/>
  <c r="H709" i="24"/>
  <c r="H634" i="24"/>
  <c r="H668" i="24"/>
  <c r="H682" i="24"/>
  <c r="H633" i="24"/>
  <c r="H707" i="24"/>
  <c r="H671" i="24"/>
  <c r="H645" i="24"/>
  <c r="H669" i="24"/>
  <c r="H716" i="24"/>
  <c r="H706" i="24"/>
  <c r="H643" i="24"/>
  <c r="H642" i="24"/>
  <c r="H704" i="24"/>
  <c r="H694" i="24"/>
  <c r="H693" i="24"/>
  <c r="H696" i="24"/>
  <c r="H647" i="24"/>
  <c r="H710" i="24"/>
  <c r="H644" i="24"/>
  <c r="H684" i="24"/>
  <c r="H646" i="24"/>
  <c r="H686" i="24"/>
  <c r="H677" i="24"/>
  <c r="H698" i="24"/>
  <c r="H687" i="24"/>
  <c r="H689" i="24"/>
  <c r="H699" i="24"/>
  <c r="H691" i="24"/>
  <c r="H629" i="24"/>
  <c r="I629" i="24" s="1"/>
  <c r="H690" i="24"/>
  <c r="H695" i="24"/>
  <c r="H672" i="24"/>
  <c r="H638" i="24"/>
  <c r="H703" i="24"/>
  <c r="H636" i="24"/>
  <c r="H692" i="24"/>
  <c r="H711" i="24"/>
  <c r="H683" i="24"/>
  <c r="H713" i="24"/>
  <c r="H679" i="24"/>
  <c r="I712" i="25"/>
  <c r="I706" i="25"/>
  <c r="I700" i="25"/>
  <c r="I713" i="25"/>
  <c r="I707" i="25"/>
  <c r="I701" i="25"/>
  <c r="I714" i="25"/>
  <c r="I708" i="25"/>
  <c r="I702" i="25"/>
  <c r="I696" i="25"/>
  <c r="I695" i="25"/>
  <c r="I690" i="25"/>
  <c r="I684" i="25"/>
  <c r="I678" i="25"/>
  <c r="I672" i="25"/>
  <c r="I643" i="25"/>
  <c r="I640" i="25"/>
  <c r="I637" i="25"/>
  <c r="I634" i="25"/>
  <c r="I631" i="25"/>
  <c r="I691" i="25"/>
  <c r="I685" i="25"/>
  <c r="I679" i="25"/>
  <c r="I673" i="25"/>
  <c r="I648" i="25"/>
  <c r="I711" i="25"/>
  <c r="I705" i="25"/>
  <c r="I699" i="25"/>
  <c r="I689" i="25"/>
  <c r="I683" i="25"/>
  <c r="I677" i="25"/>
  <c r="I671" i="25"/>
  <c r="I646" i="25"/>
  <c r="I697" i="25"/>
  <c r="I647" i="25"/>
  <c r="I636" i="25"/>
  <c r="I635" i="25"/>
  <c r="I710" i="25"/>
  <c r="I692" i="25"/>
  <c r="I686" i="25"/>
  <c r="I680" i="25"/>
  <c r="I674" i="25"/>
  <c r="I639" i="25"/>
  <c r="I638" i="25"/>
  <c r="I703" i="25"/>
  <c r="I693" i="25"/>
  <c r="I687" i="25"/>
  <c r="I681" i="25"/>
  <c r="I675" i="25"/>
  <c r="I669" i="25"/>
  <c r="I642" i="25"/>
  <c r="I641" i="25"/>
  <c r="I698" i="25"/>
  <c r="I694" i="25"/>
  <c r="I688" i="25"/>
  <c r="I682" i="25"/>
  <c r="I676" i="25"/>
  <c r="I670" i="25"/>
  <c r="I645" i="25"/>
  <c r="I644" i="25"/>
  <c r="I717" i="25"/>
  <c r="I709" i="25"/>
  <c r="I633" i="25"/>
  <c r="I632" i="25"/>
  <c r="I704" i="25"/>
  <c r="I631" i="24" l="1"/>
  <c r="I684" i="24"/>
  <c r="I711" i="24"/>
  <c r="I701" i="24"/>
  <c r="I685" i="24"/>
  <c r="I697" i="24"/>
  <c r="I646" i="24"/>
  <c r="I686" i="24"/>
  <c r="I716" i="24"/>
  <c r="I683" i="24"/>
  <c r="I681" i="24"/>
  <c r="I678" i="24"/>
  <c r="I635" i="24"/>
  <c r="I633" i="24"/>
  <c r="I679" i="24"/>
  <c r="I671" i="24"/>
  <c r="I713" i="24"/>
  <c r="I634" i="24"/>
  <c r="I709" i="24"/>
  <c r="I636" i="24"/>
  <c r="I699" i="24"/>
  <c r="I687" i="24"/>
  <c r="I672" i="24"/>
  <c r="I669" i="24"/>
  <c r="I700" i="24"/>
  <c r="I705" i="24"/>
  <c r="I688" i="24"/>
  <c r="I689" i="24"/>
  <c r="I695" i="24"/>
  <c r="I668" i="24"/>
  <c r="I645" i="24"/>
  <c r="I640" i="24"/>
  <c r="I680" i="24"/>
  <c r="I630" i="24"/>
  <c r="J630" i="24" s="1"/>
  <c r="I643" i="24"/>
  <c r="I692" i="24"/>
  <c r="I693" i="24"/>
  <c r="I676" i="24"/>
  <c r="I712" i="24"/>
  <c r="I694" i="24"/>
  <c r="I675" i="24"/>
  <c r="I647" i="24"/>
  <c r="I704" i="24"/>
  <c r="I698" i="24"/>
  <c r="I702" i="24"/>
  <c r="I707" i="24"/>
  <c r="I703" i="24"/>
  <c r="I673" i="24"/>
  <c r="I710" i="24"/>
  <c r="I670" i="24"/>
  <c r="I690" i="24"/>
  <c r="I682" i="24"/>
  <c r="I637" i="24"/>
  <c r="I644" i="24"/>
  <c r="I677" i="24"/>
  <c r="I691" i="24"/>
  <c r="I641" i="24"/>
  <c r="I696" i="24"/>
  <c r="I638" i="24"/>
  <c r="I674" i="24"/>
  <c r="I632" i="24"/>
  <c r="I708" i="24"/>
  <c r="I639" i="24"/>
  <c r="I642" i="24"/>
  <c r="I706" i="24"/>
  <c r="H715" i="24"/>
  <c r="I716" i="25"/>
  <c r="J631" i="25"/>
  <c r="J640" i="24" l="1"/>
  <c r="J705" i="24"/>
  <c r="J710" i="24"/>
  <c r="J699" i="24"/>
  <c r="J647" i="24"/>
  <c r="J708" i="24"/>
  <c r="J641" i="24"/>
  <c r="J677" i="24"/>
  <c r="J687" i="24"/>
  <c r="J637" i="24"/>
  <c r="J645" i="24"/>
  <c r="J691" i="24"/>
  <c r="J675" i="24"/>
  <c r="J689" i="24"/>
  <c r="J712" i="24"/>
  <c r="J711" i="24"/>
  <c r="J692" i="24"/>
  <c r="J690" i="24"/>
  <c r="J643" i="24"/>
  <c r="J673" i="24"/>
  <c r="J680" i="24"/>
  <c r="J642" i="24"/>
  <c r="J668" i="24"/>
  <c r="J632" i="24"/>
  <c r="J631" i="24"/>
  <c r="J678" i="24"/>
  <c r="J683" i="24"/>
  <c r="J672" i="24"/>
  <c r="J695" i="24"/>
  <c r="J633" i="24"/>
  <c r="J669" i="24"/>
  <c r="J713" i="24"/>
  <c r="J636" i="24"/>
  <c r="J644" i="24"/>
  <c r="J709" i="24"/>
  <c r="J679" i="24"/>
  <c r="J670" i="24"/>
  <c r="J676" i="24"/>
  <c r="J634" i="24"/>
  <c r="J694" i="24"/>
  <c r="J685" i="24"/>
  <c r="J684" i="24"/>
  <c r="J686" i="24"/>
  <c r="J698" i="24"/>
  <c r="J700" i="24"/>
  <c r="J638" i="24"/>
  <c r="J707" i="24"/>
  <c r="J639" i="24"/>
  <c r="J646" i="24"/>
  <c r="J681" i="24"/>
  <c r="J703" i="24"/>
  <c r="J682" i="24"/>
  <c r="J688" i="24"/>
  <c r="J702" i="24"/>
  <c r="J671" i="24"/>
  <c r="J693" i="24"/>
  <c r="J696" i="24"/>
  <c r="J706" i="24"/>
  <c r="J701" i="24"/>
  <c r="J674" i="24"/>
  <c r="J635" i="24"/>
  <c r="J697" i="24"/>
  <c r="J704" i="24"/>
  <c r="J716" i="24"/>
  <c r="I715" i="24"/>
  <c r="J713" i="25"/>
  <c r="J707" i="25"/>
  <c r="J701" i="25"/>
  <c r="J695" i="25"/>
  <c r="J714" i="25"/>
  <c r="J708" i="25"/>
  <c r="J702" i="25"/>
  <c r="J709" i="25"/>
  <c r="J703" i="25"/>
  <c r="J697" i="25"/>
  <c r="J691" i="25"/>
  <c r="J685" i="25"/>
  <c r="J679" i="25"/>
  <c r="J673" i="25"/>
  <c r="J648" i="25"/>
  <c r="J692" i="25"/>
  <c r="J686" i="25"/>
  <c r="J680" i="25"/>
  <c r="J674" i="25"/>
  <c r="J645" i="25"/>
  <c r="J642" i="25"/>
  <c r="J639" i="25"/>
  <c r="J636" i="25"/>
  <c r="J633" i="25"/>
  <c r="J690" i="25"/>
  <c r="J684" i="25"/>
  <c r="J678" i="25"/>
  <c r="J672" i="25"/>
  <c r="J710" i="25"/>
  <c r="J699" i="25"/>
  <c r="J638" i="25"/>
  <c r="J637" i="25"/>
  <c r="J712" i="25"/>
  <c r="J693" i="25"/>
  <c r="J687" i="25"/>
  <c r="J681" i="25"/>
  <c r="J675" i="25"/>
  <c r="J669" i="25"/>
  <c r="J641" i="25"/>
  <c r="J640" i="25"/>
  <c r="J705" i="25"/>
  <c r="J698" i="25"/>
  <c r="J694" i="25"/>
  <c r="J689" i="25"/>
  <c r="J688" i="25"/>
  <c r="J683" i="25"/>
  <c r="J682" i="25"/>
  <c r="J677" i="25"/>
  <c r="J676" i="25"/>
  <c r="J671" i="25"/>
  <c r="J670" i="25"/>
  <c r="J644" i="25"/>
  <c r="J643" i="25"/>
  <c r="J717" i="25"/>
  <c r="J700" i="25"/>
  <c r="J711" i="25"/>
  <c r="J704" i="25"/>
  <c r="J696" i="25"/>
  <c r="J646" i="25"/>
  <c r="J632" i="25"/>
  <c r="J647" i="25"/>
  <c r="J706" i="25"/>
  <c r="J635" i="25"/>
  <c r="J634" i="25"/>
  <c r="K644" i="24" l="1"/>
  <c r="K704" i="24" s="1"/>
  <c r="L647" i="24"/>
  <c r="J715" i="24"/>
  <c r="J716" i="25"/>
  <c r="L648" i="25"/>
  <c r="K645" i="25"/>
  <c r="K700" i="24" l="1"/>
  <c r="K697" i="24"/>
  <c r="K694" i="24"/>
  <c r="K693" i="24"/>
  <c r="K705" i="24"/>
  <c r="K703" i="24"/>
  <c r="K679" i="24"/>
  <c r="K707" i="24"/>
  <c r="K712" i="24"/>
  <c r="K669" i="24"/>
  <c r="K668" i="24"/>
  <c r="K716" i="24"/>
  <c r="K683" i="24"/>
  <c r="K680" i="24"/>
  <c r="K708" i="24"/>
  <c r="K692" i="24"/>
  <c r="K681" i="24"/>
  <c r="K685" i="24"/>
  <c r="K696" i="24"/>
  <c r="K709" i="24"/>
  <c r="K676" i="24"/>
  <c r="K675" i="24"/>
  <c r="K699" i="24"/>
  <c r="K682" i="24"/>
  <c r="K690" i="24"/>
  <c r="K678" i="24"/>
  <c r="K684" i="24"/>
  <c r="K691" i="24"/>
  <c r="K674" i="24"/>
  <c r="K713" i="24"/>
  <c r="K701" i="24"/>
  <c r="K677" i="24"/>
  <c r="K711" i="24"/>
  <c r="K672" i="24"/>
  <c r="K698" i="24"/>
  <c r="K695" i="24"/>
  <c r="K673" i="24"/>
  <c r="K688" i="24"/>
  <c r="K706" i="24"/>
  <c r="K686" i="24"/>
  <c r="K710" i="24"/>
  <c r="K671" i="24"/>
  <c r="K689" i="24"/>
  <c r="K687" i="24"/>
  <c r="K670" i="24"/>
  <c r="K702" i="24"/>
  <c r="L678" i="24"/>
  <c r="L700" i="24"/>
  <c r="L674" i="24"/>
  <c r="L713" i="24"/>
  <c r="L677" i="24"/>
  <c r="L705" i="24"/>
  <c r="L711" i="24"/>
  <c r="L670" i="24"/>
  <c r="L698" i="24"/>
  <c r="L680" i="24"/>
  <c r="L690" i="24"/>
  <c r="L708" i="24"/>
  <c r="L675" i="24"/>
  <c r="L701" i="24"/>
  <c r="L676" i="24"/>
  <c r="L688" i="24"/>
  <c r="L696" i="24"/>
  <c r="L668" i="24"/>
  <c r="L684" i="24"/>
  <c r="L716" i="24"/>
  <c r="L710" i="24"/>
  <c r="L693" i="24"/>
  <c r="L673" i="24"/>
  <c r="L707" i="24"/>
  <c r="L695" i="24"/>
  <c r="L679" i="24"/>
  <c r="L687" i="24"/>
  <c r="L694" i="24"/>
  <c r="L691" i="24"/>
  <c r="L689" i="24"/>
  <c r="L692" i="24"/>
  <c r="L709" i="24"/>
  <c r="L699" i="24"/>
  <c r="L703" i="24"/>
  <c r="L685" i="24"/>
  <c r="L682" i="24"/>
  <c r="L702" i="24"/>
  <c r="L704" i="24"/>
  <c r="M704" i="24" s="1"/>
  <c r="D183" i="34" s="1"/>
  <c r="L683" i="24"/>
  <c r="L712" i="24"/>
  <c r="L669" i="24"/>
  <c r="L681" i="24"/>
  <c r="L672" i="24"/>
  <c r="L697" i="24"/>
  <c r="L706" i="24"/>
  <c r="L671" i="24"/>
  <c r="L686" i="24"/>
  <c r="K714" i="25"/>
  <c r="K708" i="25"/>
  <c r="K702" i="25"/>
  <c r="K696" i="25"/>
  <c r="K709" i="25"/>
  <c r="K703" i="25"/>
  <c r="K697" i="25"/>
  <c r="K717" i="25"/>
  <c r="K710" i="25"/>
  <c r="K704" i="25"/>
  <c r="K698" i="25"/>
  <c r="K692" i="25"/>
  <c r="K686" i="25"/>
  <c r="K680" i="25"/>
  <c r="K674" i="25"/>
  <c r="K693" i="25"/>
  <c r="K687" i="25"/>
  <c r="K681" i="25"/>
  <c r="K675" i="25"/>
  <c r="K669" i="25"/>
  <c r="K695" i="25"/>
  <c r="K691" i="25"/>
  <c r="K685" i="25"/>
  <c r="K679" i="25"/>
  <c r="K673" i="25"/>
  <c r="K712" i="25"/>
  <c r="K707" i="25"/>
  <c r="K705" i="25"/>
  <c r="K694" i="25"/>
  <c r="K690" i="25"/>
  <c r="K689" i="25"/>
  <c r="K688" i="25"/>
  <c r="K684" i="25"/>
  <c r="K683" i="25"/>
  <c r="K682" i="25"/>
  <c r="K678" i="25"/>
  <c r="K677" i="25"/>
  <c r="K676" i="25"/>
  <c r="K672" i="25"/>
  <c r="K671" i="25"/>
  <c r="K670" i="25"/>
  <c r="K713" i="25"/>
  <c r="K700" i="25"/>
  <c r="K711" i="25"/>
  <c r="K706" i="25"/>
  <c r="K701" i="25"/>
  <c r="K699" i="25"/>
  <c r="L709" i="25"/>
  <c r="L703" i="25"/>
  <c r="L697" i="25"/>
  <c r="L717" i="25"/>
  <c r="L710" i="25"/>
  <c r="L704" i="25"/>
  <c r="L698" i="25"/>
  <c r="L711" i="25"/>
  <c r="L705" i="25"/>
  <c r="L699" i="25"/>
  <c r="L693" i="25"/>
  <c r="L687" i="25"/>
  <c r="L681" i="25"/>
  <c r="M681" i="25" s="1"/>
  <c r="L675" i="25"/>
  <c r="L669" i="25"/>
  <c r="L694" i="25"/>
  <c r="L688" i="25"/>
  <c r="L682" i="25"/>
  <c r="L676" i="25"/>
  <c r="L670" i="25"/>
  <c r="L692" i="25"/>
  <c r="L686" i="25"/>
  <c r="L680" i="25"/>
  <c r="L674" i="25"/>
  <c r="L691" i="25"/>
  <c r="L690" i="25"/>
  <c r="L689" i="25"/>
  <c r="L685" i="25"/>
  <c r="L684" i="25"/>
  <c r="L683" i="25"/>
  <c r="L679" i="25"/>
  <c r="L678" i="25"/>
  <c r="L677" i="25"/>
  <c r="L673" i="25"/>
  <c r="L672" i="25"/>
  <c r="L671" i="25"/>
  <c r="L713" i="25"/>
  <c r="L708" i="25"/>
  <c r="L700" i="25"/>
  <c r="L695" i="25"/>
  <c r="L714" i="25"/>
  <c r="L706" i="25"/>
  <c r="L701" i="25"/>
  <c r="L696" i="25"/>
  <c r="L707" i="25"/>
  <c r="L702" i="25"/>
  <c r="L712" i="25"/>
  <c r="M679" i="25" l="1"/>
  <c r="M688" i="24"/>
  <c r="I87" i="34" s="1"/>
  <c r="M683" i="24"/>
  <c r="D87" i="34" s="1"/>
  <c r="M680" i="24"/>
  <c r="H55" i="34" s="1"/>
  <c r="M675" i="25"/>
  <c r="M697" i="24"/>
  <c r="D151" i="34" s="1"/>
  <c r="M692" i="24"/>
  <c r="F55" i="34" s="1"/>
  <c r="M675" i="24"/>
  <c r="C55" i="34" s="1"/>
  <c r="M686" i="24"/>
  <c r="G87" i="34" s="1"/>
  <c r="M669" i="24"/>
  <c r="D23" i="34" s="1"/>
  <c r="M693" i="24"/>
  <c r="G119" i="34" s="1"/>
  <c r="M691" i="24"/>
  <c r="E119" i="34" s="1"/>
  <c r="M684" i="24"/>
  <c r="E87" i="34" s="1"/>
  <c r="M678" i="24"/>
  <c r="M677" i="24"/>
  <c r="M709" i="24"/>
  <c r="I183" i="34" s="1"/>
  <c r="M679" i="24"/>
  <c r="M701" i="24"/>
  <c r="H151" i="34" s="1"/>
  <c r="M700" i="24"/>
  <c r="G151" i="34" s="1"/>
  <c r="M707" i="24"/>
  <c r="G183" i="34" s="1"/>
  <c r="M668" i="24"/>
  <c r="C23" i="34" s="1"/>
  <c r="M696" i="24"/>
  <c r="C151" i="34" s="1"/>
  <c r="M690" i="24"/>
  <c r="D119" i="34" s="1"/>
  <c r="M681" i="24"/>
  <c r="I55" i="34" s="1"/>
  <c r="M682" i="24"/>
  <c r="C87" i="34" s="1"/>
  <c r="M708" i="24"/>
  <c r="H183" i="34" s="1"/>
  <c r="M705" i="24"/>
  <c r="E183" i="34" s="1"/>
  <c r="M671" i="24"/>
  <c r="F23" i="34" s="1"/>
  <c r="M712" i="24"/>
  <c r="E215" i="34" s="1"/>
  <c r="M703" i="24"/>
  <c r="C183" i="34" s="1"/>
  <c r="M694" i="24"/>
  <c r="H119" i="34" s="1"/>
  <c r="M685" i="24"/>
  <c r="F87" i="34" s="1"/>
  <c r="M699" i="24"/>
  <c r="F151" i="34" s="1"/>
  <c r="M676" i="24"/>
  <c r="D55" i="34" s="1"/>
  <c r="M713" i="24"/>
  <c r="F215" i="34" s="1"/>
  <c r="M706" i="24"/>
  <c r="F183" i="34" s="1"/>
  <c r="M687" i="24"/>
  <c r="H87" i="34" s="1"/>
  <c r="M674" i="24"/>
  <c r="I23" i="34" s="1"/>
  <c r="K715" i="24"/>
  <c r="M695" i="24"/>
  <c r="I119" i="34" s="1"/>
  <c r="M689" i="24"/>
  <c r="C119" i="34" s="1"/>
  <c r="M673" i="24"/>
  <c r="H23" i="34" s="1"/>
  <c r="M670" i="24"/>
  <c r="E23" i="34" s="1"/>
  <c r="M672" i="24"/>
  <c r="G23" i="34" s="1"/>
  <c r="M702" i="24"/>
  <c r="I151" i="34" s="1"/>
  <c r="M711" i="24"/>
  <c r="D215" i="34" s="1"/>
  <c r="M710" i="24"/>
  <c r="C215" i="34" s="1"/>
  <c r="M698" i="24"/>
  <c r="E151" i="34" s="1"/>
  <c r="L715" i="24"/>
  <c r="M702" i="25"/>
  <c r="M695" i="25"/>
  <c r="M682" i="25"/>
  <c r="M713" i="25"/>
  <c r="M693" i="25"/>
  <c r="M672" i="25"/>
  <c r="M684" i="25"/>
  <c r="M680" i="25"/>
  <c r="M712" i="25"/>
  <c r="M688" i="25"/>
  <c r="M698" i="25"/>
  <c r="M709" i="25"/>
  <c r="M687" i="25"/>
  <c r="M701" i="25"/>
  <c r="M691" i="25"/>
  <c r="M676" i="25"/>
  <c r="M706" i="25"/>
  <c r="M674" i="25"/>
  <c r="M685" i="25"/>
  <c r="M708" i="25"/>
  <c r="M671" i="25"/>
  <c r="M683" i="25"/>
  <c r="M686" i="25"/>
  <c r="M714" i="25"/>
  <c r="M673" i="25"/>
  <c r="M700" i="25"/>
  <c r="M677" i="25"/>
  <c r="M689" i="25"/>
  <c r="M697" i="25"/>
  <c r="M704" i="25"/>
  <c r="M696" i="25"/>
  <c r="M711" i="25"/>
  <c r="M710" i="25"/>
  <c r="M707" i="25"/>
  <c r="M705" i="25"/>
  <c r="M694" i="25"/>
  <c r="M699" i="25"/>
  <c r="M692" i="25"/>
  <c r="L716" i="25"/>
  <c r="M669" i="25"/>
  <c r="M716" i="25" s="1"/>
  <c r="K716" i="25"/>
  <c r="M678" i="25"/>
  <c r="M690" i="25"/>
  <c r="M670" i="25"/>
  <c r="M703" i="25"/>
  <c r="F119" i="34" l="1"/>
  <c r="E55" i="34"/>
  <c r="G55" i="34"/>
  <c r="M715" i="24"/>
</calcChain>
</file>

<file path=xl/sharedStrings.xml><?xml version="1.0" encoding="utf-8"?>
<sst xmlns="http://schemas.openxmlformats.org/spreadsheetml/2006/main" count="4824" uniqueCount="1374">
  <si>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</si>
  <si>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</si>
  <si>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</si>
  <si>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</si>
  <si>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</si>
  <si>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</si>
  <si>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</si>
  <si>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</si>
  <si>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</si>
  <si>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</si>
  <si>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</si>
  <si>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</si>
  <si>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</si>
  <si>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</si>
  <si>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</si>
  <si>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</si>
  <si>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</si>
  <si>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</si>
  <si>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</si>
  <si>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</si>
  <si>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</si>
  <si>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</si>
  <si>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</si>
  <si>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</si>
  <si>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</si>
  <si>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</si>
  <si>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</si>
  <si>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</si>
  <si>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</si>
  <si>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</si>
  <si>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</si>
  <si>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</si>
  <si>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</si>
  <si>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</si>
  <si>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</si>
  <si>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</si>
  <si>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</si>
  <si>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</si>
  <si>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</si>
  <si>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</si>
  <si>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</si>
  <si>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</si>
  <si>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</si>
  <si>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</si>
  <si>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</si>
  <si>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</si>
  <si>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</si>
  <si>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</si>
  <si>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</si>
  <si>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</si>
  <si>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</si>
  <si>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</si>
  <si>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</si>
  <si>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</si>
  <si>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</si>
  <si>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</si>
  <si>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</si>
  <si>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</si>
  <si>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</si>
  <si>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</si>
  <si>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</si>
  <si>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</si>
  <si>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</si>
  <si>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</si>
  <si>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</si>
  <si>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</si>
  <si>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</si>
  <si>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</si>
  <si>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</si>
  <si>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</si>
  <si>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</si>
  <si>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</si>
  <si>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</si>
  <si>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</si>
  <si>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</si>
  <si>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</si>
  <si>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</si>
  <si>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</si>
  <si>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</si>
  <si>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</si>
  <si>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</si>
  <si>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</si>
  <si>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</si>
  <si>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</si>
  <si>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</si>
  <si>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</si>
  <si>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</si>
  <si>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</si>
  <si>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</si>
  <si>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</si>
  <si>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</si>
  <si>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</si>
  <si>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</si>
  <si>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</si>
  <si>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</si>
  <si>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</si>
  <si>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</si>
  <si>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</si>
  <si>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</si>
  <si>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</si>
  <si>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</si>
  <si>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</si>
  <si>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</si>
  <si>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</si>
  <si>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</si>
  <si>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</si>
  <si>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</si>
  <si>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</si>
  <si>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</si>
  <si>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</si>
  <si>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</si>
  <si>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</si>
  <si>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</si>
  <si>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</si>
  <si>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</si>
  <si>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</si>
  <si>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</si>
  <si>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</si>
  <si>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</si>
  <si>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</si>
  <si>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</si>
  <si>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</si>
  <si>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</si>
  <si>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</si>
  <si>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</si>
  <si>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</si>
  <si>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</si>
  <si>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</si>
  <si>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</si>
  <si>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</si>
  <si>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</si>
  <si>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</si>
  <si>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</si>
  <si>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</si>
  <si>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</si>
  <si>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</si>
  <si>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</si>
  <si>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</si>
  <si>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</si>
  <si>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</si>
  <si>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</si>
  <si>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</si>
  <si>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</si>
  <si>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</si>
  <si>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</si>
  <si>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</si>
  <si>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</si>
  <si>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</si>
  <si>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</si>
  <si>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</si>
  <si>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</si>
  <si>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</si>
  <si>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</si>
  <si>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</si>
  <si>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</si>
  <si>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</si>
  <si>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</si>
  <si>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</si>
  <si>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</si>
  <si>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</si>
  <si>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</si>
  <si>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</si>
  <si>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</si>
  <si>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</si>
  <si>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</si>
  <si>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</si>
  <si>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</si>
  <si>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</si>
  <si>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</si>
  <si>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</si>
  <si>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</si>
  <si>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</si>
  <si>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</si>
  <si>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</si>
  <si>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</si>
  <si>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</si>
  <si>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</si>
  <si>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</si>
  <si>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</si>
  <si>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</si>
  <si>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</si>
  <si>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</si>
  <si>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</si>
  <si>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</si>
  <si>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</si>
  <si>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</si>
  <si>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</si>
  <si>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</si>
  <si>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</si>
  <si>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</si>
  <si>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</si>
  <si>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</si>
  <si>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</si>
  <si>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</si>
  <si>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</si>
  <si>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</si>
  <si>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</si>
  <si>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</si>
  <si>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</si>
  <si>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</si>
  <si>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</si>
  <si>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</si>
  <si>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</si>
  <si>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</si>
  <si>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</si>
  <si>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</si>
  <si>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</si>
  <si>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</si>
  <si>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</si>
  <si>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</si>
  <si>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</si>
  <si>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</si>
  <si>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</si>
  <si>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</si>
  <si>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</si>
  <si>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</si>
  <si>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</si>
  <si>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</si>
  <si>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</si>
  <si>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</si>
  <si>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</si>
  <si>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</si>
  <si>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</si>
  <si>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</si>
  <si>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</si>
  <si>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</si>
  <si>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</si>
  <si>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</si>
  <si>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</si>
  <si>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</si>
  <si>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</si>
  <si>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</si>
  <si>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</si>
  <si>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</si>
  <si>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</si>
  <si>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</si>
  <si>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</si>
  <si>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</si>
  <si>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</si>
  <si>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</si>
  <si>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</si>
  <si>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</si>
  <si>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</si>
  <si>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</si>
  <si>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</si>
  <si>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</si>
  <si>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</si>
  <si>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</si>
  <si>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</si>
  <si>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</si>
  <si>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</si>
  <si>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</si>
  <si>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</si>
  <si>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</si>
  <si>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</si>
  <si>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</si>
  <si>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</si>
  <si>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</si>
  <si>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</si>
  <si>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</si>
  <si>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</si>
  <si>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</si>
  <si>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</si>
  <si>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</si>
  <si>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</si>
  <si>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</si>
  <si>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</si>
  <si>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</si>
  <si>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</si>
  <si>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</si>
  <si>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</si>
  <si>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</si>
  <si>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</si>
  <si>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</si>
  <si>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</si>
  <si>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</si>
  <si>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</si>
  <si>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</si>
  <si>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</si>
  <si>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</si>
  <si>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</si>
  <si>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</si>
  <si>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</si>
  <si>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</si>
  <si>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</si>
  <si>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</si>
  <si>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</si>
  <si>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</si>
  <si>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</si>
  <si>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</si>
  <si>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</si>
  <si>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</si>
  <si>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</si>
  <si>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</si>
  <si>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</si>
  <si>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</si>
  <si>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</si>
  <si>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</si>
  <si>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</si>
  <si>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</si>
  <si>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104</t>
  </si>
  <si>
    <t>Hospital Name</t>
  </si>
  <si>
    <t>EvergreenHealth Monroe</t>
  </si>
  <si>
    <t>Mailing Address</t>
  </si>
  <si>
    <t>14701 179th Ave SE</t>
  </si>
  <si>
    <t>City</t>
  </si>
  <si>
    <t>Monroe</t>
  </si>
  <si>
    <t>State</t>
  </si>
  <si>
    <t>WA</t>
  </si>
  <si>
    <t>Zip</t>
  </si>
  <si>
    <t>County</t>
  </si>
  <si>
    <t>Snohomish</t>
  </si>
  <si>
    <t>Chief Executive Officer</t>
  </si>
  <si>
    <t xml:space="preserve">Lisa LaPlante </t>
  </si>
  <si>
    <t>Chief Financial Officer</t>
  </si>
  <si>
    <t>Ann Peterson</t>
  </si>
  <si>
    <t>Chair of Governing Board</t>
  </si>
  <si>
    <t>Karen Gahm</t>
  </si>
  <si>
    <t>Telephone Number</t>
  </si>
  <si>
    <t>360-794-7497</t>
  </si>
  <si>
    <t>Facsimile Number</t>
  </si>
  <si>
    <t>360-863-4672</t>
  </si>
  <si>
    <t>Name of Submitter</t>
  </si>
  <si>
    <t>Rubyann Toledo</t>
  </si>
  <si>
    <t>Email of Submitter</t>
  </si>
  <si>
    <t>rtoledo@evergreenhealthmonroe.com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</si>
  <si>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</si>
  <si>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</si>
  <si>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</si>
  <si>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</si>
  <si>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</si>
  <si>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</si>
  <si>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</si>
  <si>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</si>
  <si>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</si>
  <si>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</si>
  <si>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</si>
  <si>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</si>
  <si>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</si>
  <si>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</si>
  <si>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</si>
  <si>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</si>
  <si>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</si>
  <si>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</si>
  <si>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</si>
  <si>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</si>
  <si>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</si>
  <si>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</si>
  <si>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</si>
  <si>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</si>
  <si>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</si>
  <si>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</si>
  <si>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</si>
  <si>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</si>
  <si>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</si>
  <si>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</si>
  <si>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</si>
  <si>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</si>
  <si>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</si>
  <si>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</si>
  <si>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</si>
  <si>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</si>
  <si>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</si>
  <si>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</si>
  <si>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</si>
  <si>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</si>
  <si>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</si>
  <si>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</si>
  <si>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</si>
  <si>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</si>
  <si>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</si>
  <si>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</si>
  <si>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</si>
  <si>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</si>
  <si>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</si>
  <si>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</si>
  <si>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</si>
  <si>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</si>
  <si>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</si>
  <si>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</si>
  <si>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</si>
  <si>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</si>
  <si>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</si>
  <si>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</si>
  <si>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</si>
  <si>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</si>
  <si>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</si>
  <si>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</si>
  <si>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</si>
  <si>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</si>
  <si>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</si>
  <si>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</si>
  <si>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</si>
  <si>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</si>
  <si>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</si>
  <si>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</si>
  <si>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</si>
  <si>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</si>
  <si>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</si>
  <si>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</si>
  <si>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</si>
  <si>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</si>
  <si>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</si>
  <si>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</si>
  <si>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</si>
  <si>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</si>
  <si>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</si>
  <si>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</si>
  <si>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</si>
  <si>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</si>
  <si>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</si>
  <si>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</si>
  <si>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</si>
  <si>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</si>
  <si>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</si>
  <si>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</si>
  <si>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</si>
  <si>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</si>
  <si>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</si>
  <si>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</si>
  <si>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</si>
  <si>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</si>
  <si>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</si>
  <si>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</si>
  <si>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</si>
  <si>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</si>
  <si>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</si>
  <si>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</si>
  <si>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</si>
  <si>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</si>
  <si>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</si>
  <si>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</si>
  <si>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</si>
  <si>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</si>
  <si>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</si>
  <si>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</si>
  <si>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</si>
  <si>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</si>
  <si>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</si>
  <si>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</si>
  <si>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</si>
  <si>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</si>
  <si>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</si>
  <si>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</si>
  <si>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</si>
  <si>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</si>
  <si>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</si>
  <si>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</si>
  <si>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</si>
  <si>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</si>
  <si>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</si>
  <si>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</si>
  <si>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</si>
  <si>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</si>
  <si>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</si>
  <si>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</si>
  <si>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</si>
  <si>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</si>
  <si>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</si>
  <si>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</si>
  <si>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</si>
  <si>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</si>
  <si>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</si>
  <si>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</si>
  <si>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</si>
  <si>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</si>
  <si>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</si>
  <si>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</si>
  <si>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</si>
  <si>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</si>
  <si>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</si>
  <si>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</si>
  <si>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</si>
  <si>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</si>
  <si>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</si>
  <si>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</si>
  <si>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</si>
  <si>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</si>
  <si>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</si>
  <si>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</si>
  <si>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</si>
  <si>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</si>
  <si>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</si>
  <si>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</si>
  <si>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</si>
  <si>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</si>
  <si>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</si>
  <si>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</si>
  <si>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</si>
  <si>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</si>
  <si>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</si>
  <si>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</si>
  <si>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</si>
  <si>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</si>
  <si>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</si>
  <si>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</si>
  <si>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</si>
  <si>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</si>
  <si>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</si>
  <si>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</si>
  <si>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</si>
  <si>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</si>
  <si>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</si>
  <si>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</si>
  <si>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</si>
  <si>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</si>
  <si>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</si>
  <si>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</si>
  <si>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</si>
  <si>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</si>
  <si>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</si>
  <si>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</si>
  <si>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</si>
  <si>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</si>
  <si>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</si>
  <si>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</si>
  <si>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</si>
  <si>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</si>
  <si>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</si>
  <si>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</si>
  <si>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</si>
  <si>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</si>
  <si>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</si>
  <si>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</si>
  <si>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</si>
  <si>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</si>
  <si>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</si>
  <si>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</si>
  <si>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</si>
  <si>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</si>
  <si>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</si>
  <si>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</si>
  <si>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</si>
  <si>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</si>
  <si>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</si>
  <si>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</si>
  <si>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</si>
  <si>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</si>
  <si>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</si>
  <si>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</si>
  <si>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</si>
  <si>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</si>
  <si>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</si>
  <si>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</si>
  <si>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</si>
  <si>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</si>
  <si>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</si>
  <si>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</si>
  <si>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</si>
  <si>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</si>
  <si>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</si>
  <si>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</si>
  <si>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</si>
  <si>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</si>
  <si>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</si>
  <si>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</si>
  <si>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</si>
  <si>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</si>
  <si>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</si>
  <si>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</si>
  <si>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</si>
  <si>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</si>
  <si>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</si>
  <si>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</si>
  <si>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</si>
  <si>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</si>
  <si>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</si>
  <si>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</si>
  <si>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</si>
  <si>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</si>
  <si>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</si>
  <si>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</si>
  <si>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</si>
  <si>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</si>
  <si>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</si>
  <si>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</si>
  <si>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</si>
  <si>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</si>
  <si>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</si>
  <si>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</si>
  <si>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</si>
  <si>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</si>
  <si>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</si>
  <si>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</si>
  <si>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</si>
  <si>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</si>
  <si>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</si>
  <si>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</si>
  <si>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</si>
  <si>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</si>
  <si>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</si>
  <si>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</si>
  <si>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</si>
  <si>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</si>
  <si>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</si>
  <si>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</si>
  <si>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</si>
  <si>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</si>
  <si>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</si>
  <si>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</si>
  <si>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</si>
  <si>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</si>
  <si>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</si>
  <si>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</si>
  <si>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</si>
  <si>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</si>
  <si>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</si>
  <si>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</si>
  <si>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</si>
  <si>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</si>
  <si>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</si>
  <si>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</si>
  <si>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</si>
  <si>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</si>
  <si>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</si>
  <si>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</si>
  <si>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</si>
  <si>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</si>
  <si>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</si>
  <si>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</si>
  <si>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</si>
  <si>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</si>
  <si>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</si>
  <si>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</si>
  <si>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</si>
  <si>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</si>
  <si>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</si>
  <si>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</si>
  <si>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</si>
  <si>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</si>
  <si>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</si>
  <si>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</si>
  <si>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</si>
  <si>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</si>
  <si>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</si>
  <si>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</si>
  <si>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</si>
  <si>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</si>
  <si>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</si>
  <si>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</si>
  <si>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</si>
  <si>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</si>
  <si>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</si>
  <si>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</si>
  <si>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</si>
  <si>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</si>
  <si>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</si>
  <si>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</si>
  <si>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</si>
  <si>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</si>
  <si>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</si>
  <si>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</si>
  <si>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</si>
  <si>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</si>
  <si>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</si>
  <si>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</si>
  <si>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</si>
  <si>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</si>
  <si>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</si>
  <si>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</si>
  <si>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</si>
  <si>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</si>
  <si>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</si>
  <si>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</si>
  <si>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</si>
  <si>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</si>
  <si>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</si>
  <si>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</si>
  <si>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</si>
  <si>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</si>
  <si>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</si>
  <si>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</si>
  <si>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</si>
  <si>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</si>
  <si>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</si>
  <si>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</si>
  <si>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</si>
  <si>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</si>
  <si>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</si>
  <si>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</si>
  <si>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</si>
  <si>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</si>
  <si>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</si>
  <si>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</si>
  <si>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</si>
  <si>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</si>
  <si>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</si>
  <si>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</si>
  <si>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</si>
  <si>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</si>
  <si>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</si>
  <si>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</si>
  <si>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</si>
  <si>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</si>
  <si>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</si>
  <si>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</si>
  <si>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</si>
  <si>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</si>
  <si>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</si>
  <si>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</si>
  <si>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</si>
  <si>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</si>
  <si>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</si>
  <si>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</si>
  <si>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</si>
  <si>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</si>
  <si>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</si>
  <si>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</si>
  <si>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</si>
  <si>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</si>
  <si>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</si>
  <si>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</si>
  <si>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</si>
  <si>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</si>
  <si>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</si>
  <si>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</si>
  <si>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</si>
  <si>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</si>
  <si>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</si>
  <si>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</si>
  <si>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</si>
  <si>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</si>
  <si>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</si>
  <si>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</si>
  <si>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</si>
  <si>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</si>
  <si>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</si>
  <si>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</si>
  <si>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</si>
  <si>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</si>
  <si>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</si>
  <si>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</si>
  <si>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</si>
  <si>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</si>
  <si>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</si>
  <si>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</si>
  <si>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</si>
  <si>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</si>
  <si>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</si>
  <si>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</si>
  <si>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</si>
  <si>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</si>
  <si>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</si>
  <si>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</si>
  <si>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</si>
  <si>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</si>
  <si>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</si>
  <si>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</si>
  <si>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</si>
  <si>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</si>
  <si>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</si>
  <si>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</si>
  <si>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</si>
  <si>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</si>
  <si>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</si>
  <si>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</si>
  <si>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</si>
  <si>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</si>
  <si>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</si>
  <si>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</si>
  <si>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</si>
  <si>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</si>
  <si>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</si>
  <si>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</si>
  <si>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</si>
  <si>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</si>
  <si>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</si>
  <si>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</si>
  <si>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</si>
  <si>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</si>
  <si>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</si>
  <si>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</si>
  <si>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</si>
  <si>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</si>
  <si>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</si>
  <si>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</si>
  <si>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</si>
  <si>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</si>
  <si>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</si>
  <si>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</si>
  <si>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</si>
  <si>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</si>
  <si>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</si>
  <si>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</si>
  <si>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</si>
  <si>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</si>
  <si>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</si>
  <si>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</si>
  <si>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</si>
  <si>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</si>
  <si>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</si>
  <si>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</si>
  <si>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</si>
  <si>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</si>
  <si>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</si>
  <si>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</si>
  <si>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</si>
  <si>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</si>
  <si>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</si>
  <si>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</si>
  <si>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</si>
  <si>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</si>
  <si>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</si>
  <si>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</si>
  <si>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</si>
  <si>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</si>
  <si>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</si>
  <si>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</si>
  <si>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</si>
  <si>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</si>
  <si>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</si>
  <si>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</si>
  <si>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</si>
  <si>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</si>
  <si>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</si>
  <si>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</si>
  <si>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</si>
  <si>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</si>
  <si>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</si>
  <si>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</si>
  <si>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</si>
  <si>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</si>
  <si>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</si>
  <si>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</si>
  <si>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</si>
  <si>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</si>
  <si>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</si>
  <si>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</si>
  <si>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</si>
  <si>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</si>
  <si>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</si>
  <si>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</si>
  <si>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</si>
  <si>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</si>
  <si>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</si>
  <si>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</si>
  <si>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</si>
  <si>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</si>
  <si>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</si>
  <si>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</si>
  <si>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</si>
  <si>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</si>
  <si>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</si>
  <si>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</si>
  <si>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</si>
  <si>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</si>
  <si>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</si>
  <si>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</si>
  <si>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</si>
  <si>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</si>
  <si>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</si>
  <si>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</si>
  <si>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</si>
  <si>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</si>
  <si>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</si>
  <si>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</si>
  <si>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</si>
  <si>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</si>
  <si>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</si>
  <si>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</si>
  <si>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</si>
  <si>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</si>
  <si>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</si>
  <si>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</si>
  <si>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</si>
  <si>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</si>
  <si>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</si>
  <si>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</si>
  <si>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</si>
  <si>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</si>
  <si>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</si>
  <si>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</si>
  <si>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</si>
  <si>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</si>
  <si>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</si>
  <si>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</si>
  <si>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</si>
  <si>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</si>
  <si>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</si>
  <si>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</si>
  <si>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</si>
  <si>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</si>
  <si>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</si>
  <si>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</si>
  <si>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</si>
  <si>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</si>
  <si>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</si>
  <si>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</si>
  <si>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</si>
  <si>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</si>
  <si>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</si>
  <si>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</si>
  <si>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</si>
  <si>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</si>
  <si>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</si>
  <si>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</si>
  <si>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</si>
  <si>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</si>
  <si>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</si>
  <si>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</si>
  <si>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</si>
  <si>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</si>
  <si>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</si>
  <si>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</si>
  <si>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</si>
  <si>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</si>
  <si>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</si>
  <si>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</si>
  <si>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</si>
  <si>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</si>
  <si>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</si>
  <si>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</si>
  <si>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</si>
  <si>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</si>
  <si>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</si>
  <si>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</si>
  <si>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</si>
  <si>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</si>
  <si>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</si>
  <si>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</si>
  <si>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</si>
  <si>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</si>
  <si>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</si>
  <si>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</si>
  <si>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</si>
  <si>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</si>
  <si>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</si>
  <si>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</si>
  <si>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</si>
  <si>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</si>
  <si>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</si>
  <si>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</si>
  <si>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</si>
  <si>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</si>
  <si>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</si>
  <si>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</si>
  <si>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</si>
  <si>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</si>
  <si>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</si>
  <si>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</si>
  <si>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</si>
  <si>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</si>
  <si>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</si>
  <si>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</si>
  <si>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</si>
  <si>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</si>
  <si>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</si>
  <si>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</si>
  <si>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</si>
  <si>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</si>
  <si>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</si>
  <si>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</si>
  <si>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</si>
  <si>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</si>
  <si>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</si>
  <si>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</si>
  <si>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</si>
  <si>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</si>
  <si>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</si>
  <si>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</si>
  <si>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</si>
  <si>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</si>
  <si>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</si>
  <si>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</si>
  <si>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</si>
  <si>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</si>
  <si>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</si>
  <si>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</si>
  <si>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</si>
  <si>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</si>
  <si>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</si>
  <si>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</si>
  <si>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</si>
  <si>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</si>
  <si>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</si>
  <si>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</si>
  <si>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</si>
  <si>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</si>
  <si>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</si>
  <si>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</si>
  <si>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</si>
  <si>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</si>
  <si>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</si>
  <si>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</si>
  <si>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</si>
  <si>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</si>
  <si>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</si>
  <si>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</si>
  <si>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</si>
  <si>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</si>
  <si>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</si>
  <si>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</si>
  <si>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</si>
  <si>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</si>
  <si>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</si>
  <si>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</si>
  <si>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</si>
  <si>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</si>
  <si>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</si>
  <si>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</si>
  <si>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</si>
  <si>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</si>
  <si>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</si>
  <si>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</si>
  <si>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</si>
  <si>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</si>
  <si>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</si>
  <si>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</si>
  <si>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</si>
  <si>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</si>
  <si>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</si>
  <si>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</si>
  <si>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</si>
  <si>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</si>
  <si>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</si>
  <si>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</si>
  <si>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</si>
  <si>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</si>
  <si>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</si>
  <si>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</si>
  <si>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</si>
  <si>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</si>
  <si>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</si>
  <si>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</si>
  <si>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</si>
  <si>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</si>
  <si>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</si>
  <si>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</si>
  <si>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</si>
  <si>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</si>
  <si>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</si>
  <si>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</si>
  <si>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</si>
  <si>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</si>
  <si>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</si>
  <si>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</si>
  <si>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</si>
  <si>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</si>
  <si>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</si>
  <si>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</si>
  <si>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</si>
  <si>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</si>
  <si>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</si>
  <si>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</si>
  <si>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</si>
  <si>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</si>
  <si>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</si>
  <si>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</si>
  <si>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</si>
  <si>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</si>
  <si>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</si>
  <si>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</si>
  <si>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</si>
  <si>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</si>
  <si>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</si>
  <si>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</si>
  <si>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</si>
  <si>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</si>
  <si>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</si>
  <si>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</si>
  <si>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</si>
  <si>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</si>
  <si>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</si>
  <si>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</si>
  <si>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</si>
  <si>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</si>
  <si>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</si>
  <si>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</si>
  <si>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</si>
  <si>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</si>
  <si>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</si>
  <si>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</si>
  <si>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</si>
  <si>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</si>
  <si>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</si>
  <si>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</si>
  <si>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</si>
  <si>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</si>
  <si>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</si>
  <si>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</si>
  <si>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</si>
  <si>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</si>
  <si>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</si>
  <si>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</si>
  <si>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</si>
  <si>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</si>
  <si>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</si>
  <si>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</si>
  <si>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</si>
  <si>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</si>
  <si>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</si>
  <si>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</si>
  <si>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</si>
  <si>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</si>
  <si>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</si>
  <si>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</si>
  <si>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</si>
  <si>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</si>
  <si>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</si>
  <si>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</si>
  <si>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</si>
  <si>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</si>
  <si>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</si>
  <si>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</si>
  <si>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</si>
  <si>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</si>
  <si>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</si>
  <si>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</si>
  <si>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</si>
  <si>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</si>
  <si>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</si>
  <si>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</si>
  <si>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</si>
  <si>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</si>
  <si>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</si>
  <si>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</si>
  <si>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</si>
  <si>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</si>
  <si>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</si>
  <si>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</si>
  <si>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</si>
  <si>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</si>
  <si>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</si>
  <si>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</si>
  <si>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</si>
  <si>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</si>
  <si>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</si>
  <si>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</si>
  <si>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</si>
  <si>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</si>
  <si>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</si>
  <si>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</si>
  <si>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</si>
  <si>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</si>
  <si>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</si>
  <si>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</si>
  <si>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</si>
  <si>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</si>
  <si>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</si>
  <si>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</si>
  <si>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</si>
  <si>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</si>
  <si>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</si>
  <si>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</si>
  <si>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</si>
  <si>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</si>
  <si>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</si>
  <si>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</si>
  <si>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</si>
  <si>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</si>
  <si>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</si>
  <si>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</si>
  <si>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</si>
  <si>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</si>
  <si>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</si>
  <si>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</si>
  <si>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</si>
  <si>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</si>
  <si>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</si>
  <si>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</si>
  <si>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</si>
  <si>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</si>
  <si>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</si>
  <si>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</si>
  <si>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</si>
  <si>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</si>
  <si>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</si>
  <si>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</si>
  <si>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</si>
  <si>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</si>
  <si>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</si>
  <si>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</si>
  <si>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</si>
  <si>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</si>
  <si>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</si>
  <si>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</si>
  <si>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</si>
  <si>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</si>
  <si>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</si>
  <si>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</si>
  <si>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</si>
  <si>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</si>
  <si>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</si>
  <si>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</si>
  <si>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</si>
  <si>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</si>
  <si>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</si>
  <si>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</si>
  <si>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</si>
  <si>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</si>
  <si>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</si>
  <si>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</si>
  <si>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</si>
  <si>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</si>
  <si>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</si>
  <si>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</si>
  <si>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</si>
  <si>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</si>
  <si>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</si>
  <si>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</si>
  <si>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</si>
  <si>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</si>
  <si>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</si>
  <si>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</si>
  <si>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</si>
  <si>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</si>
  <si>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</si>
  <si>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</si>
  <si>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</si>
  <si>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</si>
  <si>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</si>
  <si>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</si>
  <si>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</si>
  <si>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</si>
  <si>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</si>
  <si>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</si>
  <si>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</si>
  <si>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</si>
  <si>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</si>
  <si>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</si>
  <si>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</si>
  <si>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</si>
  <si>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</si>
  <si>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</si>
  <si>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</si>
  <si>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</si>
  <si>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</si>
  <si>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</si>
  <si>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</si>
  <si>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</si>
  <si>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</si>
  <si>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</si>
  <si>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</si>
  <si>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</si>
  <si>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</si>
  <si>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</si>
  <si>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</si>
  <si>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</si>
  <si>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</si>
  <si>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</si>
  <si>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</si>
  <si>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</si>
  <si>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</si>
  <si>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</si>
  <si>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</si>
  <si>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</si>
  <si>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</si>
  <si>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</si>
  <si>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</si>
  <si>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</si>
  <si>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</si>
  <si>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</si>
  <si>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</si>
  <si>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</si>
  <si>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</si>
  <si>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</si>
  <si>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</si>
  <si>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</si>
  <si>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</si>
  <si>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</si>
  <si>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</si>
  <si>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</si>
  <si>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</si>
  <si>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</si>
  <si>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</si>
  <si>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</si>
  <si>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</si>
  <si>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</si>
  <si>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</si>
  <si>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</si>
  <si>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</si>
  <si>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</si>
  <si>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</si>
  <si>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</si>
  <si>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</si>
  <si>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</si>
  <si>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</si>
  <si>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</si>
  <si>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</si>
  <si>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</si>
  <si>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</si>
  <si>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</si>
  <si>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</si>
  <si>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</si>
  <si>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</si>
  <si>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</si>
  <si>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</si>
  <si>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</si>
  <si>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</si>
  <si>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</si>
  <si>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</si>
  <si>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</si>
  <si>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</si>
  <si>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</si>
  <si>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</si>
  <si>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</si>
  <si>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</si>
  <si>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</si>
  <si>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</si>
  <si>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</si>
  <si>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</si>
  <si>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</si>
  <si>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</si>
  <si>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</si>
  <si>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</si>
  <si>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</si>
  <si>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</si>
  <si>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</si>
  <si>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</si>
  <si>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</si>
  <si>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</si>
  <si>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</si>
  <si>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</si>
  <si>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</si>
  <si>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</si>
  <si>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</si>
  <si>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</si>
  <si>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</si>
  <si>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</si>
  <si>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</si>
  <si>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</si>
  <si>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</si>
  <si>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</si>
  <si>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</si>
  <si>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</si>
  <si>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</si>
  <si>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</si>
  <si>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</si>
  <si>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</si>
  <si>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</si>
  <si>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</si>
  <si>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</si>
  <si>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</si>
  <si>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</si>
  <si>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</si>
  <si>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</si>
  <si>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</si>
  <si>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</si>
  <si>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</si>
  <si>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</si>
  <si>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</si>
  <si>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</si>
  <si>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</si>
  <si>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</si>
  <si>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</si>
  <si>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</si>
  <si>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</si>
  <si>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</si>
  <si>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</si>
  <si>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</si>
  <si>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</si>
  <si>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</si>
  <si>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</si>
  <si>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</si>
  <si>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</si>
  <si>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</si>
  <si>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</si>
  <si>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</si>
  <si>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</si>
  <si>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</si>
  <si>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</si>
  <si>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</si>
  <si>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</si>
  <si>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</si>
  <si>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Close of Wound Care  at end of 2022</t>
  </si>
  <si>
    <t>Signature of Director of Financial Reporting</t>
  </si>
  <si>
    <t>Daria Heimerman</t>
  </si>
  <si>
    <t>Lisa LaPlante</t>
  </si>
  <si>
    <t>Increase in salary and benefits - impacted by union negotiations and market adjustments</t>
  </si>
  <si>
    <t>Decrease in visits resulting in a decrease of salaries - salaries were also impacted by union negotiations and market adjustments</t>
  </si>
  <si>
    <t>Increase in services and food costs resulting in an increase in expenses - salaries were also impacted by union negotiations and market adjustments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</si>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</sst>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29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8" fontId="13" fillId="13" borderId="1" xfId="0" applyNumberFormat="1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7" fontId="7" fillId="14" borderId="0" xfId="0" applyFont="1" applyFill="1" applyAlignment="1">
      <alignment vertical="center"/>
    </xf>
    <xf numFmtId="37" fontId="13" fillId="3" borderId="0" xfId="0" applyFont="1" applyFill="1" applyAlignment="1">
      <alignment horizontal="center" vertical="center"/>
    </xf>
    <xf numFmtId="37" fontId="37" fillId="0" borderId="0" xfId="0" applyFont="1" applyAlignment="1">
      <alignment vertical="center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11" fillId="0" borderId="0" xfId="0" applyFont="1" applyAlignment="1">
      <alignment horizontal="left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rtoledo@evergreenhealthmonroe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rtoledo@evergreenhealthmonro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6EB0-AB23-4819-B1B4-BF90AAE60B18}">
  <sheetPr syncVertical="1" syncRef="A1" transitionEvaluation="1" transitionEntry="1" codeName="Sheet1">
    <tabColor rgb="FF92D050"/>
    <pageSetUpPr autoPageBreaks="0" fitToPage="1"/>
  </sheetPr>
  <dimension ref="A1:CH716"/>
  <sheetViews>
    <sheetView tabSelected="1" zoomScaleNormal="100" workbookViewId="0">
      <selection activeCell="A429" sqref="A429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7" t="s">
        <v>1372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1371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14" t="s">
        <v>26</v>
      </c>
      <c r="B33" s="67"/>
      <c r="C33" s="67"/>
      <c r="D33" s="67"/>
    </row>
    <row r="34" spans="1:84" x14ac:dyDescent="0.35">
      <c r="A34" s="14" t="s">
        <v>27</v>
      </c>
      <c r="B34" s="66"/>
      <c r="C34" s="66"/>
      <c r="D34" s="66"/>
    </row>
    <row r="35" spans="1:84" x14ac:dyDescent="0.35">
      <c r="B35" s="66"/>
      <c r="C35" s="66"/>
      <c r="D35" s="66"/>
    </row>
    <row r="36" spans="1:84" x14ac:dyDescent="0.35">
      <c r="A36" s="348" t="s">
        <v>28</v>
      </c>
      <c r="B36" s="349"/>
      <c r="C36" s="350"/>
      <c r="D36" s="349"/>
      <c r="E36" s="349"/>
      <c r="F36" s="349"/>
      <c r="G36" s="349"/>
    </row>
    <row r="37" spans="1:84" x14ac:dyDescent="0.35">
      <c r="A37" s="351" t="s">
        <v>29</v>
      </c>
      <c r="B37" s="352"/>
      <c r="C37" s="350"/>
      <c r="D37" s="349"/>
      <c r="E37" s="349"/>
      <c r="F37" s="349"/>
      <c r="G37" s="349"/>
    </row>
    <row r="38" spans="1:84" x14ac:dyDescent="0.35">
      <c r="A38" s="353" t="s">
        <v>30</v>
      </c>
      <c r="B38" s="352"/>
      <c r="C38" s="350"/>
      <c r="D38" s="349"/>
      <c r="E38" s="349"/>
      <c r="F38" s="349"/>
      <c r="G38" s="349"/>
    </row>
    <row r="39" spans="1:84" x14ac:dyDescent="0.35">
      <c r="A39" s="354" t="s">
        <v>31</v>
      </c>
      <c r="B39" s="349"/>
      <c r="C39" s="350"/>
      <c r="D39" s="349"/>
      <c r="E39" s="349"/>
      <c r="F39" s="349"/>
      <c r="G39" s="349"/>
    </row>
    <row r="40" spans="1:84" x14ac:dyDescent="0.35">
      <c r="A40" s="353" t="s">
        <v>32</v>
      </c>
      <c r="B40" s="349"/>
      <c r="C40" s="350"/>
      <c r="D40" s="349"/>
      <c r="E40" s="349"/>
      <c r="F40" s="349"/>
      <c r="G40" s="349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16">
        <v>5406590.4500000002</v>
      </c>
      <c r="C47" s="317">
        <v>0</v>
      </c>
      <c r="D47" s="317">
        <v>131310.46000000002</v>
      </c>
      <c r="E47" s="317">
        <v>461983.92000000004</v>
      </c>
      <c r="F47" s="317">
        <v>0</v>
      </c>
      <c r="G47" s="317">
        <v>0</v>
      </c>
      <c r="H47" s="317">
        <v>0</v>
      </c>
      <c r="I47" s="317">
        <v>750537.63000000012</v>
      </c>
      <c r="J47" s="317">
        <v>0</v>
      </c>
      <c r="K47" s="317">
        <v>0</v>
      </c>
      <c r="L47" s="317">
        <v>0</v>
      </c>
      <c r="M47" s="317">
        <v>0</v>
      </c>
      <c r="N47" s="317">
        <v>305131.21999999997</v>
      </c>
      <c r="O47" s="317">
        <v>0</v>
      </c>
      <c r="P47" s="317">
        <v>223076.57</v>
      </c>
      <c r="Q47" s="317">
        <v>78461.540000000008</v>
      </c>
      <c r="R47" s="317">
        <v>0</v>
      </c>
      <c r="S47" s="317">
        <v>44907.38</v>
      </c>
      <c r="T47" s="317">
        <v>0</v>
      </c>
      <c r="U47" s="317">
        <v>340798.96</v>
      </c>
      <c r="V47" s="317">
        <v>0</v>
      </c>
      <c r="W47" s="317">
        <v>53162.149999999994</v>
      </c>
      <c r="X47" s="317">
        <v>214611.24</v>
      </c>
      <c r="Y47" s="317">
        <v>121727.04999999999</v>
      </c>
      <c r="Z47" s="317">
        <v>0</v>
      </c>
      <c r="AA47" s="317">
        <v>0</v>
      </c>
      <c r="AB47" s="317">
        <v>182161.51</v>
      </c>
      <c r="AC47" s="317">
        <v>73007.39</v>
      </c>
      <c r="AD47" s="317">
        <v>0</v>
      </c>
      <c r="AE47" s="317">
        <v>162768.96000000002</v>
      </c>
      <c r="AF47" s="317">
        <v>0</v>
      </c>
      <c r="AG47" s="317">
        <v>636594.81999999995</v>
      </c>
      <c r="AH47" s="317">
        <v>0</v>
      </c>
      <c r="AI47" s="317">
        <v>0</v>
      </c>
      <c r="AJ47" s="317">
        <v>119503.76999999999</v>
      </c>
      <c r="AK47" s="317">
        <v>50247.75</v>
      </c>
      <c r="AL47" s="317">
        <v>0</v>
      </c>
      <c r="AM47" s="317">
        <v>0</v>
      </c>
      <c r="AN47" s="317">
        <v>0</v>
      </c>
      <c r="AO47" s="317">
        <v>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0</v>
      </c>
      <c r="AW47" s="317">
        <v>0</v>
      </c>
      <c r="AX47" s="317">
        <v>0</v>
      </c>
      <c r="AY47" s="317">
        <v>0</v>
      </c>
      <c r="AZ47" s="317">
        <v>204946.53999999998</v>
      </c>
      <c r="BA47" s="317">
        <v>0</v>
      </c>
      <c r="BB47" s="317">
        <v>0</v>
      </c>
      <c r="BC47" s="317">
        <v>0</v>
      </c>
      <c r="BD47" s="317">
        <v>0</v>
      </c>
      <c r="BE47" s="317">
        <v>108088.01000000001</v>
      </c>
      <c r="BF47" s="317">
        <v>298554.29000000004</v>
      </c>
      <c r="BG47" s="317">
        <v>0</v>
      </c>
      <c r="BH47" s="317">
        <v>0</v>
      </c>
      <c r="BI47" s="317">
        <v>0</v>
      </c>
      <c r="BJ47" s="317">
        <v>0</v>
      </c>
      <c r="BK47" s="317">
        <v>0</v>
      </c>
      <c r="BL47" s="317">
        <v>0</v>
      </c>
      <c r="BM47" s="317">
        <v>0</v>
      </c>
      <c r="BN47" s="317">
        <v>444623.77999999997</v>
      </c>
      <c r="BO47" s="317">
        <v>42360.03</v>
      </c>
      <c r="BP47" s="317">
        <v>0</v>
      </c>
      <c r="BQ47" s="317">
        <v>0</v>
      </c>
      <c r="BR47" s="317">
        <v>102835.13</v>
      </c>
      <c r="BS47" s="317">
        <v>0</v>
      </c>
      <c r="BT47" s="317">
        <v>0</v>
      </c>
      <c r="BU47" s="317">
        <v>0</v>
      </c>
      <c r="BV47" s="317">
        <v>0</v>
      </c>
      <c r="BW47" s="317">
        <v>34754.19</v>
      </c>
      <c r="BX47" s="317">
        <v>75576.61</v>
      </c>
      <c r="BY47" s="317">
        <v>144859.54999999999</v>
      </c>
      <c r="BZ47" s="317">
        <v>0</v>
      </c>
      <c r="CA47" s="317">
        <v>0</v>
      </c>
      <c r="CB47" s="317">
        <v>0</v>
      </c>
      <c r="CC47" s="317">
        <v>614689.57999999996</v>
      </c>
      <c r="CD47" s="16"/>
      <c r="CE47" s="28">
        <f>SUM(C47:CC47)</f>
        <v>6021280.0300000012</v>
      </c>
      <c r="CF47" s="318">
        <v>0</v>
      </c>
    </row>
    <row r="48" spans="1:84" x14ac:dyDescent="0.35">
      <c r="A48" s="28" t="s">
        <v>232</v>
      </c>
      <c r="B48" s="316"/>
      <c r="C48" s="28" t="b">
        <f>IF($B$48,(ROUND((($B$48/$CE$61)*C61),0)))</f>
        <v>0</v>
      </c>
      <c r="D48" s="28" t="b">
        <f t="shared" ref="D48:BO48" si="0">IF($B$48,(ROUND((($B$48/$CE$61)*D61),0)))</f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si="0"/>
        <v>0</v>
      </c>
      <c r="AJ48" s="28" t="b">
        <f t="shared" si="0"/>
        <v>0</v>
      </c>
      <c r="AK48" s="28" t="b">
        <f t="shared" si="0"/>
        <v>0</v>
      </c>
      <c r="AL48" s="28" t="b">
        <f t="shared" si="0"/>
        <v>0</v>
      </c>
      <c r="AM48" s="28" t="b">
        <f t="shared" si="0"/>
        <v>0</v>
      </c>
      <c r="AN48" s="28" t="b">
        <f t="shared" si="0"/>
        <v>0</v>
      </c>
      <c r="AO48" s="28" t="b">
        <f t="shared" si="0"/>
        <v>0</v>
      </c>
      <c r="AP48" s="28" t="b">
        <f t="shared" si="0"/>
        <v>0</v>
      </c>
      <c r="AQ48" s="28" t="b">
        <f t="shared" si="0"/>
        <v>0</v>
      </c>
      <c r="AR48" s="28" t="b">
        <f t="shared" si="0"/>
        <v>0</v>
      </c>
      <c r="AS48" s="28" t="b">
        <f t="shared" si="0"/>
        <v>0</v>
      </c>
      <c r="AT48" s="28" t="b">
        <f t="shared" si="0"/>
        <v>0</v>
      </c>
      <c r="AU48" s="28" t="b">
        <f t="shared" si="0"/>
        <v>0</v>
      </c>
      <c r="AV48" s="28" t="b">
        <f t="shared" si="0"/>
        <v>0</v>
      </c>
      <c r="AW48" s="28" t="b">
        <f t="shared" si="0"/>
        <v>0</v>
      </c>
      <c r="AX48" s="28" t="b">
        <f t="shared" si="0"/>
        <v>0</v>
      </c>
      <c r="AY48" s="28" t="b">
        <f t="shared" si="0"/>
        <v>0</v>
      </c>
      <c r="AZ48" s="28" t="b">
        <f t="shared" si="0"/>
        <v>0</v>
      </c>
      <c r="BA48" s="28" t="b">
        <f t="shared" si="0"/>
        <v>0</v>
      </c>
      <c r="BB48" s="28" t="b">
        <f t="shared" si="0"/>
        <v>0</v>
      </c>
      <c r="BC48" s="28" t="b">
        <f t="shared" si="0"/>
        <v>0</v>
      </c>
      <c r="BD48" s="28" t="b">
        <f t="shared" si="0"/>
        <v>0</v>
      </c>
      <c r="BE48" s="28" t="b">
        <f t="shared" si="0"/>
        <v>0</v>
      </c>
      <c r="BF48" s="28" t="b">
        <f t="shared" si="0"/>
        <v>0</v>
      </c>
      <c r="BG48" s="28" t="b">
        <f t="shared" si="0"/>
        <v>0</v>
      </c>
      <c r="BH48" s="28" t="b">
        <f t="shared" si="0"/>
        <v>0</v>
      </c>
      <c r="BI48" s="28" t="b">
        <f t="shared" si="0"/>
        <v>0</v>
      </c>
      <c r="BJ48" s="28" t="b">
        <f t="shared" si="0"/>
        <v>0</v>
      </c>
      <c r="BK48" s="28" t="b">
        <f t="shared" si="0"/>
        <v>0</v>
      </c>
      <c r="BL48" s="28" t="b">
        <f t="shared" si="0"/>
        <v>0</v>
      </c>
      <c r="BM48" s="28" t="b">
        <f t="shared" si="0"/>
        <v>0</v>
      </c>
      <c r="BN48" s="28" t="b">
        <f t="shared" si="0"/>
        <v>0</v>
      </c>
      <c r="BO48" s="28" t="b">
        <f t="shared" si="0"/>
        <v>0</v>
      </c>
      <c r="BP48" s="28" t="b">
        <f t="shared" ref="BP48:CD48" si="1">IF($B$48,(ROUND((($B$48/$CE$61)*BP61),0)))</f>
        <v>0</v>
      </c>
      <c r="BQ48" s="28" t="b">
        <f t="shared" si="1"/>
        <v>0</v>
      </c>
      <c r="BR48" s="28" t="b">
        <f t="shared" si="1"/>
        <v>0</v>
      </c>
      <c r="BS48" s="28" t="b">
        <f t="shared" si="1"/>
        <v>0</v>
      </c>
      <c r="BT48" s="28" t="b">
        <f t="shared" si="1"/>
        <v>0</v>
      </c>
      <c r="BU48" s="28" t="b">
        <f t="shared" si="1"/>
        <v>0</v>
      </c>
      <c r="BV48" s="28" t="b">
        <f t="shared" si="1"/>
        <v>0</v>
      </c>
      <c r="BW48" s="28" t="b">
        <f t="shared" si="1"/>
        <v>0</v>
      </c>
      <c r="BX48" s="28" t="b">
        <f t="shared" si="1"/>
        <v>0</v>
      </c>
      <c r="BY48" s="28" t="b">
        <f t="shared" si="1"/>
        <v>0</v>
      </c>
      <c r="BZ48" s="28" t="b">
        <f t="shared" si="1"/>
        <v>0</v>
      </c>
      <c r="CA48" s="28" t="b">
        <f t="shared" si="1"/>
        <v>0</v>
      </c>
      <c r="CB48" s="28" t="b">
        <f t="shared" si="1"/>
        <v>0</v>
      </c>
      <c r="CC48" s="28" t="b">
        <f t="shared" si="1"/>
        <v>0</v>
      </c>
      <c r="CD48" s="28" t="b">
        <f t="shared" si="1"/>
        <v>0</v>
      </c>
      <c r="CE48" s="28">
        <f>SUM(C48:CD48)</f>
        <v>0</v>
      </c>
      <c r="CF48" s="318">
        <v>0</v>
      </c>
    </row>
    <row r="49" spans="1:85" x14ac:dyDescent="0.35">
      <c r="A49" s="16" t="s">
        <v>233</v>
      </c>
      <c r="B49" s="28">
        <f>B47+B48</f>
        <v>5406590.4500000002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8">
        <v>0</v>
      </c>
    </row>
    <row r="50" spans="1:85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8">
        <v>0</v>
      </c>
    </row>
    <row r="51" spans="1:85" x14ac:dyDescent="0.35">
      <c r="A51" s="22" t="s">
        <v>234</v>
      </c>
      <c r="B51" s="317">
        <v>1557562.96</v>
      </c>
      <c r="C51" s="317">
        <v>3180.79</v>
      </c>
      <c r="D51" s="317">
        <v>0</v>
      </c>
      <c r="E51" s="317">
        <v>42252.19</v>
      </c>
      <c r="F51" s="317">
        <v>0</v>
      </c>
      <c r="G51" s="317">
        <v>0</v>
      </c>
      <c r="H51" s="317">
        <v>0</v>
      </c>
      <c r="I51" s="317">
        <v>403036.52</v>
      </c>
      <c r="J51" s="317"/>
      <c r="K51" s="317"/>
      <c r="L51" s="317"/>
      <c r="M51" s="317">
        <v>0</v>
      </c>
      <c r="N51" s="317">
        <v>0</v>
      </c>
      <c r="O51" s="317">
        <v>0</v>
      </c>
      <c r="P51" s="317">
        <v>36068.559999999998</v>
      </c>
      <c r="Q51" s="317">
        <v>0</v>
      </c>
      <c r="R51" s="317">
        <v>0</v>
      </c>
      <c r="S51" s="317">
        <v>0</v>
      </c>
      <c r="T51" s="317">
        <v>0</v>
      </c>
      <c r="U51" s="317">
        <v>22644.92</v>
      </c>
      <c r="V51" s="317">
        <v>0</v>
      </c>
      <c r="W51" s="317">
        <v>223104.77</v>
      </c>
      <c r="X51" s="317">
        <v>81607.09</v>
      </c>
      <c r="Y51" s="317">
        <v>28513.47</v>
      </c>
      <c r="Z51" s="317">
        <v>0</v>
      </c>
      <c r="AA51" s="317">
        <v>0</v>
      </c>
      <c r="AB51" s="317">
        <v>0</v>
      </c>
      <c r="AC51" s="317">
        <v>3180.79</v>
      </c>
      <c r="AD51" s="317">
        <v>0</v>
      </c>
      <c r="AE51" s="317">
        <v>73507.8</v>
      </c>
      <c r="AF51" s="317"/>
      <c r="AG51" s="317">
        <v>15385.77</v>
      </c>
      <c r="AH51" s="317">
        <v>0</v>
      </c>
      <c r="AI51" s="317">
        <v>0</v>
      </c>
      <c r="AJ51" s="317">
        <v>3180.79</v>
      </c>
      <c r="AK51" s="317">
        <v>0</v>
      </c>
      <c r="AL51" s="317"/>
      <c r="AM51" s="317"/>
      <c r="AN51" s="317"/>
      <c r="AO51" s="317"/>
      <c r="AP51" s="317">
        <v>0</v>
      </c>
      <c r="AQ51" s="317"/>
      <c r="AR51" s="317">
        <v>0</v>
      </c>
      <c r="AS51" s="317">
        <v>0</v>
      </c>
      <c r="AT51" s="317"/>
      <c r="AU51" s="317"/>
      <c r="AV51" s="317">
        <v>0</v>
      </c>
      <c r="AW51" s="317">
        <v>0</v>
      </c>
      <c r="AX51" s="317">
        <v>0</v>
      </c>
      <c r="AY51" s="317">
        <v>0</v>
      </c>
      <c r="AZ51" s="317">
        <v>0</v>
      </c>
      <c r="BA51" s="317">
        <v>0</v>
      </c>
      <c r="BB51" s="317">
        <v>0</v>
      </c>
      <c r="BC51" s="317">
        <v>0</v>
      </c>
      <c r="BD51" s="317">
        <v>0</v>
      </c>
      <c r="BE51" s="317">
        <v>336714.72</v>
      </c>
      <c r="BF51" s="317">
        <v>0</v>
      </c>
      <c r="BG51" s="317">
        <v>0</v>
      </c>
      <c r="BH51" s="317">
        <v>208910.19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73093.8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0</v>
      </c>
      <c r="BZ51" s="317">
        <v>0</v>
      </c>
      <c r="CA51" s="317">
        <v>3180.79</v>
      </c>
      <c r="CB51" s="317">
        <v>0</v>
      </c>
      <c r="CC51" s="317">
        <v>0</v>
      </c>
      <c r="CD51" s="16"/>
      <c r="CE51" s="28">
        <f>SUM(C51:CD51)</f>
        <v>1557562.9600000002</v>
      </c>
      <c r="CF51" s="318">
        <v>0</v>
      </c>
    </row>
    <row r="52" spans="1:85" x14ac:dyDescent="0.35">
      <c r="A52" s="35" t="s">
        <v>235</v>
      </c>
      <c r="B52" s="319">
        <v>1214024.3500000001</v>
      </c>
      <c r="C52" s="28">
        <f>IF($B$52,ROUND(($B$52/($CE$90+$CF$90)*C90),0))</f>
        <v>0</v>
      </c>
      <c r="D52" s="28">
        <f t="shared" ref="D52:BO52" si="2">IF($B$52,ROUND(($B$52/($CE$90+$CF$90)*D90),0))</f>
        <v>31934</v>
      </c>
      <c r="E52" s="28">
        <f t="shared" si="2"/>
        <v>133905</v>
      </c>
      <c r="F52" s="28">
        <f t="shared" si="2"/>
        <v>0</v>
      </c>
      <c r="G52" s="28">
        <f t="shared" si="2"/>
        <v>0</v>
      </c>
      <c r="H52" s="28">
        <f t="shared" si="2"/>
        <v>0</v>
      </c>
      <c r="I52" s="28">
        <f t="shared" si="2"/>
        <v>0</v>
      </c>
      <c r="J52" s="28">
        <f t="shared" si="2"/>
        <v>0</v>
      </c>
      <c r="K52" s="28">
        <f t="shared" si="2"/>
        <v>0</v>
      </c>
      <c r="L52" s="28">
        <f t="shared" si="2"/>
        <v>0</v>
      </c>
      <c r="M52" s="28">
        <f t="shared" si="2"/>
        <v>0</v>
      </c>
      <c r="N52" s="28">
        <f t="shared" si="2"/>
        <v>0</v>
      </c>
      <c r="O52" s="28">
        <f t="shared" si="2"/>
        <v>0</v>
      </c>
      <c r="P52" s="28">
        <f t="shared" si="2"/>
        <v>93610</v>
      </c>
      <c r="Q52" s="28">
        <f t="shared" si="2"/>
        <v>65972</v>
      </c>
      <c r="R52" s="28">
        <f t="shared" si="2"/>
        <v>2642</v>
      </c>
      <c r="S52" s="28">
        <f t="shared" si="2"/>
        <v>0</v>
      </c>
      <c r="T52" s="28">
        <f t="shared" si="2"/>
        <v>0</v>
      </c>
      <c r="U52" s="28">
        <f t="shared" si="2"/>
        <v>18580</v>
      </c>
      <c r="V52" s="28">
        <f t="shared" si="2"/>
        <v>0</v>
      </c>
      <c r="W52" s="28">
        <f t="shared" si="2"/>
        <v>6967</v>
      </c>
      <c r="X52" s="28">
        <f t="shared" si="2"/>
        <v>5879</v>
      </c>
      <c r="Y52" s="28">
        <f t="shared" si="2"/>
        <v>51936</v>
      </c>
      <c r="Z52" s="28">
        <f t="shared" si="2"/>
        <v>0</v>
      </c>
      <c r="AA52" s="28">
        <f t="shared" si="2"/>
        <v>0</v>
      </c>
      <c r="AB52" s="28">
        <f t="shared" si="2"/>
        <v>11772</v>
      </c>
      <c r="AC52" s="28">
        <f t="shared" si="2"/>
        <v>11104</v>
      </c>
      <c r="AD52" s="28">
        <f t="shared" si="2"/>
        <v>0</v>
      </c>
      <c r="AE52" s="28">
        <f t="shared" si="2"/>
        <v>3774</v>
      </c>
      <c r="AF52" s="28">
        <f t="shared" si="2"/>
        <v>0</v>
      </c>
      <c r="AG52" s="28">
        <f t="shared" si="2"/>
        <v>113220</v>
      </c>
      <c r="AH52" s="28">
        <f t="shared" si="2"/>
        <v>0</v>
      </c>
      <c r="AI52" s="28">
        <f t="shared" si="2"/>
        <v>0</v>
      </c>
      <c r="AJ52" s="28">
        <f t="shared" si="2"/>
        <v>56247</v>
      </c>
      <c r="AK52" s="28">
        <f t="shared" si="2"/>
        <v>0</v>
      </c>
      <c r="AL52" s="28">
        <f t="shared" si="2"/>
        <v>0</v>
      </c>
      <c r="AM52" s="28">
        <f t="shared" si="2"/>
        <v>0</v>
      </c>
      <c r="AN52" s="28">
        <f t="shared" si="2"/>
        <v>0</v>
      </c>
      <c r="AO52" s="28">
        <f t="shared" si="2"/>
        <v>0</v>
      </c>
      <c r="AP52" s="28">
        <f t="shared" si="2"/>
        <v>0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87746</v>
      </c>
      <c r="AW52" s="28">
        <f t="shared" si="2"/>
        <v>0</v>
      </c>
      <c r="AX52" s="28">
        <f t="shared" si="2"/>
        <v>0</v>
      </c>
      <c r="AY52" s="28">
        <f t="shared" si="2"/>
        <v>0</v>
      </c>
      <c r="AZ52" s="28">
        <f t="shared" si="2"/>
        <v>64390</v>
      </c>
      <c r="BA52" s="28">
        <f t="shared" si="2"/>
        <v>5995</v>
      </c>
      <c r="BB52" s="28">
        <f t="shared" si="2"/>
        <v>0</v>
      </c>
      <c r="BC52" s="28">
        <f t="shared" si="2"/>
        <v>0</v>
      </c>
      <c r="BD52" s="28">
        <f t="shared" si="2"/>
        <v>46740</v>
      </c>
      <c r="BE52" s="28">
        <f t="shared" si="2"/>
        <v>152063</v>
      </c>
      <c r="BF52" s="28">
        <f t="shared" si="2"/>
        <v>5588</v>
      </c>
      <c r="BG52" s="28">
        <f t="shared" si="2"/>
        <v>0</v>
      </c>
      <c r="BH52" s="28">
        <f t="shared" si="2"/>
        <v>24821</v>
      </c>
      <c r="BI52" s="28">
        <f t="shared" si="2"/>
        <v>0</v>
      </c>
      <c r="BJ52" s="28">
        <f t="shared" si="2"/>
        <v>0</v>
      </c>
      <c r="BK52" s="28">
        <f t="shared" si="2"/>
        <v>17418</v>
      </c>
      <c r="BL52" s="28">
        <f t="shared" si="2"/>
        <v>6096</v>
      </c>
      <c r="BM52" s="28">
        <f t="shared" si="2"/>
        <v>0</v>
      </c>
      <c r="BN52" s="28">
        <f t="shared" si="2"/>
        <v>120812</v>
      </c>
      <c r="BO52" s="28">
        <f t="shared" si="2"/>
        <v>0</v>
      </c>
      <c r="BP52" s="28">
        <f t="shared" ref="BP52:CD52" si="3">IF($B$52,ROUND(($B$52/($CE$90+$CF$90)*BP90),0))</f>
        <v>0</v>
      </c>
      <c r="BQ52" s="28">
        <f t="shared" si="3"/>
        <v>0</v>
      </c>
      <c r="BR52" s="28">
        <f t="shared" si="3"/>
        <v>0</v>
      </c>
      <c r="BS52" s="28">
        <f t="shared" si="3"/>
        <v>0</v>
      </c>
      <c r="BT52" s="28">
        <f t="shared" si="3"/>
        <v>0</v>
      </c>
      <c r="BU52" s="28">
        <f t="shared" si="3"/>
        <v>0</v>
      </c>
      <c r="BV52" s="28">
        <f t="shared" si="3"/>
        <v>39583</v>
      </c>
      <c r="BW52" s="28">
        <f t="shared" si="3"/>
        <v>0</v>
      </c>
      <c r="BX52" s="28">
        <f t="shared" si="3"/>
        <v>0</v>
      </c>
      <c r="BY52" s="28">
        <f t="shared" si="3"/>
        <v>10843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>IF($B$52,ROUND(($B$52/($CE$90+$CF$90)*CC90),0))</f>
        <v>24604</v>
      </c>
      <c r="CD52" s="28">
        <f t="shared" si="3"/>
        <v>0</v>
      </c>
      <c r="CE52" s="28">
        <f>SUM(C52:CD52)</f>
        <v>1214241</v>
      </c>
      <c r="CF52" s="318">
        <v>0</v>
      </c>
    </row>
    <row r="53" spans="1:85" x14ac:dyDescent="0.35">
      <c r="A53" s="16" t="s">
        <v>233</v>
      </c>
      <c r="B53" s="28">
        <f>B51+B52</f>
        <v>2771587.31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8">
        <v>0</v>
      </c>
    </row>
    <row r="54" spans="1:85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8">
        <v>0</v>
      </c>
    </row>
    <row r="55" spans="1:85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8">
        <v>0</v>
      </c>
    </row>
    <row r="56" spans="1:85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8">
        <v>0</v>
      </c>
    </row>
    <row r="57" spans="1:85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8">
        <v>0</v>
      </c>
    </row>
    <row r="58" spans="1:85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18">
        <v>0</v>
      </c>
    </row>
    <row r="59" spans="1:85" x14ac:dyDescent="0.35">
      <c r="A59" s="35" t="s">
        <v>261</v>
      </c>
      <c r="B59" s="28"/>
      <c r="C59" s="317">
        <v>0</v>
      </c>
      <c r="D59" s="317">
        <v>528</v>
      </c>
      <c r="E59" s="317">
        <v>3523</v>
      </c>
      <c r="F59" s="317">
        <v>0</v>
      </c>
      <c r="G59" s="317">
        <v>0</v>
      </c>
      <c r="H59" s="317">
        <v>0.23</v>
      </c>
      <c r="I59" s="317">
        <v>5780</v>
      </c>
      <c r="J59" s="317">
        <v>0</v>
      </c>
      <c r="K59" s="317">
        <v>0</v>
      </c>
      <c r="L59" s="317">
        <v>0</v>
      </c>
      <c r="M59" s="317">
        <v>0</v>
      </c>
      <c r="N59" s="317">
        <v>0</v>
      </c>
      <c r="O59" s="317">
        <v>0</v>
      </c>
      <c r="P59" s="320">
        <v>117859</v>
      </c>
      <c r="Q59" s="320">
        <v>82255</v>
      </c>
      <c r="R59" s="320">
        <v>109015</v>
      </c>
      <c r="S59" s="244">
        <v>0</v>
      </c>
      <c r="T59" s="244">
        <v>0</v>
      </c>
      <c r="U59" s="321">
        <v>145223</v>
      </c>
      <c r="V59" s="320">
        <v>0</v>
      </c>
      <c r="W59" s="320">
        <v>0</v>
      </c>
      <c r="X59" s="320">
        <v>0</v>
      </c>
      <c r="Y59" s="320">
        <v>0</v>
      </c>
      <c r="Z59" s="320">
        <v>0</v>
      </c>
      <c r="AA59" s="320">
        <v>0</v>
      </c>
      <c r="AB59" s="244">
        <v>0</v>
      </c>
      <c r="AC59" s="320">
        <v>1995</v>
      </c>
      <c r="AD59" s="320">
        <v>0</v>
      </c>
      <c r="AE59" s="320">
        <v>0</v>
      </c>
      <c r="AF59" s="320">
        <v>0</v>
      </c>
      <c r="AG59" s="320">
        <v>18952</v>
      </c>
      <c r="AH59" s="320">
        <v>0</v>
      </c>
      <c r="AI59" s="320">
        <v>0</v>
      </c>
      <c r="AJ59" s="320">
        <v>1477</v>
      </c>
      <c r="AK59" s="320">
        <v>0</v>
      </c>
      <c r="AL59" s="320">
        <v>0</v>
      </c>
      <c r="AM59" s="320">
        <v>0</v>
      </c>
      <c r="AN59" s="320">
        <v>0</v>
      </c>
      <c r="AO59" s="320">
        <v>0</v>
      </c>
      <c r="AP59" s="320">
        <v>0</v>
      </c>
      <c r="AQ59" s="320">
        <v>0</v>
      </c>
      <c r="AR59" s="320">
        <v>0</v>
      </c>
      <c r="AS59" s="320">
        <v>0</v>
      </c>
      <c r="AT59" s="320">
        <v>0</v>
      </c>
      <c r="AU59" s="320">
        <v>0</v>
      </c>
      <c r="AV59" s="244">
        <v>0</v>
      </c>
      <c r="AW59" s="244">
        <v>0</v>
      </c>
      <c r="AX59" s="244">
        <v>0</v>
      </c>
      <c r="AY59" s="320">
        <v>0</v>
      </c>
      <c r="AZ59" s="320">
        <v>31580</v>
      </c>
      <c r="BA59" s="244">
        <v>0</v>
      </c>
      <c r="BB59" s="244">
        <v>0</v>
      </c>
      <c r="BC59" s="244">
        <v>0</v>
      </c>
      <c r="BD59" s="244">
        <v>0</v>
      </c>
      <c r="BE59" s="320">
        <v>83637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  <c r="CF59" s="318">
        <v>0</v>
      </c>
    </row>
    <row r="60" spans="1:85" s="210" customFormat="1" x14ac:dyDescent="0.35">
      <c r="A60" s="217" t="s">
        <v>262</v>
      </c>
      <c r="B60" s="218"/>
      <c r="C60" s="322">
        <v>0</v>
      </c>
      <c r="D60" s="322">
        <v>5.96</v>
      </c>
      <c r="E60" s="322">
        <v>24.6</v>
      </c>
      <c r="F60" s="322">
        <v>0</v>
      </c>
      <c r="G60" s="322">
        <v>0</v>
      </c>
      <c r="H60" s="322">
        <v>0.23</v>
      </c>
      <c r="I60" s="322">
        <v>27.91</v>
      </c>
      <c r="J60" s="322">
        <v>0</v>
      </c>
      <c r="K60" s="322">
        <v>0</v>
      </c>
      <c r="L60" s="322">
        <v>0</v>
      </c>
      <c r="M60" s="322">
        <v>0</v>
      </c>
      <c r="N60" s="322">
        <v>1.96</v>
      </c>
      <c r="O60" s="322">
        <v>0</v>
      </c>
      <c r="P60" s="323">
        <v>8.2200000000000006</v>
      </c>
      <c r="Q60" s="323">
        <v>2.84</v>
      </c>
      <c r="R60" s="323">
        <v>0</v>
      </c>
      <c r="S60" s="324">
        <v>1.89</v>
      </c>
      <c r="T60" s="324">
        <v>0</v>
      </c>
      <c r="U60" s="325">
        <v>15.53</v>
      </c>
      <c r="V60" s="323">
        <v>0</v>
      </c>
      <c r="W60" s="323">
        <v>2.17</v>
      </c>
      <c r="X60" s="323">
        <v>7.57</v>
      </c>
      <c r="Y60" s="323">
        <v>5.72</v>
      </c>
      <c r="Z60" s="323">
        <v>0</v>
      </c>
      <c r="AA60" s="323">
        <v>0</v>
      </c>
      <c r="AB60" s="324">
        <v>5.12</v>
      </c>
      <c r="AC60" s="323">
        <v>4.47</v>
      </c>
      <c r="AD60" s="323">
        <v>6.21</v>
      </c>
      <c r="AE60" s="323">
        <v>0</v>
      </c>
      <c r="AF60" s="323">
        <v>29.46</v>
      </c>
      <c r="AG60" s="323">
        <v>0</v>
      </c>
      <c r="AH60" s="323">
        <v>0</v>
      </c>
      <c r="AI60" s="323">
        <v>0</v>
      </c>
      <c r="AJ60" s="323">
        <v>3.92</v>
      </c>
      <c r="AK60" s="323">
        <v>1.02</v>
      </c>
      <c r="AL60" s="323">
        <v>0</v>
      </c>
      <c r="AM60" s="323">
        <v>0</v>
      </c>
      <c r="AN60" s="323">
        <v>0</v>
      </c>
      <c r="AO60" s="323">
        <v>0</v>
      </c>
      <c r="AP60" s="323">
        <v>0</v>
      </c>
      <c r="AQ60" s="323">
        <v>0</v>
      </c>
      <c r="AR60" s="323">
        <v>0</v>
      </c>
      <c r="AS60" s="323">
        <v>0</v>
      </c>
      <c r="AT60" s="323">
        <v>0</v>
      </c>
      <c r="AU60" s="323">
        <v>0</v>
      </c>
      <c r="AV60" s="324">
        <v>0</v>
      </c>
      <c r="AW60" s="324">
        <v>0</v>
      </c>
      <c r="AX60" s="324">
        <v>0</v>
      </c>
      <c r="AY60" s="323">
        <v>0</v>
      </c>
      <c r="AZ60" s="323">
        <v>14.34</v>
      </c>
      <c r="BA60" s="324">
        <v>0</v>
      </c>
      <c r="BB60" s="324">
        <v>0</v>
      </c>
      <c r="BC60" s="324">
        <v>0</v>
      </c>
      <c r="BD60" s="324">
        <v>0</v>
      </c>
      <c r="BE60" s="323">
        <v>5.18</v>
      </c>
      <c r="BF60" s="324">
        <v>15.68</v>
      </c>
      <c r="BG60" s="324">
        <v>0</v>
      </c>
      <c r="BH60" s="324">
        <v>0</v>
      </c>
      <c r="BI60" s="324">
        <v>0.08</v>
      </c>
      <c r="BJ60" s="324">
        <v>0</v>
      </c>
      <c r="BK60" s="324">
        <v>0</v>
      </c>
      <c r="BL60" s="324">
        <v>0</v>
      </c>
      <c r="BM60" s="324">
        <v>0</v>
      </c>
      <c r="BN60" s="324">
        <v>5.4</v>
      </c>
      <c r="BO60" s="324">
        <v>0.36</v>
      </c>
      <c r="BP60" s="324">
        <v>0</v>
      </c>
      <c r="BQ60" s="324">
        <v>0</v>
      </c>
      <c r="BR60" s="324">
        <v>3.12</v>
      </c>
      <c r="BS60" s="324">
        <v>0</v>
      </c>
      <c r="BT60" s="324">
        <v>0</v>
      </c>
      <c r="BU60" s="324">
        <v>0</v>
      </c>
      <c r="BV60" s="324">
        <v>0</v>
      </c>
      <c r="BW60" s="324">
        <v>0.81</v>
      </c>
      <c r="BX60" s="324">
        <v>3.28</v>
      </c>
      <c r="BY60" s="324">
        <v>5.97</v>
      </c>
      <c r="BZ60" s="324">
        <v>0</v>
      </c>
      <c r="CA60" s="324">
        <v>0</v>
      </c>
      <c r="CB60" s="324">
        <v>0</v>
      </c>
      <c r="CC60" s="324">
        <v>1.73</v>
      </c>
      <c r="CD60" s="219" t="s">
        <v>248</v>
      </c>
      <c r="CE60" s="237">
        <f t="shared" ref="CE60:CE68" si="4">SUM(C60:CD60)</f>
        <v>210.75000000000006</v>
      </c>
      <c r="CF60" s="326">
        <v>0</v>
      </c>
      <c r="CG60" s="11"/>
    </row>
    <row r="61" spans="1:85" x14ac:dyDescent="0.35">
      <c r="A61" s="35" t="s">
        <v>263</v>
      </c>
      <c r="B61" s="16"/>
      <c r="C61" s="317">
        <v>0</v>
      </c>
      <c r="D61" s="317">
        <v>1105106.75</v>
      </c>
      <c r="E61" s="317">
        <v>3052075.01</v>
      </c>
      <c r="F61" s="317">
        <v>0</v>
      </c>
      <c r="G61" s="317">
        <v>0</v>
      </c>
      <c r="H61" s="317">
        <v>118238.2</v>
      </c>
      <c r="I61" s="317">
        <v>3127918.3299999996</v>
      </c>
      <c r="J61" s="317"/>
      <c r="K61" s="317"/>
      <c r="L61" s="317"/>
      <c r="M61" s="317">
        <v>0</v>
      </c>
      <c r="N61" s="317">
        <v>1851973.2600000002</v>
      </c>
      <c r="O61" s="317">
        <v>0</v>
      </c>
      <c r="P61" s="320">
        <v>1185520.72</v>
      </c>
      <c r="Q61" s="320">
        <v>441090.75999999995</v>
      </c>
      <c r="R61" s="320">
        <v>0</v>
      </c>
      <c r="S61" s="327">
        <v>156207.39000000001</v>
      </c>
      <c r="T61" s="327">
        <v>0</v>
      </c>
      <c r="U61" s="321">
        <v>1304861.3500000001</v>
      </c>
      <c r="V61" s="320">
        <v>0</v>
      </c>
      <c r="W61" s="320">
        <v>405011.18000000005</v>
      </c>
      <c r="X61" s="320">
        <v>886536.27</v>
      </c>
      <c r="Y61" s="320">
        <v>1052721.92</v>
      </c>
      <c r="Z61" s="320">
        <v>0</v>
      </c>
      <c r="AA61" s="320">
        <v>0</v>
      </c>
      <c r="AB61" s="328">
        <v>776317.92999999993</v>
      </c>
      <c r="AC61" s="320">
        <v>657809.86999999988</v>
      </c>
      <c r="AD61" s="320">
        <v>0</v>
      </c>
      <c r="AE61" s="320">
        <v>571244</v>
      </c>
      <c r="AF61" s="320"/>
      <c r="AG61" s="320">
        <v>3339820.25</v>
      </c>
      <c r="AH61" s="320">
        <v>0</v>
      </c>
      <c r="AI61" s="320">
        <v>0</v>
      </c>
      <c r="AJ61" s="320">
        <v>529086.75</v>
      </c>
      <c r="AK61" s="320">
        <v>140497.26</v>
      </c>
      <c r="AL61" s="320"/>
      <c r="AM61" s="320"/>
      <c r="AN61" s="320"/>
      <c r="AO61" s="320"/>
      <c r="AP61" s="320">
        <v>0</v>
      </c>
      <c r="AQ61" s="320"/>
      <c r="AR61" s="320">
        <v>0</v>
      </c>
      <c r="AS61" s="320">
        <v>0</v>
      </c>
      <c r="AT61" s="320"/>
      <c r="AU61" s="320"/>
      <c r="AV61" s="327">
        <v>0</v>
      </c>
      <c r="AW61" s="327">
        <v>0</v>
      </c>
      <c r="AX61" s="327">
        <v>0</v>
      </c>
      <c r="AY61" s="320">
        <v>0</v>
      </c>
      <c r="AZ61" s="320">
        <v>828892.23</v>
      </c>
      <c r="BA61" s="327">
        <v>0</v>
      </c>
      <c r="BB61" s="327">
        <v>0</v>
      </c>
      <c r="BC61" s="327">
        <v>0</v>
      </c>
      <c r="BD61" s="327">
        <v>0.01</v>
      </c>
      <c r="BE61" s="320">
        <v>513877.8</v>
      </c>
      <c r="BF61" s="327">
        <v>877157.76</v>
      </c>
      <c r="BG61" s="327">
        <v>0</v>
      </c>
      <c r="BH61" s="327">
        <v>0</v>
      </c>
      <c r="BI61" s="327">
        <v>23681.030000000002</v>
      </c>
      <c r="BJ61" s="327">
        <v>-885.39</v>
      </c>
      <c r="BK61" s="327">
        <v>-0.01</v>
      </c>
      <c r="BL61" s="327">
        <v>0.85</v>
      </c>
      <c r="BM61" s="327">
        <v>0</v>
      </c>
      <c r="BN61" s="327">
        <v>1421770.53</v>
      </c>
      <c r="BO61" s="327">
        <v>44099.51</v>
      </c>
      <c r="BP61" s="327">
        <v>0</v>
      </c>
      <c r="BQ61" s="327">
        <v>0</v>
      </c>
      <c r="BR61" s="327">
        <v>314111.22000000003</v>
      </c>
      <c r="BS61" s="327">
        <v>0</v>
      </c>
      <c r="BT61" s="327">
        <v>0</v>
      </c>
      <c r="BU61" s="327">
        <v>0</v>
      </c>
      <c r="BV61" s="327">
        <v>-0.02</v>
      </c>
      <c r="BW61" s="327">
        <v>83680.209999999992</v>
      </c>
      <c r="BX61" s="327">
        <v>406114.9</v>
      </c>
      <c r="BY61" s="327">
        <v>867500.82</v>
      </c>
      <c r="BZ61" s="327">
        <v>0</v>
      </c>
      <c r="CA61" s="327">
        <v>0</v>
      </c>
      <c r="CB61" s="327">
        <v>0</v>
      </c>
      <c r="CC61" s="327">
        <v>198161.34999999998</v>
      </c>
      <c r="CD61" s="25" t="s">
        <v>248</v>
      </c>
      <c r="CE61" s="28">
        <f t="shared" si="4"/>
        <v>26280200.000000007</v>
      </c>
      <c r="CF61" s="318">
        <v>0</v>
      </c>
    </row>
    <row r="62" spans="1:85" x14ac:dyDescent="0.35">
      <c r="A62" s="35" t="s">
        <v>11</v>
      </c>
      <c r="B62" s="16"/>
      <c r="C62" s="28">
        <f>ROUND(C47+C48,0)</f>
        <v>0</v>
      </c>
      <c r="D62" s="28">
        <f t="shared" ref="D62:BO62" si="5">ROUND(D47+D48,0)</f>
        <v>131310</v>
      </c>
      <c r="E62" s="28">
        <f t="shared" si="5"/>
        <v>461984</v>
      </c>
      <c r="F62" s="28">
        <f t="shared" si="5"/>
        <v>0</v>
      </c>
      <c r="G62" s="28">
        <f t="shared" si="5"/>
        <v>0</v>
      </c>
      <c r="H62" s="28">
        <f t="shared" si="5"/>
        <v>0</v>
      </c>
      <c r="I62" s="28">
        <f t="shared" si="5"/>
        <v>750538</v>
      </c>
      <c r="J62" s="28">
        <f t="shared" si="5"/>
        <v>0</v>
      </c>
      <c r="K62" s="28">
        <f t="shared" si="5"/>
        <v>0</v>
      </c>
      <c r="L62" s="28">
        <f t="shared" si="5"/>
        <v>0</v>
      </c>
      <c r="M62" s="28">
        <f t="shared" si="5"/>
        <v>0</v>
      </c>
      <c r="N62" s="28">
        <f t="shared" si="5"/>
        <v>305131</v>
      </c>
      <c r="O62" s="28">
        <f t="shared" si="5"/>
        <v>0</v>
      </c>
      <c r="P62" s="28">
        <f t="shared" si="5"/>
        <v>223077</v>
      </c>
      <c r="Q62" s="28">
        <f t="shared" si="5"/>
        <v>78462</v>
      </c>
      <c r="R62" s="28">
        <f t="shared" si="5"/>
        <v>0</v>
      </c>
      <c r="S62" s="28">
        <f t="shared" si="5"/>
        <v>44907</v>
      </c>
      <c r="T62" s="28">
        <f t="shared" si="5"/>
        <v>0</v>
      </c>
      <c r="U62" s="28">
        <f t="shared" si="5"/>
        <v>340799</v>
      </c>
      <c r="V62" s="28">
        <f t="shared" si="5"/>
        <v>0</v>
      </c>
      <c r="W62" s="28">
        <f t="shared" si="5"/>
        <v>53162</v>
      </c>
      <c r="X62" s="28">
        <f t="shared" si="5"/>
        <v>214611</v>
      </c>
      <c r="Y62" s="28">
        <f t="shared" si="5"/>
        <v>121727</v>
      </c>
      <c r="Z62" s="28">
        <f t="shared" si="5"/>
        <v>0</v>
      </c>
      <c r="AA62" s="28">
        <f t="shared" si="5"/>
        <v>0</v>
      </c>
      <c r="AB62" s="28">
        <f t="shared" si="5"/>
        <v>182162</v>
      </c>
      <c r="AC62" s="28">
        <f t="shared" si="5"/>
        <v>73007</v>
      </c>
      <c r="AD62" s="28">
        <f t="shared" si="5"/>
        <v>0</v>
      </c>
      <c r="AE62" s="28">
        <f t="shared" si="5"/>
        <v>162769</v>
      </c>
      <c r="AF62" s="28">
        <f t="shared" si="5"/>
        <v>0</v>
      </c>
      <c r="AG62" s="28">
        <f t="shared" si="5"/>
        <v>636595</v>
      </c>
      <c r="AH62" s="28">
        <f t="shared" si="5"/>
        <v>0</v>
      </c>
      <c r="AI62" s="28">
        <f t="shared" si="5"/>
        <v>0</v>
      </c>
      <c r="AJ62" s="28">
        <f t="shared" si="5"/>
        <v>119504</v>
      </c>
      <c r="AK62" s="28">
        <f t="shared" si="5"/>
        <v>50248</v>
      </c>
      <c r="AL62" s="28">
        <f t="shared" si="5"/>
        <v>0</v>
      </c>
      <c r="AM62" s="28">
        <f t="shared" si="5"/>
        <v>0</v>
      </c>
      <c r="AN62" s="28">
        <f t="shared" si="5"/>
        <v>0</v>
      </c>
      <c r="AO62" s="28">
        <f t="shared" si="5"/>
        <v>0</v>
      </c>
      <c r="AP62" s="28">
        <f t="shared" si="5"/>
        <v>0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0</v>
      </c>
      <c r="AW62" s="28">
        <f t="shared" si="5"/>
        <v>0</v>
      </c>
      <c r="AX62" s="28">
        <f t="shared" si="5"/>
        <v>0</v>
      </c>
      <c r="AY62" s="28">
        <f t="shared" si="5"/>
        <v>0</v>
      </c>
      <c r="AZ62" s="28">
        <f t="shared" si="5"/>
        <v>204947</v>
      </c>
      <c r="BA62" s="28">
        <f t="shared" si="5"/>
        <v>0</v>
      </c>
      <c r="BB62" s="28">
        <f t="shared" si="5"/>
        <v>0</v>
      </c>
      <c r="BC62" s="28">
        <f t="shared" si="5"/>
        <v>0</v>
      </c>
      <c r="BD62" s="28">
        <f t="shared" si="5"/>
        <v>0</v>
      </c>
      <c r="BE62" s="28">
        <f t="shared" si="5"/>
        <v>108088</v>
      </c>
      <c r="BF62" s="28">
        <f t="shared" si="5"/>
        <v>298554</v>
      </c>
      <c r="BG62" s="28">
        <f t="shared" si="5"/>
        <v>0</v>
      </c>
      <c r="BH62" s="28">
        <f t="shared" si="5"/>
        <v>0</v>
      </c>
      <c r="BI62" s="28">
        <f t="shared" si="5"/>
        <v>0</v>
      </c>
      <c r="BJ62" s="28">
        <f t="shared" si="5"/>
        <v>0</v>
      </c>
      <c r="BK62" s="28">
        <f t="shared" si="5"/>
        <v>0</v>
      </c>
      <c r="BL62" s="28">
        <f t="shared" si="5"/>
        <v>0</v>
      </c>
      <c r="BM62" s="28">
        <f t="shared" si="5"/>
        <v>0</v>
      </c>
      <c r="BN62" s="28">
        <f t="shared" si="5"/>
        <v>444624</v>
      </c>
      <c r="BO62" s="28">
        <f t="shared" si="5"/>
        <v>42360</v>
      </c>
      <c r="BP62" s="28">
        <f t="shared" ref="BP62:CC62" si="6">ROUND(BP47+BP48,0)</f>
        <v>0</v>
      </c>
      <c r="BQ62" s="28">
        <f t="shared" si="6"/>
        <v>0</v>
      </c>
      <c r="BR62" s="28">
        <f t="shared" si="6"/>
        <v>102835</v>
      </c>
      <c r="BS62" s="28">
        <f t="shared" si="6"/>
        <v>0</v>
      </c>
      <c r="BT62" s="28">
        <f t="shared" si="6"/>
        <v>0</v>
      </c>
      <c r="BU62" s="28">
        <f t="shared" si="6"/>
        <v>0</v>
      </c>
      <c r="BV62" s="28">
        <f t="shared" si="6"/>
        <v>0</v>
      </c>
      <c r="BW62" s="28">
        <f t="shared" si="6"/>
        <v>34754</v>
      </c>
      <c r="BX62" s="28">
        <f t="shared" si="6"/>
        <v>75577</v>
      </c>
      <c r="BY62" s="28">
        <f t="shared" si="6"/>
        <v>144860</v>
      </c>
      <c r="BZ62" s="28">
        <f t="shared" si="6"/>
        <v>0</v>
      </c>
      <c r="CA62" s="28">
        <f t="shared" si="6"/>
        <v>0</v>
      </c>
      <c r="CB62" s="28">
        <f t="shared" si="6"/>
        <v>0</v>
      </c>
      <c r="CC62" s="28">
        <f t="shared" si="6"/>
        <v>614690</v>
      </c>
      <c r="CD62" s="25" t="s">
        <v>248</v>
      </c>
      <c r="CE62" s="28">
        <f t="shared" si="4"/>
        <v>6021282</v>
      </c>
      <c r="CF62" s="318">
        <v>0</v>
      </c>
    </row>
    <row r="63" spans="1:85" x14ac:dyDescent="0.35">
      <c r="A63" s="35" t="s">
        <v>264</v>
      </c>
      <c r="B63" s="16"/>
      <c r="C63" s="317">
        <v>0</v>
      </c>
      <c r="D63" s="317">
        <v>0</v>
      </c>
      <c r="E63" s="317">
        <v>0</v>
      </c>
      <c r="F63" s="317">
        <v>0</v>
      </c>
      <c r="G63" s="317">
        <v>0</v>
      </c>
      <c r="H63" s="317">
        <v>546</v>
      </c>
      <c r="I63" s="317">
        <v>5570</v>
      </c>
      <c r="J63" s="317"/>
      <c r="K63" s="317"/>
      <c r="L63" s="317"/>
      <c r="M63" s="317">
        <v>0</v>
      </c>
      <c r="N63" s="317">
        <v>26000</v>
      </c>
      <c r="O63" s="317">
        <v>0</v>
      </c>
      <c r="P63" s="320">
        <v>13938</v>
      </c>
      <c r="Q63" s="320">
        <v>0</v>
      </c>
      <c r="R63" s="320">
        <v>0</v>
      </c>
      <c r="S63" s="327">
        <v>0</v>
      </c>
      <c r="T63" s="327">
        <v>0</v>
      </c>
      <c r="U63" s="321">
        <v>11131.08</v>
      </c>
      <c r="V63" s="320">
        <v>0</v>
      </c>
      <c r="W63" s="320">
        <v>0</v>
      </c>
      <c r="X63" s="320">
        <v>0</v>
      </c>
      <c r="Y63" s="320">
        <v>0</v>
      </c>
      <c r="Z63" s="320">
        <v>0</v>
      </c>
      <c r="AA63" s="320">
        <v>0</v>
      </c>
      <c r="AB63" s="328">
        <v>0</v>
      </c>
      <c r="AC63" s="320">
        <v>0</v>
      </c>
      <c r="AD63" s="320">
        <v>0</v>
      </c>
      <c r="AE63" s="320">
        <v>0</v>
      </c>
      <c r="AF63" s="320">
        <v>0</v>
      </c>
      <c r="AG63" s="320">
        <v>676063.51</v>
      </c>
      <c r="AH63" s="320">
        <v>0</v>
      </c>
      <c r="AI63" s="320">
        <v>0</v>
      </c>
      <c r="AJ63" s="320">
        <v>0</v>
      </c>
      <c r="AK63" s="320">
        <v>76163.58</v>
      </c>
      <c r="AL63" s="320">
        <v>0</v>
      </c>
      <c r="AM63" s="320">
        <v>0</v>
      </c>
      <c r="AN63" s="320">
        <v>0</v>
      </c>
      <c r="AO63" s="320">
        <v>0</v>
      </c>
      <c r="AP63" s="320">
        <v>0</v>
      </c>
      <c r="AQ63" s="320"/>
      <c r="AR63" s="320">
        <v>0</v>
      </c>
      <c r="AS63" s="320">
        <v>0</v>
      </c>
      <c r="AT63" s="320"/>
      <c r="AU63" s="320"/>
      <c r="AV63" s="327">
        <v>0</v>
      </c>
      <c r="AW63" s="327">
        <v>0</v>
      </c>
      <c r="AX63" s="327">
        <v>0</v>
      </c>
      <c r="AY63" s="320">
        <v>0</v>
      </c>
      <c r="AZ63" s="320">
        <v>105935.21</v>
      </c>
      <c r="BA63" s="327">
        <v>0</v>
      </c>
      <c r="BB63" s="327">
        <v>0</v>
      </c>
      <c r="BC63" s="327">
        <v>0</v>
      </c>
      <c r="BD63" s="327">
        <v>0</v>
      </c>
      <c r="BE63" s="320">
        <v>0</v>
      </c>
      <c r="BF63" s="327">
        <v>0</v>
      </c>
      <c r="BG63" s="327">
        <v>0</v>
      </c>
      <c r="BH63" s="327">
        <v>0</v>
      </c>
      <c r="BI63" s="327">
        <v>29867.25</v>
      </c>
      <c r="BJ63" s="327">
        <v>88929.38</v>
      </c>
      <c r="BK63" s="327">
        <v>49933.7</v>
      </c>
      <c r="BL63" s="327">
        <v>0</v>
      </c>
      <c r="BM63" s="327">
        <v>0</v>
      </c>
      <c r="BN63" s="327">
        <v>104149.91</v>
      </c>
      <c r="BO63" s="327">
        <v>0</v>
      </c>
      <c r="BP63" s="327">
        <v>1493.1</v>
      </c>
      <c r="BQ63" s="327">
        <v>0</v>
      </c>
      <c r="BR63" s="327">
        <v>304441.09999999998</v>
      </c>
      <c r="BS63" s="327">
        <v>0</v>
      </c>
      <c r="BT63" s="327">
        <v>0</v>
      </c>
      <c r="BU63" s="327">
        <v>0</v>
      </c>
      <c r="BV63" s="327">
        <v>0</v>
      </c>
      <c r="BW63" s="327">
        <v>610076.71</v>
      </c>
      <c r="BX63" s="327">
        <v>800</v>
      </c>
      <c r="BY63" s="327">
        <v>0</v>
      </c>
      <c r="BZ63" s="327">
        <v>0</v>
      </c>
      <c r="CA63" s="327">
        <v>0</v>
      </c>
      <c r="CB63" s="327">
        <v>0</v>
      </c>
      <c r="CC63" s="327">
        <v>14500</v>
      </c>
      <c r="CD63" s="25" t="s">
        <v>248</v>
      </c>
      <c r="CE63" s="28">
        <f t="shared" si="4"/>
        <v>2119538.5299999998</v>
      </c>
      <c r="CF63" s="318">
        <v>0</v>
      </c>
    </row>
    <row r="64" spans="1:85" x14ac:dyDescent="0.35">
      <c r="A64" s="35" t="s">
        <v>265</v>
      </c>
      <c r="B64" s="16"/>
      <c r="C64" s="317">
        <v>-13.95</v>
      </c>
      <c r="D64" s="317">
        <v>28617.55</v>
      </c>
      <c r="E64" s="317">
        <v>303027.88999999996</v>
      </c>
      <c r="F64" s="317">
        <v>0</v>
      </c>
      <c r="G64" s="317">
        <v>-1079</v>
      </c>
      <c r="H64" s="317">
        <v>393801.52</v>
      </c>
      <c r="I64" s="317">
        <v>151002.21</v>
      </c>
      <c r="J64" s="317"/>
      <c r="K64" s="317"/>
      <c r="L64" s="317"/>
      <c r="M64" s="317">
        <v>0</v>
      </c>
      <c r="N64" s="317">
        <v>760.82999999999993</v>
      </c>
      <c r="O64" s="317">
        <v>0</v>
      </c>
      <c r="P64" s="320">
        <v>3065690.5900000008</v>
      </c>
      <c r="Q64" s="320">
        <v>5048.4900000000007</v>
      </c>
      <c r="R64" s="320">
        <v>54851.46</v>
      </c>
      <c r="S64" s="327">
        <v>166539.41999999998</v>
      </c>
      <c r="T64" s="327">
        <v>0</v>
      </c>
      <c r="U64" s="321">
        <v>1127644.2599999998</v>
      </c>
      <c r="V64" s="320">
        <v>0</v>
      </c>
      <c r="W64" s="320">
        <v>22108.809999999998</v>
      </c>
      <c r="X64" s="320">
        <v>111.05</v>
      </c>
      <c r="Y64" s="320">
        <v>166340.32</v>
      </c>
      <c r="Z64" s="320">
        <v>0</v>
      </c>
      <c r="AA64" s="320">
        <v>0</v>
      </c>
      <c r="AB64" s="320">
        <v>823628.14000000013</v>
      </c>
      <c r="AC64" s="320">
        <v>19382.059999999998</v>
      </c>
      <c r="AD64" s="320">
        <v>0</v>
      </c>
      <c r="AE64" s="320">
        <v>11014.199999999999</v>
      </c>
      <c r="AF64" s="320"/>
      <c r="AG64" s="320">
        <v>519044.05999999988</v>
      </c>
      <c r="AH64" s="320">
        <v>0</v>
      </c>
      <c r="AI64" s="320">
        <v>0</v>
      </c>
      <c r="AJ64" s="320">
        <v>74567.12999999999</v>
      </c>
      <c r="AK64" s="320">
        <v>0</v>
      </c>
      <c r="AL64" s="320"/>
      <c r="AM64" s="320"/>
      <c r="AN64" s="320"/>
      <c r="AO64" s="320"/>
      <c r="AP64" s="320">
        <v>0</v>
      </c>
      <c r="AQ64" s="320"/>
      <c r="AR64" s="320">
        <v>0</v>
      </c>
      <c r="AS64" s="320">
        <v>0</v>
      </c>
      <c r="AT64" s="320"/>
      <c r="AU64" s="320"/>
      <c r="AV64" s="327">
        <v>0</v>
      </c>
      <c r="AW64" s="327">
        <v>0</v>
      </c>
      <c r="AX64" s="327">
        <v>0</v>
      </c>
      <c r="AY64" s="320">
        <v>0</v>
      </c>
      <c r="AZ64" s="320">
        <v>337714.24000000005</v>
      </c>
      <c r="BA64" s="327">
        <v>0</v>
      </c>
      <c r="BB64" s="327">
        <v>0</v>
      </c>
      <c r="BC64" s="327">
        <v>0</v>
      </c>
      <c r="BD64" s="327">
        <v>321.12</v>
      </c>
      <c r="BE64" s="320">
        <v>150465.70000000001</v>
      </c>
      <c r="BF64" s="327">
        <v>73710.19</v>
      </c>
      <c r="BG64" s="327">
        <v>0</v>
      </c>
      <c r="BH64" s="327">
        <v>46710.009999999995</v>
      </c>
      <c r="BI64" s="327">
        <v>3697.1</v>
      </c>
      <c r="BJ64" s="327">
        <v>57.6</v>
      </c>
      <c r="BK64" s="327">
        <v>681.67</v>
      </c>
      <c r="BL64" s="327">
        <v>8081.2000000000007</v>
      </c>
      <c r="BM64" s="327">
        <v>0</v>
      </c>
      <c r="BN64" s="327">
        <v>23230.210000000003</v>
      </c>
      <c r="BO64" s="327">
        <v>11436.01</v>
      </c>
      <c r="BP64" s="327">
        <v>4146.9799999999996</v>
      </c>
      <c r="BQ64" s="327">
        <v>0</v>
      </c>
      <c r="BR64" s="327">
        <v>1679.2899999999997</v>
      </c>
      <c r="BS64" s="327">
        <v>0</v>
      </c>
      <c r="BT64" s="327">
        <v>0</v>
      </c>
      <c r="BU64" s="327">
        <v>0</v>
      </c>
      <c r="BV64" s="327">
        <v>0</v>
      </c>
      <c r="BW64" s="327">
        <v>693.7</v>
      </c>
      <c r="BX64" s="327">
        <v>2467.63</v>
      </c>
      <c r="BY64" s="327">
        <v>120.88999999999999</v>
      </c>
      <c r="BZ64" s="327">
        <v>0</v>
      </c>
      <c r="CA64" s="327">
        <v>8453.4</v>
      </c>
      <c r="CB64" s="327">
        <v>0</v>
      </c>
      <c r="CC64" s="327">
        <v>33479.64</v>
      </c>
      <c r="CD64" s="25" t="s">
        <v>248</v>
      </c>
      <c r="CE64" s="28">
        <f t="shared" si="4"/>
        <v>7639233.6199999992</v>
      </c>
      <c r="CF64" s="318">
        <v>0</v>
      </c>
    </row>
    <row r="65" spans="1:84" x14ac:dyDescent="0.35">
      <c r="A65" s="35" t="s">
        <v>266</v>
      </c>
      <c r="B65" s="16"/>
      <c r="C65" s="317">
        <v>0</v>
      </c>
      <c r="D65" s="317">
        <v>0</v>
      </c>
      <c r="E65" s="317">
        <v>0</v>
      </c>
      <c r="F65" s="317">
        <v>0</v>
      </c>
      <c r="G65" s="317">
        <v>0</v>
      </c>
      <c r="H65" s="317">
        <v>0</v>
      </c>
      <c r="I65" s="317">
        <v>61401.62</v>
      </c>
      <c r="J65" s="317"/>
      <c r="K65" s="317"/>
      <c r="L65" s="317"/>
      <c r="M65" s="317">
        <v>0</v>
      </c>
      <c r="N65" s="317">
        <v>0</v>
      </c>
      <c r="O65" s="317">
        <v>0</v>
      </c>
      <c r="P65" s="320">
        <v>0</v>
      </c>
      <c r="Q65" s="320">
        <v>0</v>
      </c>
      <c r="R65" s="320">
        <v>0</v>
      </c>
      <c r="S65" s="327">
        <v>0</v>
      </c>
      <c r="T65" s="327">
        <v>0</v>
      </c>
      <c r="U65" s="321">
        <v>0</v>
      </c>
      <c r="V65" s="320">
        <v>0</v>
      </c>
      <c r="W65" s="320">
        <v>0</v>
      </c>
      <c r="X65" s="320">
        <v>0</v>
      </c>
      <c r="Y65" s="320">
        <v>0</v>
      </c>
      <c r="Z65" s="320">
        <v>0</v>
      </c>
      <c r="AA65" s="320">
        <v>0</v>
      </c>
      <c r="AB65" s="328">
        <v>0</v>
      </c>
      <c r="AC65" s="320">
        <v>0</v>
      </c>
      <c r="AD65" s="320">
        <v>0</v>
      </c>
      <c r="AE65" s="320">
        <v>0</v>
      </c>
      <c r="AF65" s="320">
        <v>0</v>
      </c>
      <c r="AG65" s="320">
        <v>0</v>
      </c>
      <c r="AH65" s="320">
        <v>0</v>
      </c>
      <c r="AI65" s="320">
        <v>0</v>
      </c>
      <c r="AJ65" s="320">
        <v>0</v>
      </c>
      <c r="AK65" s="320">
        <v>0</v>
      </c>
      <c r="AL65" s="320">
        <v>0</v>
      </c>
      <c r="AM65" s="320">
        <v>0</v>
      </c>
      <c r="AN65" s="320">
        <v>0</v>
      </c>
      <c r="AO65" s="320">
        <v>0</v>
      </c>
      <c r="AP65" s="320">
        <v>0</v>
      </c>
      <c r="AQ65" s="320">
        <v>0</v>
      </c>
      <c r="AR65" s="320">
        <v>0</v>
      </c>
      <c r="AS65" s="320">
        <v>0</v>
      </c>
      <c r="AT65" s="320">
        <v>0</v>
      </c>
      <c r="AU65" s="320">
        <v>0</v>
      </c>
      <c r="AV65" s="327">
        <v>0</v>
      </c>
      <c r="AW65" s="327">
        <v>0</v>
      </c>
      <c r="AX65" s="327">
        <v>0</v>
      </c>
      <c r="AY65" s="320">
        <v>0</v>
      </c>
      <c r="AZ65" s="320">
        <v>0</v>
      </c>
      <c r="BA65" s="327">
        <v>0</v>
      </c>
      <c r="BB65" s="327">
        <v>0</v>
      </c>
      <c r="BC65" s="327">
        <v>0</v>
      </c>
      <c r="BD65" s="327">
        <v>0</v>
      </c>
      <c r="BE65" s="320">
        <v>529232.03</v>
      </c>
      <c r="BF65" s="327">
        <v>10160.11</v>
      </c>
      <c r="BG65" s="327">
        <v>16588.150000000001</v>
      </c>
      <c r="BH65" s="327">
        <v>0</v>
      </c>
      <c r="BI65" s="327">
        <v>0</v>
      </c>
      <c r="BJ65" s="327">
        <v>0</v>
      </c>
      <c r="BK65" s="327">
        <v>0</v>
      </c>
      <c r="BL65" s="327">
        <v>0</v>
      </c>
      <c r="BM65" s="327">
        <v>0</v>
      </c>
      <c r="BN65" s="327">
        <v>0</v>
      </c>
      <c r="BO65" s="327">
        <v>0</v>
      </c>
      <c r="BP65" s="327">
        <v>0</v>
      </c>
      <c r="BQ65" s="327">
        <v>0</v>
      </c>
      <c r="BR65" s="327">
        <v>0</v>
      </c>
      <c r="BS65" s="327">
        <v>0</v>
      </c>
      <c r="BT65" s="327">
        <v>0</v>
      </c>
      <c r="BU65" s="327">
        <v>0</v>
      </c>
      <c r="BV65" s="327">
        <v>0</v>
      </c>
      <c r="BW65" s="327">
        <v>0</v>
      </c>
      <c r="BX65" s="327">
        <v>0</v>
      </c>
      <c r="BY65" s="327">
        <v>0</v>
      </c>
      <c r="BZ65" s="327">
        <v>0</v>
      </c>
      <c r="CA65" s="327">
        <v>0</v>
      </c>
      <c r="CB65" s="327">
        <v>0</v>
      </c>
      <c r="CC65" s="327">
        <v>0</v>
      </c>
      <c r="CD65" s="25" t="s">
        <v>248</v>
      </c>
      <c r="CE65" s="28">
        <f t="shared" si="4"/>
        <v>617381.91</v>
      </c>
      <c r="CF65" s="318">
        <v>0</v>
      </c>
    </row>
    <row r="66" spans="1:84" x14ac:dyDescent="0.35">
      <c r="A66" s="35" t="s">
        <v>267</v>
      </c>
      <c r="B66" s="16"/>
      <c r="C66" s="317">
        <v>0</v>
      </c>
      <c r="D66" s="317">
        <v>0</v>
      </c>
      <c r="E66" s="317">
        <v>32917.17</v>
      </c>
      <c r="F66" s="317">
        <v>0</v>
      </c>
      <c r="G66" s="317">
        <v>0</v>
      </c>
      <c r="H66" s="317">
        <v>65</v>
      </c>
      <c r="I66" s="317">
        <v>2391.5699999999997</v>
      </c>
      <c r="J66" s="317"/>
      <c r="K66" s="317"/>
      <c r="L66" s="317"/>
      <c r="M66" s="317">
        <v>0</v>
      </c>
      <c r="N66" s="317">
        <v>0</v>
      </c>
      <c r="O66" s="317">
        <v>0</v>
      </c>
      <c r="P66" s="320">
        <v>110388.69</v>
      </c>
      <c r="Q66" s="320">
        <v>0</v>
      </c>
      <c r="R66" s="320">
        <v>480000</v>
      </c>
      <c r="S66" s="327">
        <v>132.07</v>
      </c>
      <c r="T66" s="327">
        <v>0</v>
      </c>
      <c r="U66" s="321">
        <v>784270.84000000008</v>
      </c>
      <c r="V66" s="320">
        <v>0</v>
      </c>
      <c r="W66" s="320">
        <v>76310</v>
      </c>
      <c r="X66" s="320">
        <v>74181.5</v>
      </c>
      <c r="Y66" s="320">
        <v>201988.19999999998</v>
      </c>
      <c r="Z66" s="320">
        <v>0</v>
      </c>
      <c r="AA66" s="320">
        <v>0</v>
      </c>
      <c r="AB66" s="328">
        <v>42373.799999999996</v>
      </c>
      <c r="AC66" s="320">
        <v>56.53</v>
      </c>
      <c r="AD66" s="320">
        <v>0</v>
      </c>
      <c r="AE66" s="320">
        <v>1094</v>
      </c>
      <c r="AF66" s="320"/>
      <c r="AG66" s="320">
        <v>53314.57</v>
      </c>
      <c r="AH66" s="320">
        <v>0</v>
      </c>
      <c r="AI66" s="320">
        <v>0</v>
      </c>
      <c r="AJ66" s="320">
        <v>160840.86000000002</v>
      </c>
      <c r="AK66" s="320">
        <v>0</v>
      </c>
      <c r="AL66" s="320">
        <v>0</v>
      </c>
      <c r="AM66" s="320">
        <v>0</v>
      </c>
      <c r="AN66" s="320">
        <v>0</v>
      </c>
      <c r="AO66" s="320">
        <v>0</v>
      </c>
      <c r="AP66" s="320">
        <v>0</v>
      </c>
      <c r="AQ66" s="320">
        <v>0</v>
      </c>
      <c r="AR66" s="320">
        <v>0</v>
      </c>
      <c r="AS66" s="320">
        <v>0</v>
      </c>
      <c r="AT66" s="320">
        <v>0</v>
      </c>
      <c r="AU66" s="320">
        <v>0</v>
      </c>
      <c r="AV66" s="327">
        <v>0</v>
      </c>
      <c r="AW66" s="327">
        <v>0</v>
      </c>
      <c r="AX66" s="327">
        <v>51344.86</v>
      </c>
      <c r="AY66" s="320">
        <v>0</v>
      </c>
      <c r="AZ66" s="320">
        <v>34958.71</v>
      </c>
      <c r="BA66" s="327">
        <v>302537.69</v>
      </c>
      <c r="BB66" s="327">
        <v>0</v>
      </c>
      <c r="BC66" s="327">
        <v>0</v>
      </c>
      <c r="BD66" s="327">
        <v>4071.22</v>
      </c>
      <c r="BE66" s="320">
        <v>566822.54</v>
      </c>
      <c r="BF66" s="327">
        <v>106427.51999999999</v>
      </c>
      <c r="BG66" s="327">
        <v>10767.68</v>
      </c>
      <c r="BH66" s="327">
        <v>2271467.9</v>
      </c>
      <c r="BI66" s="327">
        <v>48800</v>
      </c>
      <c r="BJ66" s="327">
        <v>0</v>
      </c>
      <c r="BK66" s="327">
        <v>2921210.89</v>
      </c>
      <c r="BL66" s="327">
        <v>0</v>
      </c>
      <c r="BM66" s="327">
        <v>0</v>
      </c>
      <c r="BN66" s="327">
        <v>27393.86</v>
      </c>
      <c r="BO66" s="327">
        <v>0</v>
      </c>
      <c r="BP66" s="327">
        <v>212776.3</v>
      </c>
      <c r="BQ66" s="327">
        <v>0</v>
      </c>
      <c r="BR66" s="327">
        <v>64924.619999999995</v>
      </c>
      <c r="BS66" s="327">
        <v>0</v>
      </c>
      <c r="BT66" s="327">
        <v>0</v>
      </c>
      <c r="BU66" s="327">
        <v>0</v>
      </c>
      <c r="BV66" s="327">
        <v>-31657.94</v>
      </c>
      <c r="BW66" s="327">
        <v>10872.74</v>
      </c>
      <c r="BX66" s="327">
        <v>109308.99</v>
      </c>
      <c r="BY66" s="327">
        <v>0</v>
      </c>
      <c r="BZ66" s="327">
        <v>0</v>
      </c>
      <c r="CA66" s="327">
        <v>0</v>
      </c>
      <c r="CB66" s="327">
        <v>0</v>
      </c>
      <c r="CC66" s="327">
        <f>2601450.04+613.63</f>
        <v>2602063.67</v>
      </c>
      <c r="CD66" s="25" t="s">
        <v>248</v>
      </c>
      <c r="CE66" s="28">
        <f t="shared" si="4"/>
        <v>11334416.050000001</v>
      </c>
      <c r="CF66" s="318">
        <v>0</v>
      </c>
    </row>
    <row r="67" spans="1:84" x14ac:dyDescent="0.35">
      <c r="A67" s="35" t="s">
        <v>16</v>
      </c>
      <c r="B67" s="16"/>
      <c r="C67" s="28">
        <f t="shared" ref="C67:BN67" si="7">ROUND(C51+C52,0)</f>
        <v>3181</v>
      </c>
      <c r="D67" s="28">
        <v>0</v>
      </c>
      <c r="E67" s="28">
        <f t="shared" si="7"/>
        <v>176157</v>
      </c>
      <c r="F67" s="28">
        <f t="shared" si="7"/>
        <v>0</v>
      </c>
      <c r="G67" s="28">
        <f t="shared" si="7"/>
        <v>0</v>
      </c>
      <c r="H67" s="28">
        <f t="shared" si="7"/>
        <v>0</v>
      </c>
      <c r="I67" s="28">
        <f>ROUND(I51+I52,0)</f>
        <v>403037</v>
      </c>
      <c r="J67" s="28">
        <f t="shared" si="7"/>
        <v>0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8">
        <f t="shared" si="7"/>
        <v>129679</v>
      </c>
      <c r="Q67" s="28">
        <f t="shared" si="7"/>
        <v>65972</v>
      </c>
      <c r="R67" s="28">
        <f t="shared" si="7"/>
        <v>2642</v>
      </c>
      <c r="S67" s="28">
        <f t="shared" si="7"/>
        <v>0</v>
      </c>
      <c r="T67" s="28">
        <f t="shared" si="7"/>
        <v>0</v>
      </c>
      <c r="U67" s="28">
        <f t="shared" si="7"/>
        <v>41225</v>
      </c>
      <c r="V67" s="28">
        <f t="shared" si="7"/>
        <v>0</v>
      </c>
      <c r="W67" s="28">
        <f t="shared" si="7"/>
        <v>230072</v>
      </c>
      <c r="X67" s="28">
        <f t="shared" si="7"/>
        <v>87486</v>
      </c>
      <c r="Y67" s="28">
        <f t="shared" si="7"/>
        <v>80449</v>
      </c>
      <c r="Z67" s="28">
        <f t="shared" si="7"/>
        <v>0</v>
      </c>
      <c r="AA67" s="28">
        <f t="shared" si="7"/>
        <v>0</v>
      </c>
      <c r="AB67" s="28">
        <f t="shared" si="7"/>
        <v>11772</v>
      </c>
      <c r="AC67" s="28">
        <f t="shared" si="7"/>
        <v>14285</v>
      </c>
      <c r="AD67" s="28">
        <f t="shared" si="7"/>
        <v>0</v>
      </c>
      <c r="AE67" s="28">
        <f t="shared" si="7"/>
        <v>77282</v>
      </c>
      <c r="AF67" s="28">
        <f t="shared" si="7"/>
        <v>0</v>
      </c>
      <c r="AG67" s="28">
        <f t="shared" si="7"/>
        <v>128606</v>
      </c>
      <c r="AH67" s="28">
        <f t="shared" si="7"/>
        <v>0</v>
      </c>
      <c r="AI67" s="28">
        <f t="shared" si="7"/>
        <v>0</v>
      </c>
      <c r="AJ67" s="28">
        <f t="shared" si="7"/>
        <v>59428</v>
      </c>
      <c r="AK67" s="28">
        <f t="shared" si="7"/>
        <v>0</v>
      </c>
      <c r="AL67" s="28">
        <f t="shared" si="7"/>
        <v>0</v>
      </c>
      <c r="AM67" s="28">
        <f t="shared" si="7"/>
        <v>0</v>
      </c>
      <c r="AN67" s="28">
        <f t="shared" si="7"/>
        <v>0</v>
      </c>
      <c r="AO67" s="28">
        <f t="shared" si="7"/>
        <v>0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87746</v>
      </c>
      <c r="AW67" s="28">
        <f t="shared" si="7"/>
        <v>0</v>
      </c>
      <c r="AX67" s="28">
        <f t="shared" si="7"/>
        <v>0</v>
      </c>
      <c r="AY67" s="28">
        <f t="shared" si="7"/>
        <v>0</v>
      </c>
      <c r="AZ67" s="28">
        <f t="shared" si="7"/>
        <v>64390</v>
      </c>
      <c r="BA67" s="28">
        <f t="shared" si="7"/>
        <v>5995</v>
      </c>
      <c r="BB67" s="28">
        <f t="shared" si="7"/>
        <v>0</v>
      </c>
      <c r="BC67" s="28">
        <f t="shared" si="7"/>
        <v>0</v>
      </c>
      <c r="BD67" s="28">
        <f t="shared" si="7"/>
        <v>46740</v>
      </c>
      <c r="BE67" s="28">
        <f t="shared" si="7"/>
        <v>488778</v>
      </c>
      <c r="BF67" s="28">
        <f t="shared" si="7"/>
        <v>5588</v>
      </c>
      <c r="BG67" s="28">
        <f t="shared" si="7"/>
        <v>0</v>
      </c>
      <c r="BH67" s="28">
        <f t="shared" si="7"/>
        <v>233731</v>
      </c>
      <c r="BI67" s="28">
        <f t="shared" si="7"/>
        <v>0</v>
      </c>
      <c r="BJ67" s="28">
        <f t="shared" si="7"/>
        <v>0</v>
      </c>
      <c r="BK67" s="28">
        <f t="shared" si="7"/>
        <v>17418</v>
      </c>
      <c r="BL67" s="28">
        <f t="shared" si="7"/>
        <v>6096</v>
      </c>
      <c r="BM67" s="28">
        <f t="shared" si="7"/>
        <v>0</v>
      </c>
      <c r="BN67" s="28">
        <f t="shared" si="7"/>
        <v>193906</v>
      </c>
      <c r="BO67" s="28">
        <f t="shared" ref="BO67:CC67" si="8">ROUND(BO51+BO52,0)</f>
        <v>0</v>
      </c>
      <c r="BP67" s="28">
        <f t="shared" si="8"/>
        <v>0</v>
      </c>
      <c r="BQ67" s="28">
        <f t="shared" si="8"/>
        <v>0</v>
      </c>
      <c r="BR67" s="28">
        <f t="shared" si="8"/>
        <v>0</v>
      </c>
      <c r="BS67" s="28">
        <f t="shared" si="8"/>
        <v>0</v>
      </c>
      <c r="BT67" s="28">
        <f t="shared" si="8"/>
        <v>0</v>
      </c>
      <c r="BU67" s="28">
        <f t="shared" si="8"/>
        <v>0</v>
      </c>
      <c r="BV67" s="28">
        <f t="shared" si="8"/>
        <v>39583</v>
      </c>
      <c r="BW67" s="28">
        <f t="shared" si="8"/>
        <v>0</v>
      </c>
      <c r="BX67" s="28">
        <f t="shared" si="8"/>
        <v>0</v>
      </c>
      <c r="BY67" s="28">
        <f t="shared" si="8"/>
        <v>10843</v>
      </c>
      <c r="BZ67" s="28">
        <f t="shared" si="8"/>
        <v>0</v>
      </c>
      <c r="CA67" s="28">
        <f t="shared" si="8"/>
        <v>3181</v>
      </c>
      <c r="CB67" s="28">
        <f t="shared" si="8"/>
        <v>0</v>
      </c>
      <c r="CC67" s="28">
        <f t="shared" si="8"/>
        <v>24604</v>
      </c>
      <c r="CD67" s="25" t="s">
        <v>248</v>
      </c>
      <c r="CE67" s="28">
        <f t="shared" si="4"/>
        <v>2739872</v>
      </c>
      <c r="CF67" s="318">
        <v>0</v>
      </c>
    </row>
    <row r="68" spans="1:84" x14ac:dyDescent="0.35">
      <c r="A68" s="35" t="s">
        <v>268</v>
      </c>
      <c r="B68" s="28"/>
      <c r="C68" s="317">
        <v>0</v>
      </c>
      <c r="D68" s="317">
        <v>0</v>
      </c>
      <c r="E68" s="317">
        <v>0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20">
        <v>14000</v>
      </c>
      <c r="Q68" s="320">
        <v>0</v>
      </c>
      <c r="R68" s="320">
        <v>0</v>
      </c>
      <c r="S68" s="327">
        <v>0</v>
      </c>
      <c r="T68" s="327">
        <v>0</v>
      </c>
      <c r="U68" s="321">
        <v>0</v>
      </c>
      <c r="V68" s="320">
        <v>0</v>
      </c>
      <c r="W68" s="320">
        <v>0</v>
      </c>
      <c r="X68" s="320">
        <v>0</v>
      </c>
      <c r="Y68" s="320">
        <v>0</v>
      </c>
      <c r="Z68" s="320">
        <v>0</v>
      </c>
      <c r="AA68" s="320">
        <v>0</v>
      </c>
      <c r="AB68" s="328">
        <v>159397.4</v>
      </c>
      <c r="AC68" s="320">
        <v>0</v>
      </c>
      <c r="AD68" s="320">
        <v>0</v>
      </c>
      <c r="AE68" s="320">
        <v>0</v>
      </c>
      <c r="AF68" s="320"/>
      <c r="AG68" s="320">
        <v>0</v>
      </c>
      <c r="AH68" s="320">
        <v>0</v>
      </c>
      <c r="AI68" s="320">
        <v>0</v>
      </c>
      <c r="AJ68" s="320">
        <v>265.39</v>
      </c>
      <c r="AK68" s="320">
        <v>0</v>
      </c>
      <c r="AL68" s="320">
        <v>0</v>
      </c>
      <c r="AM68" s="320">
        <v>0</v>
      </c>
      <c r="AN68" s="320">
        <v>0</v>
      </c>
      <c r="AO68" s="320">
        <v>0</v>
      </c>
      <c r="AP68" s="320">
        <v>0</v>
      </c>
      <c r="AQ68" s="320">
        <v>0</v>
      </c>
      <c r="AR68" s="320">
        <v>0</v>
      </c>
      <c r="AS68" s="320">
        <v>0</v>
      </c>
      <c r="AT68" s="320">
        <v>0</v>
      </c>
      <c r="AU68" s="320">
        <v>0</v>
      </c>
      <c r="AV68" s="327">
        <v>0</v>
      </c>
      <c r="AW68" s="327">
        <v>0</v>
      </c>
      <c r="AX68" s="327">
        <v>0</v>
      </c>
      <c r="AY68" s="320">
        <v>0</v>
      </c>
      <c r="AZ68" s="320">
        <v>0</v>
      </c>
      <c r="BA68" s="327">
        <v>0</v>
      </c>
      <c r="BB68" s="327">
        <v>0</v>
      </c>
      <c r="BC68" s="327">
        <v>0</v>
      </c>
      <c r="BD68" s="327">
        <v>0</v>
      </c>
      <c r="BE68" s="320">
        <v>0</v>
      </c>
      <c r="BF68" s="327">
        <v>0</v>
      </c>
      <c r="BG68" s="327">
        <v>0</v>
      </c>
      <c r="BH68" s="327">
        <v>0</v>
      </c>
      <c r="BI68" s="327">
        <v>39102</v>
      </c>
      <c r="BJ68" s="327">
        <v>0</v>
      </c>
      <c r="BK68" s="327">
        <v>0</v>
      </c>
      <c r="BL68" s="327">
        <v>0</v>
      </c>
      <c r="BM68" s="327">
        <v>0</v>
      </c>
      <c r="BN68" s="327">
        <v>202638.42</v>
      </c>
      <c r="BO68" s="327">
        <v>0</v>
      </c>
      <c r="BP68" s="327">
        <v>0</v>
      </c>
      <c r="BQ68" s="327">
        <v>0</v>
      </c>
      <c r="BR68" s="327">
        <v>0</v>
      </c>
      <c r="BS68" s="327">
        <v>0</v>
      </c>
      <c r="BT68" s="327">
        <v>0</v>
      </c>
      <c r="BU68" s="327">
        <v>0</v>
      </c>
      <c r="BV68" s="327">
        <v>0</v>
      </c>
      <c r="BW68" s="327">
        <v>0</v>
      </c>
      <c r="BX68" s="327">
        <v>0</v>
      </c>
      <c r="BY68" s="327">
        <v>0</v>
      </c>
      <c r="BZ68" s="327">
        <v>0</v>
      </c>
      <c r="CA68" s="327">
        <v>0</v>
      </c>
      <c r="CB68" s="327">
        <v>0</v>
      </c>
      <c r="CC68" s="327">
        <v>0</v>
      </c>
      <c r="CD68" s="25" t="s">
        <v>248</v>
      </c>
      <c r="CE68" s="28">
        <f t="shared" si="4"/>
        <v>415403.21</v>
      </c>
      <c r="CF68" s="318">
        <v>0</v>
      </c>
    </row>
    <row r="69" spans="1:84" x14ac:dyDescent="0.35">
      <c r="A69" s="35" t="s">
        <v>269</v>
      </c>
      <c r="B69" s="16"/>
      <c r="C69" s="28">
        <f t="shared" ref="C69:BN69" si="9">SUM(C70:C83)</f>
        <v>0</v>
      </c>
      <c r="D69" s="28">
        <f t="shared" si="9"/>
        <v>1375</v>
      </c>
      <c r="E69" s="28">
        <f t="shared" si="9"/>
        <v>0</v>
      </c>
      <c r="F69" s="28">
        <f t="shared" si="9"/>
        <v>0</v>
      </c>
      <c r="G69" s="28">
        <f t="shared" si="9"/>
        <v>0</v>
      </c>
      <c r="H69" s="28">
        <f t="shared" si="9"/>
        <v>0</v>
      </c>
      <c r="I69" s="28">
        <f t="shared" si="9"/>
        <v>25517.17</v>
      </c>
      <c r="J69" s="28">
        <f t="shared" si="9"/>
        <v>0</v>
      </c>
      <c r="K69" s="28">
        <f t="shared" si="9"/>
        <v>0</v>
      </c>
      <c r="L69" s="28">
        <f t="shared" si="9"/>
        <v>0</v>
      </c>
      <c r="M69" s="28">
        <f t="shared" si="9"/>
        <v>0</v>
      </c>
      <c r="N69" s="28">
        <f t="shared" si="9"/>
        <v>14837.82</v>
      </c>
      <c r="O69" s="28">
        <f t="shared" si="9"/>
        <v>0</v>
      </c>
      <c r="P69" s="28">
        <f t="shared" si="9"/>
        <v>0</v>
      </c>
      <c r="Q69" s="28">
        <f t="shared" si="9"/>
        <v>0</v>
      </c>
      <c r="R69" s="28">
        <f t="shared" si="9"/>
        <v>0</v>
      </c>
      <c r="S69" s="28">
        <f t="shared" si="9"/>
        <v>0</v>
      </c>
      <c r="T69" s="28">
        <f t="shared" si="9"/>
        <v>0</v>
      </c>
      <c r="U69" s="28">
        <f t="shared" si="9"/>
        <v>8566</v>
      </c>
      <c r="V69" s="28">
        <f t="shared" si="9"/>
        <v>0</v>
      </c>
      <c r="W69" s="28">
        <f t="shared" si="9"/>
        <v>125</v>
      </c>
      <c r="X69" s="28">
        <f t="shared" si="9"/>
        <v>204.95</v>
      </c>
      <c r="Y69" s="28">
        <f t="shared" si="9"/>
        <v>173.58</v>
      </c>
      <c r="Z69" s="28">
        <f t="shared" si="9"/>
        <v>0</v>
      </c>
      <c r="AA69" s="28">
        <f t="shared" si="9"/>
        <v>0</v>
      </c>
      <c r="AB69" s="28">
        <f t="shared" si="9"/>
        <v>2375</v>
      </c>
      <c r="AC69" s="28">
        <f t="shared" si="9"/>
        <v>496.82</v>
      </c>
      <c r="AD69" s="28">
        <f t="shared" si="9"/>
        <v>0</v>
      </c>
      <c r="AE69" s="28">
        <f t="shared" si="9"/>
        <v>1457.4</v>
      </c>
      <c r="AF69" s="28">
        <f t="shared" si="9"/>
        <v>0</v>
      </c>
      <c r="AG69" s="28">
        <f t="shared" si="9"/>
        <v>1231.4000000000001</v>
      </c>
      <c r="AH69" s="28">
        <f t="shared" si="9"/>
        <v>0</v>
      </c>
      <c r="AI69" s="28">
        <f t="shared" si="9"/>
        <v>0</v>
      </c>
      <c r="AJ69" s="28">
        <f t="shared" si="9"/>
        <v>0</v>
      </c>
      <c r="AK69" s="28">
        <f t="shared" si="9"/>
        <v>0</v>
      </c>
      <c r="AL69" s="28">
        <f t="shared" si="9"/>
        <v>0</v>
      </c>
      <c r="AM69" s="28">
        <f t="shared" si="9"/>
        <v>0</v>
      </c>
      <c r="AN69" s="28">
        <f t="shared" si="9"/>
        <v>0</v>
      </c>
      <c r="AO69" s="28">
        <f t="shared" si="9"/>
        <v>0</v>
      </c>
      <c r="AP69" s="28">
        <f t="shared" si="9"/>
        <v>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0</v>
      </c>
      <c r="AW69" s="28">
        <f t="shared" si="9"/>
        <v>0</v>
      </c>
      <c r="AX69" s="28">
        <f t="shared" si="9"/>
        <v>8125.22</v>
      </c>
      <c r="AY69" s="28">
        <f t="shared" si="9"/>
        <v>0</v>
      </c>
      <c r="AZ69" s="28">
        <f t="shared" si="9"/>
        <v>0</v>
      </c>
      <c r="BA69" s="28">
        <f t="shared" si="9"/>
        <v>0</v>
      </c>
      <c r="BB69" s="28">
        <f t="shared" si="9"/>
        <v>0</v>
      </c>
      <c r="BC69" s="28">
        <f t="shared" si="9"/>
        <v>0</v>
      </c>
      <c r="BD69" s="28">
        <f t="shared" si="9"/>
        <v>0</v>
      </c>
      <c r="BE69" s="28">
        <f t="shared" si="9"/>
        <v>123.67</v>
      </c>
      <c r="BF69" s="28">
        <f t="shared" si="9"/>
        <v>0</v>
      </c>
      <c r="BG69" s="28">
        <f t="shared" si="9"/>
        <v>0</v>
      </c>
      <c r="BH69" s="28">
        <f t="shared" si="9"/>
        <v>0</v>
      </c>
      <c r="BI69" s="28">
        <f t="shared" si="9"/>
        <v>682.45</v>
      </c>
      <c r="BJ69" s="28">
        <f t="shared" si="9"/>
        <v>1871.77</v>
      </c>
      <c r="BK69" s="28">
        <f t="shared" si="9"/>
        <v>106.87</v>
      </c>
      <c r="BL69" s="28">
        <f t="shared" si="9"/>
        <v>123.82</v>
      </c>
      <c r="BM69" s="28">
        <f t="shared" si="9"/>
        <v>0</v>
      </c>
      <c r="BN69" s="28">
        <f t="shared" si="9"/>
        <v>88750.65</v>
      </c>
      <c r="BO69" s="28">
        <f t="shared" ref="BO69:CD69" si="10">SUM(BO70:BO83)</f>
        <v>-1096.1199999999999</v>
      </c>
      <c r="BP69" s="28">
        <f t="shared" si="10"/>
        <v>1370.32</v>
      </c>
      <c r="BQ69" s="28">
        <f t="shared" si="10"/>
        <v>0</v>
      </c>
      <c r="BR69" s="28">
        <f t="shared" si="10"/>
        <v>1450.33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0</v>
      </c>
      <c r="BW69" s="28">
        <f t="shared" si="10"/>
        <v>593.09</v>
      </c>
      <c r="BX69" s="28">
        <f t="shared" si="10"/>
        <v>359.73</v>
      </c>
      <c r="BY69" s="28">
        <f t="shared" si="10"/>
        <v>290.20999999999998</v>
      </c>
      <c r="BZ69" s="28">
        <f t="shared" si="10"/>
        <v>0</v>
      </c>
      <c r="CA69" s="28">
        <f t="shared" si="10"/>
        <v>20921</v>
      </c>
      <c r="CB69" s="28">
        <f t="shared" si="10"/>
        <v>0</v>
      </c>
      <c r="CC69" s="28">
        <f t="shared" si="10"/>
        <v>0</v>
      </c>
      <c r="CD69" s="28">
        <f t="shared" si="10"/>
        <v>1071130.22</v>
      </c>
      <c r="CE69" s="28">
        <f>SUM(CE70:CE83)</f>
        <v>1251163.3700000001</v>
      </c>
      <c r="CF69" s="318">
        <v>0</v>
      </c>
    </row>
    <row r="70" spans="1:84" x14ac:dyDescent="0.35">
      <c r="A70" s="29" t="s">
        <v>270</v>
      </c>
      <c r="B70" s="30"/>
      <c r="C70" s="329">
        <v>0</v>
      </c>
      <c r="D70" s="329">
        <v>0</v>
      </c>
      <c r="E70" s="329">
        <v>0</v>
      </c>
      <c r="F70" s="329">
        <v>0</v>
      </c>
      <c r="G70" s="329">
        <v>0</v>
      </c>
      <c r="H70" s="329">
        <v>0</v>
      </c>
      <c r="I70" s="329">
        <v>0</v>
      </c>
      <c r="J70" s="329">
        <v>0</v>
      </c>
      <c r="K70" s="329">
        <v>0</v>
      </c>
      <c r="L70" s="329">
        <v>0</v>
      </c>
      <c r="M70" s="329">
        <v>0</v>
      </c>
      <c r="N70" s="329">
        <v>0</v>
      </c>
      <c r="O70" s="329">
        <v>0</v>
      </c>
      <c r="P70" s="329">
        <v>0</v>
      </c>
      <c r="Q70" s="329">
        <v>0</v>
      </c>
      <c r="R70" s="329">
        <v>0</v>
      </c>
      <c r="S70" s="329">
        <v>0</v>
      </c>
      <c r="T70" s="329">
        <v>0</v>
      </c>
      <c r="U70" s="329">
        <v>0</v>
      </c>
      <c r="V70" s="329">
        <v>0</v>
      </c>
      <c r="W70" s="329">
        <v>0</v>
      </c>
      <c r="X70" s="329">
        <v>0</v>
      </c>
      <c r="Y70" s="329">
        <v>0</v>
      </c>
      <c r="Z70" s="329">
        <v>0</v>
      </c>
      <c r="AA70" s="329">
        <v>0</v>
      </c>
      <c r="AB70" s="329">
        <v>0</v>
      </c>
      <c r="AC70" s="329">
        <v>0</v>
      </c>
      <c r="AD70" s="329">
        <v>0</v>
      </c>
      <c r="AE70" s="329">
        <v>0</v>
      </c>
      <c r="AF70" s="329">
        <v>0</v>
      </c>
      <c r="AG70" s="329">
        <v>0</v>
      </c>
      <c r="AH70" s="329">
        <v>0</v>
      </c>
      <c r="AI70" s="329">
        <v>0</v>
      </c>
      <c r="AJ70" s="329">
        <v>0</v>
      </c>
      <c r="AK70" s="329">
        <v>0</v>
      </c>
      <c r="AL70" s="329">
        <v>0</v>
      </c>
      <c r="AM70" s="329">
        <v>0</v>
      </c>
      <c r="AN70" s="329">
        <v>0</v>
      </c>
      <c r="AO70" s="329">
        <v>0</v>
      </c>
      <c r="AP70" s="329">
        <v>0</v>
      </c>
      <c r="AQ70" s="329">
        <v>0</v>
      </c>
      <c r="AR70" s="329">
        <v>0</v>
      </c>
      <c r="AS70" s="329">
        <v>0</v>
      </c>
      <c r="AT70" s="329">
        <v>0</v>
      </c>
      <c r="AU70" s="329">
        <v>0</v>
      </c>
      <c r="AV70" s="329">
        <v>0</v>
      </c>
      <c r="AW70" s="329">
        <v>0</v>
      </c>
      <c r="AX70" s="329">
        <v>0</v>
      </c>
      <c r="AY70" s="329">
        <v>0</v>
      </c>
      <c r="AZ70" s="329">
        <v>0</v>
      </c>
      <c r="BA70" s="329">
        <v>0</v>
      </c>
      <c r="BB70" s="329">
        <v>0</v>
      </c>
      <c r="BC70" s="329">
        <v>0</v>
      </c>
      <c r="BD70" s="329">
        <v>0</v>
      </c>
      <c r="BE70" s="329">
        <v>0</v>
      </c>
      <c r="BF70" s="329">
        <v>0</v>
      </c>
      <c r="BG70" s="329">
        <v>0</v>
      </c>
      <c r="BH70" s="329">
        <v>0</v>
      </c>
      <c r="BI70" s="329">
        <v>0</v>
      </c>
      <c r="BJ70" s="329">
        <v>0</v>
      </c>
      <c r="BK70" s="329">
        <v>0</v>
      </c>
      <c r="BL70" s="329">
        <v>0</v>
      </c>
      <c r="BM70" s="329">
        <v>0</v>
      </c>
      <c r="BN70" s="329">
        <v>0</v>
      </c>
      <c r="BO70" s="329">
        <v>0</v>
      </c>
      <c r="BP70" s="329">
        <v>0</v>
      </c>
      <c r="BQ70" s="329">
        <v>0</v>
      </c>
      <c r="BR70" s="329">
        <v>0</v>
      </c>
      <c r="BS70" s="329">
        <v>0</v>
      </c>
      <c r="BT70" s="329">
        <v>0</v>
      </c>
      <c r="BU70" s="329">
        <v>0</v>
      </c>
      <c r="BV70" s="329">
        <v>0</v>
      </c>
      <c r="BW70" s="329">
        <v>0</v>
      </c>
      <c r="BX70" s="329">
        <v>0</v>
      </c>
      <c r="BY70" s="329">
        <v>0</v>
      </c>
      <c r="BZ70" s="329">
        <v>0</v>
      </c>
      <c r="CA70" s="329">
        <v>0</v>
      </c>
      <c r="CB70" s="329">
        <v>0</v>
      </c>
      <c r="CC70" s="329">
        <v>0</v>
      </c>
      <c r="CD70" s="329">
        <v>0</v>
      </c>
      <c r="CE70" s="28">
        <f>SUM(C70:CD70)</f>
        <v>0</v>
      </c>
      <c r="CF70" s="318">
        <v>0</v>
      </c>
    </row>
    <row r="71" spans="1:84" x14ac:dyDescent="0.35">
      <c r="A71" s="29" t="s">
        <v>271</v>
      </c>
      <c r="B71" s="30"/>
      <c r="C71" s="329">
        <v>0</v>
      </c>
      <c r="D71" s="329">
        <v>0</v>
      </c>
      <c r="E71" s="329">
        <v>0</v>
      </c>
      <c r="F71" s="329">
        <v>0</v>
      </c>
      <c r="G71" s="329">
        <v>0</v>
      </c>
      <c r="H71" s="329">
        <v>0</v>
      </c>
      <c r="I71" s="329">
        <v>0</v>
      </c>
      <c r="J71" s="329">
        <v>0</v>
      </c>
      <c r="K71" s="329">
        <v>0</v>
      </c>
      <c r="L71" s="329">
        <v>0</v>
      </c>
      <c r="M71" s="329">
        <v>0</v>
      </c>
      <c r="N71" s="329">
        <v>0</v>
      </c>
      <c r="O71" s="329">
        <v>0</v>
      </c>
      <c r="P71" s="329">
        <v>0</v>
      </c>
      <c r="Q71" s="329">
        <v>0</v>
      </c>
      <c r="R71" s="329">
        <v>0</v>
      </c>
      <c r="S71" s="329">
        <v>0</v>
      </c>
      <c r="T71" s="329">
        <v>0</v>
      </c>
      <c r="U71" s="329">
        <v>0</v>
      </c>
      <c r="V71" s="329">
        <v>0</v>
      </c>
      <c r="W71" s="329">
        <v>0</v>
      </c>
      <c r="X71" s="329">
        <v>0</v>
      </c>
      <c r="Y71" s="329">
        <v>0</v>
      </c>
      <c r="Z71" s="329">
        <v>0</v>
      </c>
      <c r="AA71" s="329">
        <v>0</v>
      </c>
      <c r="AB71" s="329">
        <v>0</v>
      </c>
      <c r="AC71" s="329">
        <v>0</v>
      </c>
      <c r="AD71" s="329">
        <v>0</v>
      </c>
      <c r="AE71" s="329">
        <v>0</v>
      </c>
      <c r="AF71" s="329">
        <v>0</v>
      </c>
      <c r="AG71" s="329">
        <v>0</v>
      </c>
      <c r="AH71" s="329">
        <v>0</v>
      </c>
      <c r="AI71" s="329">
        <v>0</v>
      </c>
      <c r="AJ71" s="329">
        <v>0</v>
      </c>
      <c r="AK71" s="329">
        <v>0</v>
      </c>
      <c r="AL71" s="329">
        <v>0</v>
      </c>
      <c r="AM71" s="329">
        <v>0</v>
      </c>
      <c r="AN71" s="329">
        <v>0</v>
      </c>
      <c r="AO71" s="329">
        <v>0</v>
      </c>
      <c r="AP71" s="329">
        <v>0</v>
      </c>
      <c r="AQ71" s="329">
        <v>0</v>
      </c>
      <c r="AR71" s="329">
        <v>0</v>
      </c>
      <c r="AS71" s="329">
        <v>0</v>
      </c>
      <c r="AT71" s="329">
        <v>0</v>
      </c>
      <c r="AU71" s="329">
        <v>0</v>
      </c>
      <c r="AV71" s="329">
        <v>0</v>
      </c>
      <c r="AW71" s="329">
        <v>0</v>
      </c>
      <c r="AX71" s="329">
        <v>0</v>
      </c>
      <c r="AY71" s="329">
        <v>0</v>
      </c>
      <c r="AZ71" s="329">
        <v>0</v>
      </c>
      <c r="BA71" s="329">
        <v>0</v>
      </c>
      <c r="BB71" s="329">
        <v>0</v>
      </c>
      <c r="BC71" s="329">
        <v>0</v>
      </c>
      <c r="BD71" s="329">
        <v>0</v>
      </c>
      <c r="BE71" s="329">
        <v>0</v>
      </c>
      <c r="BF71" s="329">
        <v>0</v>
      </c>
      <c r="BG71" s="329">
        <v>0</v>
      </c>
      <c r="BH71" s="329">
        <v>0</v>
      </c>
      <c r="BI71" s="329">
        <v>0</v>
      </c>
      <c r="BJ71" s="329">
        <v>0</v>
      </c>
      <c r="BK71" s="329">
        <v>0</v>
      </c>
      <c r="BL71" s="329">
        <v>0</v>
      </c>
      <c r="BM71" s="329">
        <v>0</v>
      </c>
      <c r="BN71" s="329">
        <v>0</v>
      </c>
      <c r="BO71" s="329">
        <v>0</v>
      </c>
      <c r="BP71" s="329">
        <v>0</v>
      </c>
      <c r="BQ71" s="329">
        <v>0</v>
      </c>
      <c r="BR71" s="329">
        <v>0</v>
      </c>
      <c r="BS71" s="329">
        <v>0</v>
      </c>
      <c r="BT71" s="329">
        <v>0</v>
      </c>
      <c r="BU71" s="329">
        <v>0</v>
      </c>
      <c r="BV71" s="329">
        <v>0</v>
      </c>
      <c r="BW71" s="329">
        <v>0</v>
      </c>
      <c r="BX71" s="329">
        <v>0</v>
      </c>
      <c r="BY71" s="329">
        <v>0</v>
      </c>
      <c r="BZ71" s="329">
        <v>0</v>
      </c>
      <c r="CA71" s="329">
        <v>0</v>
      </c>
      <c r="CB71" s="329">
        <v>0</v>
      </c>
      <c r="CC71" s="329">
        <v>0</v>
      </c>
      <c r="CD71" s="329">
        <v>0</v>
      </c>
      <c r="CE71" s="28">
        <f t="shared" ref="CE71:CE84" si="11">SUM(C71:CD71)</f>
        <v>0</v>
      </c>
      <c r="CF71" s="318">
        <v>0</v>
      </c>
    </row>
    <row r="72" spans="1:84" x14ac:dyDescent="0.35">
      <c r="A72" s="29" t="s">
        <v>272</v>
      </c>
      <c r="B72" s="30"/>
      <c r="C72" s="329">
        <v>0</v>
      </c>
      <c r="D72" s="329">
        <v>0</v>
      </c>
      <c r="E72" s="329">
        <v>0</v>
      </c>
      <c r="F72" s="329">
        <v>0</v>
      </c>
      <c r="G72" s="329">
        <v>0</v>
      </c>
      <c r="H72" s="329">
        <v>0</v>
      </c>
      <c r="I72" s="329">
        <v>0</v>
      </c>
      <c r="J72" s="329">
        <v>0</v>
      </c>
      <c r="K72" s="329">
        <v>0</v>
      </c>
      <c r="L72" s="329">
        <v>0</v>
      </c>
      <c r="M72" s="329">
        <v>0</v>
      </c>
      <c r="N72" s="329">
        <v>0</v>
      </c>
      <c r="O72" s="329">
        <v>0</v>
      </c>
      <c r="P72" s="329">
        <v>0</v>
      </c>
      <c r="Q72" s="329">
        <v>0</v>
      </c>
      <c r="R72" s="329">
        <v>0</v>
      </c>
      <c r="S72" s="329">
        <v>0</v>
      </c>
      <c r="T72" s="329">
        <v>0</v>
      </c>
      <c r="U72" s="329">
        <v>0</v>
      </c>
      <c r="V72" s="329">
        <v>0</v>
      </c>
      <c r="W72" s="329">
        <v>0</v>
      </c>
      <c r="X72" s="329">
        <v>0</v>
      </c>
      <c r="Y72" s="329">
        <v>0</v>
      </c>
      <c r="Z72" s="329">
        <v>0</v>
      </c>
      <c r="AA72" s="329">
        <v>0</v>
      </c>
      <c r="AB72" s="329">
        <v>0</v>
      </c>
      <c r="AC72" s="329">
        <v>0</v>
      </c>
      <c r="AD72" s="329">
        <v>0</v>
      </c>
      <c r="AE72" s="329">
        <v>0</v>
      </c>
      <c r="AF72" s="329">
        <v>0</v>
      </c>
      <c r="AG72" s="329">
        <v>0</v>
      </c>
      <c r="AH72" s="329">
        <v>0</v>
      </c>
      <c r="AI72" s="329">
        <v>0</v>
      </c>
      <c r="AJ72" s="329">
        <v>0</v>
      </c>
      <c r="AK72" s="329">
        <v>0</v>
      </c>
      <c r="AL72" s="329">
        <v>0</v>
      </c>
      <c r="AM72" s="329">
        <v>0</v>
      </c>
      <c r="AN72" s="329">
        <v>0</v>
      </c>
      <c r="AO72" s="329">
        <v>0</v>
      </c>
      <c r="AP72" s="329">
        <v>0</v>
      </c>
      <c r="AQ72" s="329">
        <v>0</v>
      </c>
      <c r="AR72" s="329">
        <v>0</v>
      </c>
      <c r="AS72" s="329">
        <v>0</v>
      </c>
      <c r="AT72" s="329">
        <v>0</v>
      </c>
      <c r="AU72" s="329">
        <v>0</v>
      </c>
      <c r="AV72" s="329">
        <v>0</v>
      </c>
      <c r="AW72" s="329">
        <v>0</v>
      </c>
      <c r="AX72" s="329">
        <v>0</v>
      </c>
      <c r="AY72" s="329">
        <v>0</v>
      </c>
      <c r="AZ72" s="329">
        <v>0</v>
      </c>
      <c r="BA72" s="329">
        <v>0</v>
      </c>
      <c r="BB72" s="329">
        <v>0</v>
      </c>
      <c r="BC72" s="329">
        <v>0</v>
      </c>
      <c r="BD72" s="329">
        <v>0</v>
      </c>
      <c r="BE72" s="329">
        <v>0</v>
      </c>
      <c r="BF72" s="329">
        <v>0</v>
      </c>
      <c r="BG72" s="329">
        <v>0</v>
      </c>
      <c r="BH72" s="329">
        <v>0</v>
      </c>
      <c r="BI72" s="329">
        <v>0</v>
      </c>
      <c r="BJ72" s="329">
        <v>0</v>
      </c>
      <c r="BK72" s="329">
        <v>0</v>
      </c>
      <c r="BL72" s="329">
        <v>0</v>
      </c>
      <c r="BM72" s="329">
        <v>0</v>
      </c>
      <c r="BN72" s="329">
        <v>0</v>
      </c>
      <c r="BO72" s="329">
        <v>0</v>
      </c>
      <c r="BP72" s="329">
        <v>0</v>
      </c>
      <c r="BQ72" s="329">
        <v>0</v>
      </c>
      <c r="BR72" s="329">
        <v>0</v>
      </c>
      <c r="BS72" s="329">
        <v>0</v>
      </c>
      <c r="BT72" s="329">
        <v>0</v>
      </c>
      <c r="BU72" s="329">
        <v>0</v>
      </c>
      <c r="BV72" s="329">
        <v>0</v>
      </c>
      <c r="BW72" s="329">
        <v>0</v>
      </c>
      <c r="BX72" s="329">
        <v>0</v>
      </c>
      <c r="BY72" s="329">
        <v>0</v>
      </c>
      <c r="BZ72" s="329">
        <v>0</v>
      </c>
      <c r="CA72" s="329">
        <v>0</v>
      </c>
      <c r="CB72" s="329">
        <v>0</v>
      </c>
      <c r="CC72" s="329">
        <v>0</v>
      </c>
      <c r="CD72" s="329">
        <v>0</v>
      </c>
      <c r="CE72" s="28">
        <f t="shared" si="11"/>
        <v>0</v>
      </c>
      <c r="CF72" s="318">
        <v>0</v>
      </c>
    </row>
    <row r="73" spans="1:84" x14ac:dyDescent="0.35">
      <c r="A73" s="29" t="s">
        <v>273</v>
      </c>
      <c r="B73" s="30"/>
      <c r="C73" s="329">
        <v>0</v>
      </c>
      <c r="D73" s="329">
        <v>0</v>
      </c>
      <c r="E73" s="329">
        <v>0</v>
      </c>
      <c r="F73" s="329">
        <v>0</v>
      </c>
      <c r="G73" s="329">
        <v>0</v>
      </c>
      <c r="H73" s="329">
        <v>0</v>
      </c>
      <c r="I73" s="329">
        <v>12852.88</v>
      </c>
      <c r="J73" s="329">
        <v>0</v>
      </c>
      <c r="K73" s="329">
        <v>0</v>
      </c>
      <c r="L73" s="329">
        <v>0</v>
      </c>
      <c r="M73" s="329">
        <v>0</v>
      </c>
      <c r="N73" s="329">
        <v>0</v>
      </c>
      <c r="O73" s="329">
        <v>0</v>
      </c>
      <c r="P73" s="329">
        <v>0</v>
      </c>
      <c r="Q73" s="329">
        <v>0</v>
      </c>
      <c r="R73" s="329">
        <v>0</v>
      </c>
      <c r="S73" s="329">
        <v>0</v>
      </c>
      <c r="T73" s="329">
        <v>0</v>
      </c>
      <c r="U73" s="329">
        <v>0</v>
      </c>
      <c r="V73" s="329">
        <v>0</v>
      </c>
      <c r="W73" s="329">
        <v>0</v>
      </c>
      <c r="X73" s="329">
        <v>0</v>
      </c>
      <c r="Y73" s="329">
        <v>0</v>
      </c>
      <c r="Z73" s="329">
        <v>0</v>
      </c>
      <c r="AA73" s="329">
        <v>0</v>
      </c>
      <c r="AB73" s="329">
        <v>0</v>
      </c>
      <c r="AC73" s="329">
        <v>0</v>
      </c>
      <c r="AD73" s="329">
        <v>0</v>
      </c>
      <c r="AE73" s="329">
        <v>0</v>
      </c>
      <c r="AF73" s="329">
        <v>0</v>
      </c>
      <c r="AG73" s="329">
        <v>0</v>
      </c>
      <c r="AH73" s="329">
        <v>0</v>
      </c>
      <c r="AI73" s="329">
        <v>0</v>
      </c>
      <c r="AJ73" s="329">
        <v>0</v>
      </c>
      <c r="AK73" s="329">
        <v>0</v>
      </c>
      <c r="AL73" s="329">
        <v>0</v>
      </c>
      <c r="AM73" s="329">
        <v>0</v>
      </c>
      <c r="AN73" s="329">
        <v>0</v>
      </c>
      <c r="AO73" s="329">
        <v>0</v>
      </c>
      <c r="AP73" s="329">
        <v>0</v>
      </c>
      <c r="AQ73" s="329">
        <v>0</v>
      </c>
      <c r="AR73" s="329">
        <v>0</v>
      </c>
      <c r="AS73" s="329">
        <v>0</v>
      </c>
      <c r="AT73" s="329">
        <v>0</v>
      </c>
      <c r="AU73" s="329">
        <v>0</v>
      </c>
      <c r="AV73" s="329">
        <v>0</v>
      </c>
      <c r="AW73" s="329">
        <v>0</v>
      </c>
      <c r="AX73" s="329">
        <v>0</v>
      </c>
      <c r="AY73" s="329">
        <v>0</v>
      </c>
      <c r="AZ73" s="329">
        <v>0</v>
      </c>
      <c r="BA73" s="329">
        <v>0</v>
      </c>
      <c r="BB73" s="329">
        <v>0</v>
      </c>
      <c r="BC73" s="329">
        <v>0</v>
      </c>
      <c r="BD73" s="329">
        <v>0</v>
      </c>
      <c r="BE73" s="329">
        <v>0</v>
      </c>
      <c r="BF73" s="329">
        <v>0</v>
      </c>
      <c r="BG73" s="329">
        <v>0</v>
      </c>
      <c r="BH73" s="329">
        <v>0</v>
      </c>
      <c r="BI73" s="329">
        <v>0</v>
      </c>
      <c r="BJ73" s="329">
        <v>0</v>
      </c>
      <c r="BK73" s="329">
        <v>0</v>
      </c>
      <c r="BL73" s="329">
        <v>0</v>
      </c>
      <c r="BM73" s="329">
        <v>0</v>
      </c>
      <c r="BN73" s="329">
        <v>0</v>
      </c>
      <c r="BO73" s="329">
        <v>0</v>
      </c>
      <c r="BP73" s="329">
        <v>0</v>
      </c>
      <c r="BQ73" s="329">
        <v>0</v>
      </c>
      <c r="BR73" s="329">
        <v>0</v>
      </c>
      <c r="BS73" s="329">
        <v>0</v>
      </c>
      <c r="BT73" s="329">
        <v>0</v>
      </c>
      <c r="BU73" s="329">
        <v>0</v>
      </c>
      <c r="BV73" s="329">
        <v>0</v>
      </c>
      <c r="BW73" s="329">
        <v>0</v>
      </c>
      <c r="BX73" s="329">
        <v>0</v>
      </c>
      <c r="BY73" s="329">
        <v>0</v>
      </c>
      <c r="BZ73" s="329">
        <v>0</v>
      </c>
      <c r="CA73" s="329">
        <v>0</v>
      </c>
      <c r="CB73" s="329">
        <v>0</v>
      </c>
      <c r="CC73" s="329">
        <v>0</v>
      </c>
      <c r="CD73" s="329">
        <v>468748.65</v>
      </c>
      <c r="CE73" s="28">
        <f t="shared" si="11"/>
        <v>481601.53</v>
      </c>
      <c r="CF73" s="318">
        <v>0</v>
      </c>
    </row>
    <row r="74" spans="1:84" x14ac:dyDescent="0.35">
      <c r="A74" s="29" t="s">
        <v>274</v>
      </c>
      <c r="B74" s="30"/>
      <c r="C74" s="329">
        <v>0</v>
      </c>
      <c r="D74" s="329">
        <v>0</v>
      </c>
      <c r="E74" s="329">
        <v>0</v>
      </c>
      <c r="F74" s="329">
        <v>0</v>
      </c>
      <c r="G74" s="329">
        <v>0</v>
      </c>
      <c r="H74" s="329">
        <v>0</v>
      </c>
      <c r="I74" s="329">
        <v>0</v>
      </c>
      <c r="J74" s="329">
        <v>0</v>
      </c>
      <c r="K74" s="329">
        <v>0</v>
      </c>
      <c r="L74" s="329">
        <v>0</v>
      </c>
      <c r="M74" s="329">
        <v>0</v>
      </c>
      <c r="N74" s="329">
        <v>0</v>
      </c>
      <c r="O74" s="329">
        <v>0</v>
      </c>
      <c r="P74" s="329">
        <v>0</v>
      </c>
      <c r="Q74" s="329">
        <v>0</v>
      </c>
      <c r="R74" s="329">
        <v>0</v>
      </c>
      <c r="S74" s="329">
        <v>0</v>
      </c>
      <c r="T74" s="329">
        <v>0</v>
      </c>
      <c r="U74" s="329">
        <v>0</v>
      </c>
      <c r="V74" s="329">
        <v>0</v>
      </c>
      <c r="W74" s="329">
        <v>0</v>
      </c>
      <c r="X74" s="329">
        <v>0</v>
      </c>
      <c r="Y74" s="329">
        <v>0</v>
      </c>
      <c r="Z74" s="329">
        <v>0</v>
      </c>
      <c r="AA74" s="329">
        <v>0</v>
      </c>
      <c r="AB74" s="329">
        <v>0</v>
      </c>
      <c r="AC74" s="329">
        <v>0</v>
      </c>
      <c r="AD74" s="329">
        <v>0</v>
      </c>
      <c r="AE74" s="329">
        <v>0</v>
      </c>
      <c r="AF74" s="329">
        <v>0</v>
      </c>
      <c r="AG74" s="329">
        <v>0</v>
      </c>
      <c r="AH74" s="329">
        <v>0</v>
      </c>
      <c r="AI74" s="329">
        <v>0</v>
      </c>
      <c r="AJ74" s="329">
        <v>0</v>
      </c>
      <c r="AK74" s="329">
        <v>0</v>
      </c>
      <c r="AL74" s="329">
        <v>0</v>
      </c>
      <c r="AM74" s="329">
        <v>0</v>
      </c>
      <c r="AN74" s="329">
        <v>0</v>
      </c>
      <c r="AO74" s="329">
        <v>0</v>
      </c>
      <c r="AP74" s="329">
        <v>0</v>
      </c>
      <c r="AQ74" s="329">
        <v>0</v>
      </c>
      <c r="AR74" s="329">
        <v>0</v>
      </c>
      <c r="AS74" s="329">
        <v>0</v>
      </c>
      <c r="AT74" s="329">
        <v>0</v>
      </c>
      <c r="AU74" s="329">
        <v>0</v>
      </c>
      <c r="AV74" s="329">
        <v>0</v>
      </c>
      <c r="AW74" s="329">
        <v>0</v>
      </c>
      <c r="AX74" s="329">
        <v>0</v>
      </c>
      <c r="AY74" s="329">
        <v>0</v>
      </c>
      <c r="AZ74" s="329">
        <v>0</v>
      </c>
      <c r="BA74" s="329">
        <v>0</v>
      </c>
      <c r="BB74" s="329">
        <v>0</v>
      </c>
      <c r="BC74" s="329">
        <v>0</v>
      </c>
      <c r="BD74" s="329">
        <v>0</v>
      </c>
      <c r="BE74" s="329">
        <v>0</v>
      </c>
      <c r="BF74" s="329">
        <v>0</v>
      </c>
      <c r="BG74" s="329">
        <v>0</v>
      </c>
      <c r="BH74" s="329">
        <v>0</v>
      </c>
      <c r="BI74" s="329">
        <v>0</v>
      </c>
      <c r="BJ74" s="329">
        <v>0</v>
      </c>
      <c r="BK74" s="329">
        <v>0</v>
      </c>
      <c r="BL74" s="329">
        <v>0</v>
      </c>
      <c r="BM74" s="329">
        <v>0</v>
      </c>
      <c r="BN74" s="329">
        <v>0</v>
      </c>
      <c r="BO74" s="329">
        <v>0</v>
      </c>
      <c r="BP74" s="329">
        <v>0</v>
      </c>
      <c r="BQ74" s="329">
        <v>0</v>
      </c>
      <c r="BR74" s="329">
        <v>0</v>
      </c>
      <c r="BS74" s="329">
        <v>0</v>
      </c>
      <c r="BT74" s="329">
        <v>0</v>
      </c>
      <c r="BU74" s="329">
        <v>0</v>
      </c>
      <c r="BV74" s="329">
        <v>0</v>
      </c>
      <c r="BW74" s="329">
        <v>0</v>
      </c>
      <c r="BX74" s="329">
        <v>0</v>
      </c>
      <c r="BY74" s="329">
        <v>0</v>
      </c>
      <c r="BZ74" s="329">
        <v>0</v>
      </c>
      <c r="CA74" s="329">
        <v>0</v>
      </c>
      <c r="CB74" s="329">
        <v>0</v>
      </c>
      <c r="CC74" s="329">
        <v>0</v>
      </c>
      <c r="CD74" s="329">
        <v>0</v>
      </c>
      <c r="CE74" s="28">
        <f t="shared" si="11"/>
        <v>0</v>
      </c>
      <c r="CF74" s="318">
        <v>0</v>
      </c>
    </row>
    <row r="75" spans="1:84" x14ac:dyDescent="0.35">
      <c r="A75" s="29" t="s">
        <v>275</v>
      </c>
      <c r="B75" s="30"/>
      <c r="C75" s="329">
        <v>0</v>
      </c>
      <c r="D75" s="329">
        <v>0</v>
      </c>
      <c r="E75" s="329">
        <v>0</v>
      </c>
      <c r="F75" s="329">
        <v>0</v>
      </c>
      <c r="G75" s="329">
        <v>0</v>
      </c>
      <c r="H75" s="329">
        <v>0</v>
      </c>
      <c r="I75" s="329">
        <v>0</v>
      </c>
      <c r="J75" s="329">
        <v>0</v>
      </c>
      <c r="K75" s="329">
        <v>0</v>
      </c>
      <c r="L75" s="329">
        <v>0</v>
      </c>
      <c r="M75" s="329">
        <v>0</v>
      </c>
      <c r="N75" s="329">
        <v>0</v>
      </c>
      <c r="O75" s="329">
        <v>0</v>
      </c>
      <c r="P75" s="329">
        <v>0</v>
      </c>
      <c r="Q75" s="329">
        <v>0</v>
      </c>
      <c r="R75" s="329">
        <v>0</v>
      </c>
      <c r="S75" s="329">
        <v>0</v>
      </c>
      <c r="T75" s="329">
        <v>0</v>
      </c>
      <c r="U75" s="329">
        <v>0</v>
      </c>
      <c r="V75" s="329">
        <v>0</v>
      </c>
      <c r="W75" s="329">
        <v>0</v>
      </c>
      <c r="X75" s="329">
        <v>0</v>
      </c>
      <c r="Y75" s="329">
        <v>0</v>
      </c>
      <c r="Z75" s="329">
        <v>0</v>
      </c>
      <c r="AA75" s="329">
        <v>0</v>
      </c>
      <c r="AB75" s="329">
        <v>0</v>
      </c>
      <c r="AC75" s="329">
        <v>0</v>
      </c>
      <c r="AD75" s="329">
        <v>0</v>
      </c>
      <c r="AE75" s="329">
        <v>0</v>
      </c>
      <c r="AF75" s="329">
        <v>0</v>
      </c>
      <c r="AG75" s="329">
        <v>0</v>
      </c>
      <c r="AH75" s="329">
        <v>0</v>
      </c>
      <c r="AI75" s="329">
        <v>0</v>
      </c>
      <c r="AJ75" s="329">
        <v>0</v>
      </c>
      <c r="AK75" s="329">
        <v>0</v>
      </c>
      <c r="AL75" s="329">
        <v>0</v>
      </c>
      <c r="AM75" s="329">
        <v>0</v>
      </c>
      <c r="AN75" s="329">
        <v>0</v>
      </c>
      <c r="AO75" s="329">
        <v>0</v>
      </c>
      <c r="AP75" s="329">
        <v>0</v>
      </c>
      <c r="AQ75" s="329">
        <v>0</v>
      </c>
      <c r="AR75" s="329">
        <v>0</v>
      </c>
      <c r="AS75" s="329">
        <v>0</v>
      </c>
      <c r="AT75" s="329">
        <v>0</v>
      </c>
      <c r="AU75" s="329">
        <v>0</v>
      </c>
      <c r="AV75" s="329">
        <v>0</v>
      </c>
      <c r="AW75" s="329">
        <v>0</v>
      </c>
      <c r="AX75" s="329">
        <v>0</v>
      </c>
      <c r="AY75" s="329">
        <v>0</v>
      </c>
      <c r="AZ75" s="329">
        <v>0</v>
      </c>
      <c r="BA75" s="329">
        <v>0</v>
      </c>
      <c r="BB75" s="329">
        <v>0</v>
      </c>
      <c r="BC75" s="329">
        <v>0</v>
      </c>
      <c r="BD75" s="329">
        <v>0</v>
      </c>
      <c r="BE75" s="329">
        <v>0</v>
      </c>
      <c r="BF75" s="329">
        <v>0</v>
      </c>
      <c r="BG75" s="329">
        <v>0</v>
      </c>
      <c r="BH75" s="329">
        <v>0</v>
      </c>
      <c r="BI75" s="329">
        <v>0</v>
      </c>
      <c r="BJ75" s="329">
        <v>0</v>
      </c>
      <c r="BK75" s="329">
        <v>0</v>
      </c>
      <c r="BL75" s="329">
        <v>0</v>
      </c>
      <c r="BM75" s="329">
        <v>0</v>
      </c>
      <c r="BN75" s="329">
        <v>0</v>
      </c>
      <c r="BO75" s="329">
        <v>0</v>
      </c>
      <c r="BP75" s="329">
        <v>0</v>
      </c>
      <c r="BQ75" s="329">
        <v>0</v>
      </c>
      <c r="BR75" s="329">
        <v>0</v>
      </c>
      <c r="BS75" s="329">
        <v>0</v>
      </c>
      <c r="BT75" s="329">
        <v>0</v>
      </c>
      <c r="BU75" s="329">
        <v>0</v>
      </c>
      <c r="BV75" s="329">
        <v>0</v>
      </c>
      <c r="BW75" s="329">
        <v>0</v>
      </c>
      <c r="BX75" s="329">
        <v>0</v>
      </c>
      <c r="BY75" s="329">
        <v>0</v>
      </c>
      <c r="BZ75" s="329">
        <v>0</v>
      </c>
      <c r="CA75" s="329">
        <v>0</v>
      </c>
      <c r="CB75" s="329">
        <v>0</v>
      </c>
      <c r="CC75" s="329">
        <v>0</v>
      </c>
      <c r="CD75" s="329">
        <v>0</v>
      </c>
      <c r="CE75" s="28">
        <f t="shared" si="11"/>
        <v>0</v>
      </c>
      <c r="CF75" s="318">
        <v>0</v>
      </c>
    </row>
    <row r="76" spans="1:84" x14ac:dyDescent="0.35">
      <c r="A76" s="29" t="s">
        <v>276</v>
      </c>
      <c r="B76" s="212"/>
      <c r="C76" s="329">
        <v>0</v>
      </c>
      <c r="D76" s="329">
        <v>0</v>
      </c>
      <c r="E76" s="329">
        <v>0</v>
      </c>
      <c r="F76" s="329">
        <v>0</v>
      </c>
      <c r="G76" s="329">
        <v>0</v>
      </c>
      <c r="H76" s="329">
        <v>0</v>
      </c>
      <c r="I76" s="329">
        <v>0</v>
      </c>
      <c r="J76" s="329">
        <v>0</v>
      </c>
      <c r="K76" s="329">
        <v>0</v>
      </c>
      <c r="L76" s="329">
        <v>0</v>
      </c>
      <c r="M76" s="329">
        <v>0</v>
      </c>
      <c r="N76" s="329">
        <v>0</v>
      </c>
      <c r="O76" s="329">
        <v>0</v>
      </c>
      <c r="P76" s="329">
        <v>0</v>
      </c>
      <c r="Q76" s="329">
        <v>0</v>
      </c>
      <c r="R76" s="329">
        <v>0</v>
      </c>
      <c r="S76" s="329">
        <v>0</v>
      </c>
      <c r="T76" s="329">
        <v>0</v>
      </c>
      <c r="U76" s="329">
        <v>0</v>
      </c>
      <c r="V76" s="329">
        <v>0</v>
      </c>
      <c r="W76" s="329">
        <v>0</v>
      </c>
      <c r="X76" s="329">
        <v>0</v>
      </c>
      <c r="Y76" s="329">
        <v>0</v>
      </c>
      <c r="Z76" s="329">
        <v>0</v>
      </c>
      <c r="AA76" s="329">
        <v>0</v>
      </c>
      <c r="AB76" s="329">
        <v>0</v>
      </c>
      <c r="AC76" s="329">
        <v>0</v>
      </c>
      <c r="AD76" s="329">
        <v>0</v>
      </c>
      <c r="AE76" s="329">
        <v>0</v>
      </c>
      <c r="AF76" s="329">
        <v>0</v>
      </c>
      <c r="AG76" s="329">
        <v>0</v>
      </c>
      <c r="AH76" s="329">
        <v>0</v>
      </c>
      <c r="AI76" s="329">
        <v>0</v>
      </c>
      <c r="AJ76" s="329">
        <v>0</v>
      </c>
      <c r="AK76" s="329">
        <v>0</v>
      </c>
      <c r="AL76" s="329">
        <v>0</v>
      </c>
      <c r="AM76" s="329">
        <v>0</v>
      </c>
      <c r="AN76" s="329">
        <v>0</v>
      </c>
      <c r="AO76" s="329">
        <v>0</v>
      </c>
      <c r="AP76" s="329">
        <v>0</v>
      </c>
      <c r="AQ76" s="329">
        <v>0</v>
      </c>
      <c r="AR76" s="329">
        <v>0</v>
      </c>
      <c r="AS76" s="329">
        <v>0</v>
      </c>
      <c r="AT76" s="329">
        <v>0</v>
      </c>
      <c r="AU76" s="329">
        <v>0</v>
      </c>
      <c r="AV76" s="329">
        <v>0</v>
      </c>
      <c r="AW76" s="329">
        <v>0</v>
      </c>
      <c r="AX76" s="329">
        <v>0</v>
      </c>
      <c r="AY76" s="329">
        <v>0</v>
      </c>
      <c r="AZ76" s="329">
        <v>0</v>
      </c>
      <c r="BA76" s="329">
        <v>0</v>
      </c>
      <c r="BB76" s="329">
        <v>0</v>
      </c>
      <c r="BC76" s="329">
        <v>0</v>
      </c>
      <c r="BD76" s="329">
        <v>0</v>
      </c>
      <c r="BE76" s="329">
        <v>0</v>
      </c>
      <c r="BF76" s="329">
        <v>0</v>
      </c>
      <c r="BG76" s="329">
        <v>0</v>
      </c>
      <c r="BH76" s="329">
        <v>0</v>
      </c>
      <c r="BI76" s="329">
        <v>0</v>
      </c>
      <c r="BJ76" s="329">
        <v>0</v>
      </c>
      <c r="BK76" s="329">
        <v>0</v>
      </c>
      <c r="BL76" s="329">
        <v>0</v>
      </c>
      <c r="BM76" s="329">
        <v>0</v>
      </c>
      <c r="BN76" s="329">
        <v>0</v>
      </c>
      <c r="BO76" s="329">
        <v>0</v>
      </c>
      <c r="BP76" s="329">
        <v>0</v>
      </c>
      <c r="BQ76" s="329">
        <v>0</v>
      </c>
      <c r="BR76" s="329">
        <v>0</v>
      </c>
      <c r="BS76" s="329">
        <v>0</v>
      </c>
      <c r="BT76" s="329">
        <v>0</v>
      </c>
      <c r="BU76" s="329">
        <v>0</v>
      </c>
      <c r="BV76" s="329">
        <v>0</v>
      </c>
      <c r="BW76" s="329">
        <v>0</v>
      </c>
      <c r="BX76" s="329">
        <v>0</v>
      </c>
      <c r="BY76" s="329">
        <v>0</v>
      </c>
      <c r="BZ76" s="329">
        <v>0</v>
      </c>
      <c r="CA76" s="329">
        <v>0</v>
      </c>
      <c r="CB76" s="329">
        <v>0</v>
      </c>
      <c r="CC76" s="329">
        <v>0</v>
      </c>
      <c r="CD76" s="329">
        <v>0</v>
      </c>
      <c r="CE76" s="28">
        <f t="shared" si="11"/>
        <v>0</v>
      </c>
      <c r="CF76" s="318">
        <v>0</v>
      </c>
    </row>
    <row r="77" spans="1:84" x14ac:dyDescent="0.35">
      <c r="A77" s="29" t="s">
        <v>277</v>
      </c>
      <c r="B77" s="30"/>
      <c r="C77" s="329">
        <v>0</v>
      </c>
      <c r="D77" s="329">
        <v>0</v>
      </c>
      <c r="E77" s="329">
        <v>0</v>
      </c>
      <c r="F77" s="329">
        <v>0</v>
      </c>
      <c r="G77" s="329">
        <v>0</v>
      </c>
      <c r="H77" s="329">
        <v>0</v>
      </c>
      <c r="I77" s="329">
        <v>0</v>
      </c>
      <c r="J77" s="329">
        <v>0</v>
      </c>
      <c r="K77" s="329">
        <v>0</v>
      </c>
      <c r="L77" s="329">
        <v>0</v>
      </c>
      <c r="M77" s="329">
        <v>0</v>
      </c>
      <c r="N77" s="329">
        <v>0</v>
      </c>
      <c r="O77" s="329">
        <v>0</v>
      </c>
      <c r="P77" s="329">
        <v>0</v>
      </c>
      <c r="Q77" s="329">
        <v>0</v>
      </c>
      <c r="R77" s="329">
        <v>0</v>
      </c>
      <c r="S77" s="329">
        <v>0</v>
      </c>
      <c r="T77" s="329">
        <v>0</v>
      </c>
      <c r="U77" s="329">
        <v>0</v>
      </c>
      <c r="V77" s="329">
        <v>0</v>
      </c>
      <c r="W77" s="329">
        <v>0</v>
      </c>
      <c r="X77" s="329">
        <v>0</v>
      </c>
      <c r="Y77" s="329">
        <v>0</v>
      </c>
      <c r="Z77" s="329">
        <v>0</v>
      </c>
      <c r="AA77" s="329">
        <v>0</v>
      </c>
      <c r="AB77" s="329">
        <v>0</v>
      </c>
      <c r="AC77" s="329">
        <v>0</v>
      </c>
      <c r="AD77" s="329">
        <v>0</v>
      </c>
      <c r="AE77" s="329">
        <v>0</v>
      </c>
      <c r="AF77" s="329">
        <v>0</v>
      </c>
      <c r="AG77" s="329">
        <v>0</v>
      </c>
      <c r="AH77" s="329">
        <v>0</v>
      </c>
      <c r="AI77" s="329">
        <v>0</v>
      </c>
      <c r="AJ77" s="329">
        <v>0</v>
      </c>
      <c r="AK77" s="329">
        <v>0</v>
      </c>
      <c r="AL77" s="329">
        <v>0</v>
      </c>
      <c r="AM77" s="329">
        <v>0</v>
      </c>
      <c r="AN77" s="329">
        <v>0</v>
      </c>
      <c r="AO77" s="329">
        <v>0</v>
      </c>
      <c r="AP77" s="329">
        <v>0</v>
      </c>
      <c r="AQ77" s="329">
        <v>0</v>
      </c>
      <c r="AR77" s="329">
        <v>0</v>
      </c>
      <c r="AS77" s="329">
        <v>0</v>
      </c>
      <c r="AT77" s="329">
        <v>0</v>
      </c>
      <c r="AU77" s="329">
        <v>0</v>
      </c>
      <c r="AV77" s="329">
        <v>0</v>
      </c>
      <c r="AW77" s="329">
        <v>0</v>
      </c>
      <c r="AX77" s="329">
        <v>0</v>
      </c>
      <c r="AY77" s="329">
        <v>0</v>
      </c>
      <c r="AZ77" s="329">
        <v>0</v>
      </c>
      <c r="BA77" s="329">
        <v>0</v>
      </c>
      <c r="BB77" s="329">
        <v>0</v>
      </c>
      <c r="BC77" s="329">
        <v>0</v>
      </c>
      <c r="BD77" s="329">
        <v>0</v>
      </c>
      <c r="BE77" s="329">
        <v>0</v>
      </c>
      <c r="BF77" s="329">
        <v>0</v>
      </c>
      <c r="BG77" s="329">
        <v>0</v>
      </c>
      <c r="BH77" s="329">
        <v>0</v>
      </c>
      <c r="BI77" s="329">
        <v>0</v>
      </c>
      <c r="BJ77" s="329">
        <v>0</v>
      </c>
      <c r="BK77" s="329">
        <v>0</v>
      </c>
      <c r="BL77" s="329">
        <v>0</v>
      </c>
      <c r="BM77" s="329">
        <v>0</v>
      </c>
      <c r="BN77" s="329">
        <v>0</v>
      </c>
      <c r="BO77" s="329">
        <v>0</v>
      </c>
      <c r="BP77" s="329">
        <v>0</v>
      </c>
      <c r="BQ77" s="329">
        <v>0</v>
      </c>
      <c r="BR77" s="329">
        <v>0</v>
      </c>
      <c r="BS77" s="329">
        <v>0</v>
      </c>
      <c r="BT77" s="329">
        <v>0</v>
      </c>
      <c r="BU77" s="329">
        <v>0</v>
      </c>
      <c r="BV77" s="329">
        <v>0</v>
      </c>
      <c r="BW77" s="329">
        <v>0</v>
      </c>
      <c r="BX77" s="329">
        <v>0</v>
      </c>
      <c r="BY77" s="329">
        <v>0</v>
      </c>
      <c r="BZ77" s="329">
        <v>0</v>
      </c>
      <c r="CA77" s="329">
        <v>0</v>
      </c>
      <c r="CB77" s="329">
        <v>0</v>
      </c>
      <c r="CC77" s="329">
        <v>0</v>
      </c>
      <c r="CD77" s="329">
        <v>0</v>
      </c>
      <c r="CE77" s="28">
        <f t="shared" si="11"/>
        <v>0</v>
      </c>
      <c r="CF77" s="318">
        <v>0</v>
      </c>
    </row>
    <row r="78" spans="1:84" x14ac:dyDescent="0.35">
      <c r="A78" s="29" t="s">
        <v>278</v>
      </c>
      <c r="B78" s="16"/>
      <c r="C78" s="329">
        <v>0</v>
      </c>
      <c r="D78" s="329">
        <v>0</v>
      </c>
      <c r="E78" s="329">
        <v>0</v>
      </c>
      <c r="F78" s="329">
        <v>0</v>
      </c>
      <c r="G78" s="329">
        <v>0</v>
      </c>
      <c r="H78" s="329">
        <v>0</v>
      </c>
      <c r="I78" s="329">
        <v>0</v>
      </c>
      <c r="J78" s="329">
        <v>0</v>
      </c>
      <c r="K78" s="329">
        <v>0</v>
      </c>
      <c r="L78" s="329">
        <v>0</v>
      </c>
      <c r="M78" s="329">
        <v>0</v>
      </c>
      <c r="N78" s="329">
        <v>0</v>
      </c>
      <c r="O78" s="329">
        <v>0</v>
      </c>
      <c r="P78" s="329">
        <v>0</v>
      </c>
      <c r="Q78" s="329">
        <v>0</v>
      </c>
      <c r="R78" s="329">
        <v>0</v>
      </c>
      <c r="S78" s="329">
        <v>0</v>
      </c>
      <c r="T78" s="329">
        <v>0</v>
      </c>
      <c r="U78" s="329">
        <v>0</v>
      </c>
      <c r="V78" s="329">
        <v>0</v>
      </c>
      <c r="W78" s="329">
        <v>0</v>
      </c>
      <c r="X78" s="329">
        <v>0</v>
      </c>
      <c r="Y78" s="329">
        <v>0</v>
      </c>
      <c r="Z78" s="329">
        <v>0</v>
      </c>
      <c r="AA78" s="329">
        <v>0</v>
      </c>
      <c r="AB78" s="329">
        <v>0</v>
      </c>
      <c r="AC78" s="329">
        <v>0</v>
      </c>
      <c r="AD78" s="329">
        <v>0</v>
      </c>
      <c r="AE78" s="329">
        <v>0</v>
      </c>
      <c r="AF78" s="329">
        <v>0</v>
      </c>
      <c r="AG78" s="329">
        <v>0</v>
      </c>
      <c r="AH78" s="329">
        <v>0</v>
      </c>
      <c r="AI78" s="329">
        <v>0</v>
      </c>
      <c r="AJ78" s="329">
        <v>0</v>
      </c>
      <c r="AK78" s="329">
        <v>0</v>
      </c>
      <c r="AL78" s="329">
        <v>0</v>
      </c>
      <c r="AM78" s="329">
        <v>0</v>
      </c>
      <c r="AN78" s="329">
        <v>0</v>
      </c>
      <c r="AO78" s="329">
        <v>0</v>
      </c>
      <c r="AP78" s="329">
        <v>0</v>
      </c>
      <c r="AQ78" s="329">
        <v>0</v>
      </c>
      <c r="AR78" s="329">
        <v>0</v>
      </c>
      <c r="AS78" s="329">
        <v>0</v>
      </c>
      <c r="AT78" s="329">
        <v>0</v>
      </c>
      <c r="AU78" s="329">
        <v>0</v>
      </c>
      <c r="AV78" s="329">
        <v>0</v>
      </c>
      <c r="AW78" s="329">
        <v>0</v>
      </c>
      <c r="AX78" s="329">
        <v>0</v>
      </c>
      <c r="AY78" s="329">
        <v>0</v>
      </c>
      <c r="AZ78" s="329">
        <v>0</v>
      </c>
      <c r="BA78" s="329">
        <v>0</v>
      </c>
      <c r="BB78" s="329">
        <v>0</v>
      </c>
      <c r="BC78" s="329">
        <v>0</v>
      </c>
      <c r="BD78" s="329">
        <v>0</v>
      </c>
      <c r="BE78" s="329">
        <v>0</v>
      </c>
      <c r="BF78" s="329">
        <v>0</v>
      </c>
      <c r="BG78" s="329">
        <v>0</v>
      </c>
      <c r="BH78" s="329">
        <v>0</v>
      </c>
      <c r="BI78" s="329">
        <v>0</v>
      </c>
      <c r="BJ78" s="329">
        <v>0</v>
      </c>
      <c r="BK78" s="329">
        <v>0</v>
      </c>
      <c r="BL78" s="329">
        <v>0</v>
      </c>
      <c r="BM78" s="329">
        <v>0</v>
      </c>
      <c r="BN78" s="329">
        <v>0</v>
      </c>
      <c r="BO78" s="329">
        <v>0</v>
      </c>
      <c r="BP78" s="329">
        <v>0</v>
      </c>
      <c r="BQ78" s="329">
        <v>0</v>
      </c>
      <c r="BR78" s="329">
        <v>0</v>
      </c>
      <c r="BS78" s="329">
        <v>0</v>
      </c>
      <c r="BT78" s="329">
        <v>0</v>
      </c>
      <c r="BU78" s="329">
        <v>0</v>
      </c>
      <c r="BV78" s="329">
        <v>0</v>
      </c>
      <c r="BW78" s="329">
        <v>0</v>
      </c>
      <c r="BX78" s="329">
        <v>0</v>
      </c>
      <c r="BY78" s="329">
        <v>0</v>
      </c>
      <c r="BZ78" s="329">
        <v>0</v>
      </c>
      <c r="CA78" s="329">
        <v>0</v>
      </c>
      <c r="CB78" s="329">
        <v>0</v>
      </c>
      <c r="CC78" s="329">
        <v>0</v>
      </c>
      <c r="CD78" s="329">
        <v>0</v>
      </c>
      <c r="CE78" s="28">
        <f t="shared" si="11"/>
        <v>0</v>
      </c>
      <c r="CF78" s="318">
        <v>0</v>
      </c>
    </row>
    <row r="79" spans="1:84" x14ac:dyDescent="0.35">
      <c r="A79" s="29" t="s">
        <v>279</v>
      </c>
      <c r="B79" s="16"/>
      <c r="C79" s="329">
        <v>0</v>
      </c>
      <c r="D79" s="329">
        <v>0</v>
      </c>
      <c r="E79" s="329">
        <v>0</v>
      </c>
      <c r="F79" s="329">
        <v>0</v>
      </c>
      <c r="G79" s="329">
        <v>0</v>
      </c>
      <c r="H79" s="329">
        <v>0</v>
      </c>
      <c r="I79" s="329">
        <v>0</v>
      </c>
      <c r="J79" s="329">
        <v>0</v>
      </c>
      <c r="K79" s="329">
        <v>0</v>
      </c>
      <c r="L79" s="329">
        <v>0</v>
      </c>
      <c r="M79" s="329">
        <v>0</v>
      </c>
      <c r="N79" s="329">
        <v>0</v>
      </c>
      <c r="O79" s="329">
        <v>0</v>
      </c>
      <c r="P79" s="329">
        <v>0</v>
      </c>
      <c r="Q79" s="329">
        <v>0</v>
      </c>
      <c r="R79" s="329">
        <v>0</v>
      </c>
      <c r="S79" s="329">
        <v>0</v>
      </c>
      <c r="T79" s="329">
        <v>0</v>
      </c>
      <c r="U79" s="329">
        <v>0</v>
      </c>
      <c r="V79" s="329">
        <v>0</v>
      </c>
      <c r="W79" s="329">
        <v>0</v>
      </c>
      <c r="X79" s="329">
        <v>0</v>
      </c>
      <c r="Y79" s="329">
        <v>0</v>
      </c>
      <c r="Z79" s="329">
        <v>0</v>
      </c>
      <c r="AA79" s="329">
        <v>0</v>
      </c>
      <c r="AB79" s="329">
        <v>0</v>
      </c>
      <c r="AC79" s="329">
        <v>0</v>
      </c>
      <c r="AD79" s="329">
        <v>0</v>
      </c>
      <c r="AE79" s="329">
        <v>0</v>
      </c>
      <c r="AF79" s="329">
        <v>0</v>
      </c>
      <c r="AG79" s="329">
        <v>0</v>
      </c>
      <c r="AH79" s="329">
        <v>0</v>
      </c>
      <c r="AI79" s="329">
        <v>0</v>
      </c>
      <c r="AJ79" s="329">
        <v>0</v>
      </c>
      <c r="AK79" s="329">
        <v>0</v>
      </c>
      <c r="AL79" s="329">
        <v>0</v>
      </c>
      <c r="AM79" s="329">
        <v>0</v>
      </c>
      <c r="AN79" s="329">
        <v>0</v>
      </c>
      <c r="AO79" s="329">
        <v>0</v>
      </c>
      <c r="AP79" s="329">
        <v>0</v>
      </c>
      <c r="AQ79" s="329">
        <v>0</v>
      </c>
      <c r="AR79" s="329">
        <v>0</v>
      </c>
      <c r="AS79" s="329">
        <v>0</v>
      </c>
      <c r="AT79" s="329">
        <v>0</v>
      </c>
      <c r="AU79" s="329">
        <v>0</v>
      </c>
      <c r="AV79" s="329">
        <v>0</v>
      </c>
      <c r="AW79" s="329">
        <v>0</v>
      </c>
      <c r="AX79" s="329">
        <v>0</v>
      </c>
      <c r="AY79" s="329">
        <v>0</v>
      </c>
      <c r="AZ79" s="329">
        <v>0</v>
      </c>
      <c r="BA79" s="329">
        <v>0</v>
      </c>
      <c r="BB79" s="329">
        <v>0</v>
      </c>
      <c r="BC79" s="329">
        <v>0</v>
      </c>
      <c r="BD79" s="329">
        <v>0</v>
      </c>
      <c r="BE79" s="329">
        <v>0</v>
      </c>
      <c r="BF79" s="329">
        <v>0</v>
      </c>
      <c r="BG79" s="329">
        <v>0</v>
      </c>
      <c r="BH79" s="329">
        <v>0</v>
      </c>
      <c r="BI79" s="329">
        <v>0</v>
      </c>
      <c r="BJ79" s="329">
        <v>0</v>
      </c>
      <c r="BK79" s="329">
        <v>0</v>
      </c>
      <c r="BL79" s="329">
        <v>0</v>
      </c>
      <c r="BM79" s="329">
        <v>0</v>
      </c>
      <c r="BN79" s="329">
        <v>0</v>
      </c>
      <c r="BO79" s="329">
        <v>0</v>
      </c>
      <c r="BP79" s="329">
        <v>0</v>
      </c>
      <c r="BQ79" s="329">
        <v>0</v>
      </c>
      <c r="BR79" s="329">
        <v>0</v>
      </c>
      <c r="BS79" s="329">
        <v>0</v>
      </c>
      <c r="BT79" s="329">
        <v>0</v>
      </c>
      <c r="BU79" s="329">
        <v>0</v>
      </c>
      <c r="BV79" s="329">
        <v>0</v>
      </c>
      <c r="BW79" s="329">
        <v>0</v>
      </c>
      <c r="BX79" s="329">
        <v>0</v>
      </c>
      <c r="BY79" s="329">
        <v>0</v>
      </c>
      <c r="BZ79" s="329">
        <v>0</v>
      </c>
      <c r="CA79" s="329">
        <v>0</v>
      </c>
      <c r="CB79" s="329">
        <v>0</v>
      </c>
      <c r="CC79" s="329">
        <v>0</v>
      </c>
      <c r="CD79" s="329">
        <v>0</v>
      </c>
      <c r="CE79" s="28">
        <f t="shared" si="11"/>
        <v>0</v>
      </c>
      <c r="CF79" s="318">
        <v>0</v>
      </c>
    </row>
    <row r="80" spans="1:84" x14ac:dyDescent="0.35">
      <c r="A80" s="29" t="s">
        <v>280</v>
      </c>
      <c r="B80" s="16"/>
      <c r="C80" s="329">
        <v>0</v>
      </c>
      <c r="D80" s="329">
        <v>0</v>
      </c>
      <c r="E80" s="329">
        <v>0</v>
      </c>
      <c r="F80" s="329">
        <v>0</v>
      </c>
      <c r="G80" s="329">
        <v>0</v>
      </c>
      <c r="H80" s="329">
        <v>0</v>
      </c>
      <c r="I80" s="329">
        <v>0</v>
      </c>
      <c r="J80" s="329">
        <v>0</v>
      </c>
      <c r="K80" s="329">
        <v>0</v>
      </c>
      <c r="L80" s="329">
        <v>0</v>
      </c>
      <c r="M80" s="329">
        <v>0</v>
      </c>
      <c r="N80" s="329">
        <v>0</v>
      </c>
      <c r="O80" s="329">
        <v>0</v>
      </c>
      <c r="P80" s="329">
        <v>0</v>
      </c>
      <c r="Q80" s="329">
        <v>0</v>
      </c>
      <c r="R80" s="329">
        <v>0</v>
      </c>
      <c r="S80" s="329">
        <v>0</v>
      </c>
      <c r="T80" s="329">
        <v>0</v>
      </c>
      <c r="U80" s="329">
        <v>0</v>
      </c>
      <c r="V80" s="329">
        <v>0</v>
      </c>
      <c r="W80" s="329">
        <v>0</v>
      </c>
      <c r="X80" s="329">
        <v>0</v>
      </c>
      <c r="Y80" s="329">
        <v>0</v>
      </c>
      <c r="Z80" s="329">
        <v>0</v>
      </c>
      <c r="AA80" s="329">
        <v>0</v>
      </c>
      <c r="AB80" s="329">
        <v>0</v>
      </c>
      <c r="AC80" s="329">
        <v>0</v>
      </c>
      <c r="AD80" s="329">
        <v>0</v>
      </c>
      <c r="AE80" s="329">
        <v>0</v>
      </c>
      <c r="AF80" s="329">
        <v>0</v>
      </c>
      <c r="AG80" s="329">
        <v>0</v>
      </c>
      <c r="AH80" s="329">
        <v>0</v>
      </c>
      <c r="AI80" s="329">
        <v>0</v>
      </c>
      <c r="AJ80" s="329">
        <v>0</v>
      </c>
      <c r="AK80" s="329">
        <v>0</v>
      </c>
      <c r="AL80" s="329">
        <v>0</v>
      </c>
      <c r="AM80" s="329">
        <v>0</v>
      </c>
      <c r="AN80" s="329">
        <v>0</v>
      </c>
      <c r="AO80" s="329">
        <v>0</v>
      </c>
      <c r="AP80" s="329">
        <v>0</v>
      </c>
      <c r="AQ80" s="329">
        <v>0</v>
      </c>
      <c r="AR80" s="329">
        <v>0</v>
      </c>
      <c r="AS80" s="329">
        <v>0</v>
      </c>
      <c r="AT80" s="329">
        <v>0</v>
      </c>
      <c r="AU80" s="329">
        <v>0</v>
      </c>
      <c r="AV80" s="329">
        <v>0</v>
      </c>
      <c r="AW80" s="329">
        <v>0</v>
      </c>
      <c r="AX80" s="329">
        <v>0</v>
      </c>
      <c r="AY80" s="329">
        <v>0</v>
      </c>
      <c r="AZ80" s="329">
        <v>0</v>
      </c>
      <c r="BA80" s="329">
        <v>0</v>
      </c>
      <c r="BB80" s="329">
        <v>0</v>
      </c>
      <c r="BC80" s="329">
        <v>0</v>
      </c>
      <c r="BD80" s="329">
        <v>0</v>
      </c>
      <c r="BE80" s="329">
        <v>0</v>
      </c>
      <c r="BF80" s="329">
        <v>0</v>
      </c>
      <c r="BG80" s="329">
        <v>0</v>
      </c>
      <c r="BH80" s="329">
        <v>0</v>
      </c>
      <c r="BI80" s="329">
        <v>0</v>
      </c>
      <c r="BJ80" s="329">
        <v>0</v>
      </c>
      <c r="BK80" s="329">
        <v>0</v>
      </c>
      <c r="BL80" s="329">
        <v>0</v>
      </c>
      <c r="BM80" s="329">
        <v>0</v>
      </c>
      <c r="BN80" s="329">
        <v>0</v>
      </c>
      <c r="BO80" s="329">
        <v>0</v>
      </c>
      <c r="BP80" s="329">
        <v>0</v>
      </c>
      <c r="BQ80" s="329">
        <v>0</v>
      </c>
      <c r="BR80" s="329">
        <v>0</v>
      </c>
      <c r="BS80" s="329">
        <v>0</v>
      </c>
      <c r="BT80" s="329">
        <v>0</v>
      </c>
      <c r="BU80" s="329">
        <v>0</v>
      </c>
      <c r="BV80" s="329">
        <v>0</v>
      </c>
      <c r="BW80" s="329">
        <v>0</v>
      </c>
      <c r="BX80" s="329">
        <v>0</v>
      </c>
      <c r="BY80" s="329">
        <v>0</v>
      </c>
      <c r="BZ80" s="329">
        <v>0</v>
      </c>
      <c r="CA80" s="329">
        <v>0</v>
      </c>
      <c r="CB80" s="329">
        <v>0</v>
      </c>
      <c r="CC80" s="329">
        <v>0</v>
      </c>
      <c r="CD80" s="329">
        <v>0</v>
      </c>
      <c r="CE80" s="28">
        <f t="shared" si="11"/>
        <v>0</v>
      </c>
      <c r="CF80" s="318">
        <v>0</v>
      </c>
    </row>
    <row r="81" spans="1:86" x14ac:dyDescent="0.35">
      <c r="A81" s="29" t="s">
        <v>281</v>
      </c>
      <c r="B81" s="16"/>
      <c r="C81" s="329">
        <v>0</v>
      </c>
      <c r="D81" s="329">
        <v>0</v>
      </c>
      <c r="E81" s="329">
        <v>0</v>
      </c>
      <c r="F81" s="329">
        <v>0</v>
      </c>
      <c r="G81" s="329">
        <v>0</v>
      </c>
      <c r="H81" s="329">
        <v>0</v>
      </c>
      <c r="I81" s="329">
        <v>0</v>
      </c>
      <c r="J81" s="329">
        <v>0</v>
      </c>
      <c r="K81" s="329">
        <v>0</v>
      </c>
      <c r="L81" s="329">
        <v>0</v>
      </c>
      <c r="M81" s="329">
        <v>0</v>
      </c>
      <c r="N81" s="329">
        <v>0</v>
      </c>
      <c r="O81" s="329">
        <v>0</v>
      </c>
      <c r="P81" s="329">
        <v>0</v>
      </c>
      <c r="Q81" s="329">
        <v>0</v>
      </c>
      <c r="R81" s="329">
        <v>0</v>
      </c>
      <c r="S81" s="329">
        <v>0</v>
      </c>
      <c r="T81" s="329">
        <v>0</v>
      </c>
      <c r="U81" s="329">
        <v>0</v>
      </c>
      <c r="V81" s="329">
        <v>0</v>
      </c>
      <c r="W81" s="329">
        <v>0</v>
      </c>
      <c r="X81" s="329">
        <v>0</v>
      </c>
      <c r="Y81" s="329">
        <v>0</v>
      </c>
      <c r="Z81" s="329">
        <v>0</v>
      </c>
      <c r="AA81" s="329">
        <v>0</v>
      </c>
      <c r="AB81" s="329">
        <v>0</v>
      </c>
      <c r="AC81" s="329">
        <v>0</v>
      </c>
      <c r="AD81" s="329">
        <v>0</v>
      </c>
      <c r="AE81" s="329">
        <v>0</v>
      </c>
      <c r="AF81" s="329">
        <v>0</v>
      </c>
      <c r="AG81" s="329">
        <v>0</v>
      </c>
      <c r="AH81" s="329">
        <v>0</v>
      </c>
      <c r="AI81" s="329">
        <v>0</v>
      </c>
      <c r="AJ81" s="329">
        <v>0</v>
      </c>
      <c r="AK81" s="329">
        <v>0</v>
      </c>
      <c r="AL81" s="329">
        <v>0</v>
      </c>
      <c r="AM81" s="329">
        <v>0</v>
      </c>
      <c r="AN81" s="329">
        <v>0</v>
      </c>
      <c r="AO81" s="329">
        <v>0</v>
      </c>
      <c r="AP81" s="329">
        <v>0</v>
      </c>
      <c r="AQ81" s="329">
        <v>0</v>
      </c>
      <c r="AR81" s="329">
        <v>0</v>
      </c>
      <c r="AS81" s="329">
        <v>0</v>
      </c>
      <c r="AT81" s="329">
        <v>0</v>
      </c>
      <c r="AU81" s="329">
        <v>0</v>
      </c>
      <c r="AV81" s="329">
        <v>0</v>
      </c>
      <c r="AW81" s="329">
        <v>0</v>
      </c>
      <c r="AX81" s="329">
        <v>0</v>
      </c>
      <c r="AY81" s="329">
        <v>0</v>
      </c>
      <c r="AZ81" s="329">
        <v>0</v>
      </c>
      <c r="BA81" s="329">
        <v>0</v>
      </c>
      <c r="BB81" s="329">
        <v>0</v>
      </c>
      <c r="BC81" s="329">
        <v>0</v>
      </c>
      <c r="BD81" s="329">
        <v>0</v>
      </c>
      <c r="BE81" s="329">
        <v>0</v>
      </c>
      <c r="BF81" s="329">
        <v>0</v>
      </c>
      <c r="BG81" s="329">
        <v>0</v>
      </c>
      <c r="BH81" s="329">
        <v>0</v>
      </c>
      <c r="BI81" s="329">
        <v>7.45</v>
      </c>
      <c r="BJ81" s="329">
        <v>7.45</v>
      </c>
      <c r="BK81" s="329">
        <v>0</v>
      </c>
      <c r="BL81" s="329">
        <v>0</v>
      </c>
      <c r="BM81" s="329">
        <v>0</v>
      </c>
      <c r="BN81" s="329">
        <v>0</v>
      </c>
      <c r="BO81" s="329">
        <v>0</v>
      </c>
      <c r="BP81" s="329">
        <v>0</v>
      </c>
      <c r="BQ81" s="329">
        <v>0</v>
      </c>
      <c r="BR81" s="329">
        <v>0</v>
      </c>
      <c r="BS81" s="329">
        <v>0</v>
      </c>
      <c r="BT81" s="329">
        <v>0</v>
      </c>
      <c r="BU81" s="329">
        <v>0</v>
      </c>
      <c r="BV81" s="329">
        <v>0</v>
      </c>
      <c r="BW81" s="329">
        <v>0</v>
      </c>
      <c r="BX81" s="329">
        <v>0</v>
      </c>
      <c r="BY81" s="329">
        <v>0</v>
      </c>
      <c r="BZ81" s="329">
        <v>0</v>
      </c>
      <c r="CA81" s="329">
        <v>0</v>
      </c>
      <c r="CB81" s="329">
        <v>0</v>
      </c>
      <c r="CC81" s="329">
        <v>0</v>
      </c>
      <c r="CD81" s="329">
        <f>522312.95+32803.52</f>
        <v>555116.47</v>
      </c>
      <c r="CE81" s="28">
        <f t="shared" si="11"/>
        <v>555131.37</v>
      </c>
      <c r="CF81" s="318">
        <v>0</v>
      </c>
    </row>
    <row r="82" spans="1:86" x14ac:dyDescent="0.35">
      <c r="A82" s="29" t="s">
        <v>282</v>
      </c>
      <c r="B82" s="16"/>
      <c r="C82" s="329">
        <v>0</v>
      </c>
      <c r="D82" s="329">
        <v>0</v>
      </c>
      <c r="E82" s="329">
        <v>0</v>
      </c>
      <c r="F82" s="329">
        <v>0</v>
      </c>
      <c r="G82" s="329">
        <v>0</v>
      </c>
      <c r="H82" s="329">
        <v>0</v>
      </c>
      <c r="I82" s="329">
        <v>0</v>
      </c>
      <c r="J82" s="329">
        <v>0</v>
      </c>
      <c r="K82" s="329">
        <v>0</v>
      </c>
      <c r="L82" s="329">
        <v>0</v>
      </c>
      <c r="M82" s="329">
        <v>0</v>
      </c>
      <c r="N82" s="329">
        <v>0</v>
      </c>
      <c r="O82" s="329">
        <v>0</v>
      </c>
      <c r="P82" s="329">
        <v>0</v>
      </c>
      <c r="Q82" s="329">
        <v>0</v>
      </c>
      <c r="R82" s="329">
        <v>0</v>
      </c>
      <c r="S82" s="329">
        <v>0</v>
      </c>
      <c r="T82" s="329">
        <v>0</v>
      </c>
      <c r="U82" s="329">
        <v>0</v>
      </c>
      <c r="V82" s="329">
        <v>0</v>
      </c>
      <c r="W82" s="329">
        <v>0</v>
      </c>
      <c r="X82" s="329">
        <v>0</v>
      </c>
      <c r="Y82" s="329">
        <v>0</v>
      </c>
      <c r="Z82" s="329">
        <v>0</v>
      </c>
      <c r="AA82" s="329">
        <v>0</v>
      </c>
      <c r="AB82" s="329">
        <v>0</v>
      </c>
      <c r="AC82" s="329">
        <v>0</v>
      </c>
      <c r="AD82" s="329">
        <v>0</v>
      </c>
      <c r="AE82" s="329">
        <v>0</v>
      </c>
      <c r="AF82" s="329">
        <v>0</v>
      </c>
      <c r="AG82" s="329">
        <v>0</v>
      </c>
      <c r="AH82" s="329">
        <v>0</v>
      </c>
      <c r="AI82" s="329">
        <v>0</v>
      </c>
      <c r="AJ82" s="329">
        <v>0</v>
      </c>
      <c r="AK82" s="329">
        <v>0</v>
      </c>
      <c r="AL82" s="329">
        <v>0</v>
      </c>
      <c r="AM82" s="329">
        <v>0</v>
      </c>
      <c r="AN82" s="329">
        <v>0</v>
      </c>
      <c r="AO82" s="329">
        <v>0</v>
      </c>
      <c r="AP82" s="329">
        <v>0</v>
      </c>
      <c r="AQ82" s="329">
        <v>0</v>
      </c>
      <c r="AR82" s="329">
        <v>0</v>
      </c>
      <c r="AS82" s="329">
        <v>0</v>
      </c>
      <c r="AT82" s="329">
        <v>0</v>
      </c>
      <c r="AU82" s="329">
        <v>0</v>
      </c>
      <c r="AV82" s="329">
        <v>0</v>
      </c>
      <c r="AW82" s="329">
        <v>0</v>
      </c>
      <c r="AX82" s="329">
        <v>0</v>
      </c>
      <c r="AY82" s="329">
        <v>0</v>
      </c>
      <c r="AZ82" s="329">
        <v>0</v>
      </c>
      <c r="BA82" s="329">
        <v>0</v>
      </c>
      <c r="BB82" s="329">
        <v>0</v>
      </c>
      <c r="BC82" s="329">
        <v>0</v>
      </c>
      <c r="BD82" s="329">
        <v>0</v>
      </c>
      <c r="BE82" s="329">
        <v>0</v>
      </c>
      <c r="BF82" s="329">
        <v>0</v>
      </c>
      <c r="BG82" s="329">
        <v>0</v>
      </c>
      <c r="BH82" s="329">
        <v>0</v>
      </c>
      <c r="BI82" s="329">
        <v>0</v>
      </c>
      <c r="BJ82" s="329">
        <v>0</v>
      </c>
      <c r="BK82" s="329">
        <v>0</v>
      </c>
      <c r="BL82" s="329">
        <v>0</v>
      </c>
      <c r="BM82" s="329">
        <v>0</v>
      </c>
      <c r="BN82" s="329">
        <v>0</v>
      </c>
      <c r="BO82" s="329">
        <v>0</v>
      </c>
      <c r="BP82" s="329">
        <v>0</v>
      </c>
      <c r="BQ82" s="329">
        <v>0</v>
      </c>
      <c r="BR82" s="329">
        <v>0</v>
      </c>
      <c r="BS82" s="329">
        <v>0</v>
      </c>
      <c r="BT82" s="329">
        <v>0</v>
      </c>
      <c r="BU82" s="329">
        <v>0</v>
      </c>
      <c r="BV82" s="329">
        <v>0</v>
      </c>
      <c r="BW82" s="329">
        <v>0</v>
      </c>
      <c r="BX82" s="329">
        <v>0</v>
      </c>
      <c r="BY82" s="329">
        <v>0</v>
      </c>
      <c r="BZ82" s="329">
        <v>0</v>
      </c>
      <c r="CA82" s="329">
        <v>0</v>
      </c>
      <c r="CB82" s="329">
        <v>0</v>
      </c>
      <c r="CC82" s="329">
        <v>0</v>
      </c>
      <c r="CD82" s="329">
        <v>0</v>
      </c>
      <c r="CE82" s="28">
        <f t="shared" si="11"/>
        <v>0</v>
      </c>
      <c r="CF82" s="318">
        <v>0</v>
      </c>
    </row>
    <row r="83" spans="1:86" x14ac:dyDescent="0.35">
      <c r="A83" s="29" t="s">
        <v>283</v>
      </c>
      <c r="B83" s="16"/>
      <c r="C83" s="317">
        <v>0</v>
      </c>
      <c r="D83" s="317">
        <v>1375</v>
      </c>
      <c r="E83" s="320">
        <v>0</v>
      </c>
      <c r="F83" s="320">
        <v>0</v>
      </c>
      <c r="G83" s="317">
        <v>0</v>
      </c>
      <c r="H83" s="317">
        <v>0</v>
      </c>
      <c r="I83" s="320">
        <v>12664.29</v>
      </c>
      <c r="J83" s="320">
        <v>0</v>
      </c>
      <c r="K83" s="320">
        <v>0</v>
      </c>
      <c r="L83" s="320">
        <v>0</v>
      </c>
      <c r="M83" s="317">
        <v>0</v>
      </c>
      <c r="N83" s="317">
        <v>14837.82</v>
      </c>
      <c r="O83" s="317">
        <v>0</v>
      </c>
      <c r="P83" s="320">
        <v>0</v>
      </c>
      <c r="Q83" s="320">
        <v>0</v>
      </c>
      <c r="R83" s="321">
        <v>0</v>
      </c>
      <c r="S83" s="320">
        <v>0</v>
      </c>
      <c r="T83" s="317">
        <v>0</v>
      </c>
      <c r="U83" s="320">
        <v>8566</v>
      </c>
      <c r="V83" s="320">
        <v>0</v>
      </c>
      <c r="W83" s="317">
        <v>125</v>
      </c>
      <c r="X83" s="320">
        <v>204.95</v>
      </c>
      <c r="Y83" s="320">
        <v>173.58</v>
      </c>
      <c r="Z83" s="320">
        <v>0</v>
      </c>
      <c r="AA83" s="320">
        <v>0</v>
      </c>
      <c r="AB83" s="320">
        <v>2375</v>
      </c>
      <c r="AC83" s="320">
        <v>496.82</v>
      </c>
      <c r="AD83" s="320">
        <v>0</v>
      </c>
      <c r="AE83" s="320">
        <v>1457.4</v>
      </c>
      <c r="AF83" s="320">
        <v>0</v>
      </c>
      <c r="AG83" s="320">
        <v>1231.4000000000001</v>
      </c>
      <c r="AH83" s="320">
        <v>0</v>
      </c>
      <c r="AI83" s="320">
        <v>0</v>
      </c>
      <c r="AJ83" s="320">
        <v>0</v>
      </c>
      <c r="AK83" s="320">
        <v>0</v>
      </c>
      <c r="AL83" s="320">
        <v>0</v>
      </c>
      <c r="AM83" s="320">
        <v>0</v>
      </c>
      <c r="AN83" s="320">
        <v>0</v>
      </c>
      <c r="AO83" s="317">
        <v>0</v>
      </c>
      <c r="AP83" s="320">
        <v>0</v>
      </c>
      <c r="AQ83" s="317">
        <v>0</v>
      </c>
      <c r="AR83" s="317">
        <v>0</v>
      </c>
      <c r="AS83" s="317">
        <v>0</v>
      </c>
      <c r="AT83" s="317">
        <v>0</v>
      </c>
      <c r="AU83" s="320">
        <v>0</v>
      </c>
      <c r="AV83" s="320">
        <v>0</v>
      </c>
      <c r="AW83" s="320">
        <v>0</v>
      </c>
      <c r="AX83" s="320">
        <v>8125.22</v>
      </c>
      <c r="AY83" s="320">
        <v>0</v>
      </c>
      <c r="AZ83" s="320">
        <v>0</v>
      </c>
      <c r="BA83" s="320">
        <v>0</v>
      </c>
      <c r="BB83" s="320">
        <v>0</v>
      </c>
      <c r="BC83" s="320">
        <v>0</v>
      </c>
      <c r="BD83" s="320">
        <v>0</v>
      </c>
      <c r="BE83" s="320">
        <v>123.67</v>
      </c>
      <c r="BF83" s="320">
        <v>0</v>
      </c>
      <c r="BG83" s="320">
        <v>0</v>
      </c>
      <c r="BH83" s="321">
        <v>0</v>
      </c>
      <c r="BI83" s="320">
        <v>675</v>
      </c>
      <c r="BJ83" s="320">
        <v>1864.32</v>
      </c>
      <c r="BK83" s="320">
        <v>106.87</v>
      </c>
      <c r="BL83" s="320">
        <v>123.82</v>
      </c>
      <c r="BM83" s="320">
        <v>0</v>
      </c>
      <c r="BN83" s="320">
        <v>88750.65</v>
      </c>
      <c r="BO83" s="320">
        <v>-1096.1199999999999</v>
      </c>
      <c r="BP83" s="320">
        <v>1370.32</v>
      </c>
      <c r="BQ83" s="320">
        <v>0</v>
      </c>
      <c r="BR83" s="320">
        <v>1450.33</v>
      </c>
      <c r="BS83" s="320">
        <v>0</v>
      </c>
      <c r="BT83" s="320">
        <v>0</v>
      </c>
      <c r="BU83" s="320">
        <v>0</v>
      </c>
      <c r="BV83" s="320">
        <v>0</v>
      </c>
      <c r="BW83" s="320">
        <v>593.09</v>
      </c>
      <c r="BX83" s="320">
        <v>359.73</v>
      </c>
      <c r="BY83" s="320">
        <v>290.20999999999998</v>
      </c>
      <c r="BZ83" s="320">
        <v>0</v>
      </c>
      <c r="CA83" s="320">
        <v>20921</v>
      </c>
      <c r="CB83" s="320">
        <v>0</v>
      </c>
      <c r="CC83" s="320">
        <v>0</v>
      </c>
      <c r="CD83" s="329">
        <v>47265.1</v>
      </c>
      <c r="CE83" s="28">
        <f t="shared" si="11"/>
        <v>214430.47</v>
      </c>
      <c r="CF83" s="318">
        <v>0</v>
      </c>
    </row>
    <row r="84" spans="1:86" x14ac:dyDescent="0.35">
      <c r="A84" s="35" t="s">
        <v>284</v>
      </c>
      <c r="B84" s="16"/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0</v>
      </c>
      <c r="V84" s="317">
        <v>0</v>
      </c>
      <c r="W84" s="317">
        <v>0</v>
      </c>
      <c r="X84" s="317">
        <v>0</v>
      </c>
      <c r="Y84" s="317">
        <v>0</v>
      </c>
      <c r="Z84" s="317">
        <v>0</v>
      </c>
      <c r="AA84" s="317">
        <v>0</v>
      </c>
      <c r="AB84" s="317">
        <v>0</v>
      </c>
      <c r="AC84" s="317">
        <v>0</v>
      </c>
      <c r="AD84" s="317">
        <v>0</v>
      </c>
      <c r="AE84" s="317">
        <v>0</v>
      </c>
      <c r="AF84" s="317">
        <v>0</v>
      </c>
      <c r="AG84" s="317">
        <v>0</v>
      </c>
      <c r="AH84" s="317">
        <v>0</v>
      </c>
      <c r="AI84" s="317">
        <v>0</v>
      </c>
      <c r="AJ84" s="317">
        <v>0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0</v>
      </c>
      <c r="AW84" s="317">
        <v>0</v>
      </c>
      <c r="AX84" s="317">
        <v>0</v>
      </c>
      <c r="AY84" s="317">
        <v>0</v>
      </c>
      <c r="AZ84" s="317">
        <v>0</v>
      </c>
      <c r="BA84" s="317">
        <v>0</v>
      </c>
      <c r="BB84" s="317">
        <v>0</v>
      </c>
      <c r="BC84" s="317">
        <v>0</v>
      </c>
      <c r="BD84" s="317">
        <v>0</v>
      </c>
      <c r="BE84" s="317">
        <v>0</v>
      </c>
      <c r="BF84" s="317">
        <v>0</v>
      </c>
      <c r="BG84" s="317">
        <v>0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0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0</v>
      </c>
      <c r="BZ84" s="317">
        <v>0</v>
      </c>
      <c r="CA84" s="317">
        <v>0</v>
      </c>
      <c r="CB84" s="317">
        <v>0</v>
      </c>
      <c r="CC84" s="317">
        <v>0</v>
      </c>
      <c r="CD84" s="329">
        <v>0</v>
      </c>
      <c r="CE84" s="28">
        <f t="shared" si="11"/>
        <v>0</v>
      </c>
      <c r="CF84" s="318">
        <v>0</v>
      </c>
    </row>
    <row r="85" spans="1:86" x14ac:dyDescent="0.35">
      <c r="A85" s="35" t="s">
        <v>285</v>
      </c>
      <c r="B85" s="28"/>
      <c r="C85" s="28">
        <f>SUM(C61:C69)-C84</f>
        <v>3167.05</v>
      </c>
      <c r="D85" s="28">
        <f t="shared" ref="D85:BO85" si="12">SUM(D61:D69)-D84</f>
        <v>1266409.3</v>
      </c>
      <c r="E85" s="28">
        <f t="shared" si="12"/>
        <v>4026161.07</v>
      </c>
      <c r="F85" s="28">
        <f t="shared" si="12"/>
        <v>0</v>
      </c>
      <c r="G85" s="28">
        <f t="shared" si="12"/>
        <v>-1079</v>
      </c>
      <c r="H85" s="28">
        <f t="shared" si="12"/>
        <v>512650.72000000003</v>
      </c>
      <c r="I85" s="28">
        <f t="shared" si="12"/>
        <v>4527375.8999999994</v>
      </c>
      <c r="J85" s="28">
        <f t="shared" si="12"/>
        <v>0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2198702.91</v>
      </c>
      <c r="O85" s="28">
        <f t="shared" si="12"/>
        <v>0</v>
      </c>
      <c r="P85" s="28">
        <f t="shared" si="12"/>
        <v>4742294.0000000009</v>
      </c>
      <c r="Q85" s="28">
        <f t="shared" si="12"/>
        <v>590573.25</v>
      </c>
      <c r="R85" s="28">
        <f t="shared" si="12"/>
        <v>537493.46</v>
      </c>
      <c r="S85" s="28">
        <f t="shared" si="12"/>
        <v>367785.88</v>
      </c>
      <c r="T85" s="28">
        <f t="shared" si="12"/>
        <v>0</v>
      </c>
      <c r="U85" s="28">
        <f t="shared" si="12"/>
        <v>3618497.5300000003</v>
      </c>
      <c r="V85" s="28">
        <f t="shared" si="12"/>
        <v>0</v>
      </c>
      <c r="W85" s="28">
        <f t="shared" si="12"/>
        <v>786788.99</v>
      </c>
      <c r="X85" s="28">
        <f t="shared" si="12"/>
        <v>1263130.77</v>
      </c>
      <c r="Y85" s="28">
        <f t="shared" si="12"/>
        <v>1623400.02</v>
      </c>
      <c r="Z85" s="28">
        <f t="shared" si="12"/>
        <v>0</v>
      </c>
      <c r="AA85" s="28">
        <f t="shared" si="12"/>
        <v>0</v>
      </c>
      <c r="AB85" s="28">
        <f t="shared" si="12"/>
        <v>1998026.27</v>
      </c>
      <c r="AC85" s="28">
        <f t="shared" si="12"/>
        <v>765037.27999999991</v>
      </c>
      <c r="AD85" s="28">
        <f t="shared" si="12"/>
        <v>0</v>
      </c>
      <c r="AE85" s="28">
        <f t="shared" si="12"/>
        <v>824860.6</v>
      </c>
      <c r="AF85" s="28">
        <f t="shared" si="12"/>
        <v>0</v>
      </c>
      <c r="AG85" s="28">
        <f t="shared" si="12"/>
        <v>5354674.79</v>
      </c>
      <c r="AH85" s="28">
        <f t="shared" si="12"/>
        <v>0</v>
      </c>
      <c r="AI85" s="28">
        <f t="shared" si="12"/>
        <v>0</v>
      </c>
      <c r="AJ85" s="28">
        <f t="shared" si="12"/>
        <v>943692.13</v>
      </c>
      <c r="AK85" s="28">
        <f t="shared" si="12"/>
        <v>266908.84000000003</v>
      </c>
      <c r="AL85" s="28">
        <f t="shared" si="12"/>
        <v>0</v>
      </c>
      <c r="AM85" s="28">
        <f t="shared" si="12"/>
        <v>0</v>
      </c>
      <c r="AN85" s="28">
        <f t="shared" si="12"/>
        <v>0</v>
      </c>
      <c r="AO85" s="28">
        <f t="shared" si="12"/>
        <v>0</v>
      </c>
      <c r="AP85" s="28">
        <f t="shared" si="12"/>
        <v>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87746</v>
      </c>
      <c r="AW85" s="28">
        <f t="shared" si="12"/>
        <v>0</v>
      </c>
      <c r="AX85" s="28">
        <f t="shared" si="12"/>
        <v>59470.080000000002</v>
      </c>
      <c r="AY85" s="28">
        <f t="shared" si="12"/>
        <v>0</v>
      </c>
      <c r="AZ85" s="28">
        <f t="shared" si="12"/>
        <v>1576837.39</v>
      </c>
      <c r="BA85" s="28">
        <f t="shared" si="12"/>
        <v>308532.69</v>
      </c>
      <c r="BB85" s="28">
        <f t="shared" si="12"/>
        <v>0</v>
      </c>
      <c r="BC85" s="28">
        <f t="shared" si="12"/>
        <v>0</v>
      </c>
      <c r="BD85" s="28">
        <f t="shared" si="12"/>
        <v>51132.35</v>
      </c>
      <c r="BE85" s="28">
        <f t="shared" si="12"/>
        <v>2357387.7400000002</v>
      </c>
      <c r="BF85" s="28">
        <f t="shared" si="12"/>
        <v>1371597.58</v>
      </c>
      <c r="BG85" s="28">
        <f t="shared" si="12"/>
        <v>27355.83</v>
      </c>
      <c r="BH85" s="28">
        <f t="shared" si="12"/>
        <v>2551908.9099999997</v>
      </c>
      <c r="BI85" s="28">
        <f t="shared" si="12"/>
        <v>145829.83000000002</v>
      </c>
      <c r="BJ85" s="28">
        <f t="shared" si="12"/>
        <v>89973.360000000015</v>
      </c>
      <c r="BK85" s="28">
        <f t="shared" si="12"/>
        <v>2989351.12</v>
      </c>
      <c r="BL85" s="28">
        <f t="shared" si="12"/>
        <v>14301.87</v>
      </c>
      <c r="BM85" s="28">
        <f t="shared" si="12"/>
        <v>0</v>
      </c>
      <c r="BN85" s="28">
        <f t="shared" si="12"/>
        <v>2506463.5799999996</v>
      </c>
      <c r="BO85" s="28">
        <f t="shared" si="12"/>
        <v>96799.400000000009</v>
      </c>
      <c r="BP85" s="28">
        <f t="shared" ref="BP85:CD85" si="13">SUM(BP61:BP69)-BP84</f>
        <v>219786.69999999998</v>
      </c>
      <c r="BQ85" s="28">
        <f t="shared" si="13"/>
        <v>0</v>
      </c>
      <c r="BR85" s="28">
        <f t="shared" si="13"/>
        <v>789441.56</v>
      </c>
      <c r="BS85" s="28">
        <f t="shared" si="13"/>
        <v>0</v>
      </c>
      <c r="BT85" s="28">
        <f t="shared" si="13"/>
        <v>0</v>
      </c>
      <c r="BU85" s="28">
        <f t="shared" si="13"/>
        <v>0</v>
      </c>
      <c r="BV85" s="28">
        <f t="shared" si="13"/>
        <v>7925.0400000000009</v>
      </c>
      <c r="BW85" s="28">
        <f t="shared" si="13"/>
        <v>740670.44999999984</v>
      </c>
      <c r="BX85" s="28">
        <f t="shared" si="13"/>
        <v>594628.25</v>
      </c>
      <c r="BY85" s="28">
        <f t="shared" si="13"/>
        <v>1023614.9199999999</v>
      </c>
      <c r="BZ85" s="28">
        <f t="shared" si="13"/>
        <v>0</v>
      </c>
      <c r="CA85" s="28">
        <f t="shared" si="13"/>
        <v>32555.4</v>
      </c>
      <c r="CB85" s="28">
        <f t="shared" si="13"/>
        <v>0</v>
      </c>
      <c r="CC85" s="28">
        <f t="shared" si="13"/>
        <v>3487498.66</v>
      </c>
      <c r="CD85" s="28">
        <f t="shared" si="13"/>
        <v>1071130.22</v>
      </c>
      <c r="CE85" s="28">
        <f>SUM(C85:CD85)</f>
        <v>58418490.689999998</v>
      </c>
      <c r="CF85" s="318">
        <v>0</v>
      </c>
    </row>
    <row r="86" spans="1:86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9">
        <v>0</v>
      </c>
      <c r="CF86" s="318">
        <v>0</v>
      </c>
    </row>
    <row r="87" spans="1:86" x14ac:dyDescent="0.35">
      <c r="A87" s="22" t="s">
        <v>287</v>
      </c>
      <c r="B87" s="16"/>
      <c r="C87" s="317">
        <v>0</v>
      </c>
      <c r="D87" s="317">
        <v>1624631.86</v>
      </c>
      <c r="E87" s="317">
        <v>7818194.1699999999</v>
      </c>
      <c r="F87" s="317">
        <v>0</v>
      </c>
      <c r="G87" s="317">
        <v>0</v>
      </c>
      <c r="H87" s="317">
        <v>0</v>
      </c>
      <c r="I87" s="317">
        <v>6307798.6900000004</v>
      </c>
      <c r="J87" s="317">
        <v>0</v>
      </c>
      <c r="K87" s="317">
        <v>0</v>
      </c>
      <c r="L87" s="317">
        <v>0</v>
      </c>
      <c r="M87" s="317">
        <v>0</v>
      </c>
      <c r="N87" s="317">
        <v>997479</v>
      </c>
      <c r="O87" s="317">
        <v>0</v>
      </c>
      <c r="P87" s="317">
        <v>5011357.43</v>
      </c>
      <c r="Q87" s="317">
        <v>345651</v>
      </c>
      <c r="R87" s="317">
        <v>595092</v>
      </c>
      <c r="S87" s="317">
        <v>0</v>
      </c>
      <c r="T87" s="317">
        <v>0</v>
      </c>
      <c r="U87" s="317">
        <v>3378912.12</v>
      </c>
      <c r="V87" s="317">
        <v>74514.509999999995</v>
      </c>
      <c r="W87" s="317">
        <v>660619.5</v>
      </c>
      <c r="X87" s="317">
        <v>4236747.42</v>
      </c>
      <c r="Y87" s="317">
        <v>1116344.18</v>
      </c>
      <c r="Z87" s="317">
        <v>0</v>
      </c>
      <c r="AA87" s="317">
        <v>0</v>
      </c>
      <c r="AB87" s="317">
        <v>5500365.9699999997</v>
      </c>
      <c r="AC87" s="317">
        <v>609982</v>
      </c>
      <c r="AD87" s="317">
        <v>0</v>
      </c>
      <c r="AE87" s="317">
        <v>500506</v>
      </c>
      <c r="AF87" s="317">
        <v>0</v>
      </c>
      <c r="AG87" s="317">
        <v>4740385.88</v>
      </c>
      <c r="AH87" s="317">
        <v>0</v>
      </c>
      <c r="AI87" s="317">
        <v>0</v>
      </c>
      <c r="AJ87" s="317">
        <v>9005</v>
      </c>
      <c r="AK87" s="317">
        <v>0</v>
      </c>
      <c r="AL87" s="317">
        <v>0</v>
      </c>
      <c r="AM87" s="317">
        <v>0</v>
      </c>
      <c r="AN87" s="317">
        <v>0</v>
      </c>
      <c r="AO87" s="317">
        <v>0</v>
      </c>
      <c r="AP87" s="317">
        <v>247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43527833.730000004</v>
      </c>
      <c r="CF87" s="318">
        <v>0</v>
      </c>
    </row>
    <row r="88" spans="1:86" x14ac:dyDescent="0.35">
      <c r="A88" s="22" t="s">
        <v>288</v>
      </c>
      <c r="B88" s="16"/>
      <c r="C88" s="317">
        <v>38.46</v>
      </c>
      <c r="D88" s="317">
        <v>75055</v>
      </c>
      <c r="E88" s="317">
        <v>1500389.74</v>
      </c>
      <c r="F88" s="317">
        <v>0</v>
      </c>
      <c r="G88" s="317">
        <v>0</v>
      </c>
      <c r="H88" s="317">
        <v>0</v>
      </c>
      <c r="I88" s="317">
        <v>638382</v>
      </c>
      <c r="J88" s="317">
        <v>0</v>
      </c>
      <c r="K88" s="317">
        <v>0</v>
      </c>
      <c r="L88" s="317">
        <v>0</v>
      </c>
      <c r="M88" s="317">
        <v>0</v>
      </c>
      <c r="N88" s="317">
        <v>429181</v>
      </c>
      <c r="O88" s="317">
        <v>0</v>
      </c>
      <c r="P88" s="317">
        <v>21270400.369999997</v>
      </c>
      <c r="Q88" s="317">
        <v>3926259.14</v>
      </c>
      <c r="R88" s="317">
        <v>2152468.67</v>
      </c>
      <c r="S88" s="317">
        <v>0</v>
      </c>
      <c r="T88" s="317">
        <v>0</v>
      </c>
      <c r="U88" s="317">
        <v>13756368.380000001</v>
      </c>
      <c r="V88" s="317">
        <v>237998</v>
      </c>
      <c r="W88" s="317">
        <v>8315975</v>
      </c>
      <c r="X88" s="317">
        <v>32181447</v>
      </c>
      <c r="Y88" s="317">
        <v>11063958.25</v>
      </c>
      <c r="Z88" s="317">
        <v>270</v>
      </c>
      <c r="AA88" s="317">
        <v>0</v>
      </c>
      <c r="AB88" s="317">
        <v>6283042.2199999997</v>
      </c>
      <c r="AC88" s="317">
        <v>304058</v>
      </c>
      <c r="AD88" s="317">
        <v>0</v>
      </c>
      <c r="AE88" s="317">
        <v>2939797.67</v>
      </c>
      <c r="AF88" s="317">
        <v>0</v>
      </c>
      <c r="AG88" s="317">
        <v>45645097.5</v>
      </c>
      <c r="AH88" s="317">
        <v>0</v>
      </c>
      <c r="AI88" s="317">
        <v>0</v>
      </c>
      <c r="AJ88" s="317">
        <v>2304449.5499999998</v>
      </c>
      <c r="AK88" s="317">
        <v>0</v>
      </c>
      <c r="AL88" s="317">
        <v>0</v>
      </c>
      <c r="AM88" s="317">
        <v>0</v>
      </c>
      <c r="AN88" s="317">
        <v>0</v>
      </c>
      <c r="AO88" s="317">
        <v>0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8372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153033007.94999999</v>
      </c>
      <c r="CF88" s="318">
        <v>0</v>
      </c>
    </row>
    <row r="89" spans="1:86" x14ac:dyDescent="0.35">
      <c r="A89" s="22" t="s">
        <v>289</v>
      </c>
      <c r="B89" s="16"/>
      <c r="C89" s="28">
        <f>C87+C88</f>
        <v>38.46</v>
      </c>
      <c r="D89" s="28">
        <f t="shared" ref="D89:AV89" si="15">D87+D88</f>
        <v>1699686.86</v>
      </c>
      <c r="E89" s="28">
        <f t="shared" si="15"/>
        <v>9318583.9100000001</v>
      </c>
      <c r="F89" s="28">
        <f t="shared" si="15"/>
        <v>0</v>
      </c>
      <c r="G89" s="28">
        <f t="shared" si="15"/>
        <v>0</v>
      </c>
      <c r="H89" s="28">
        <f t="shared" si="15"/>
        <v>0</v>
      </c>
      <c r="I89" s="28">
        <f t="shared" si="15"/>
        <v>6946180.6900000004</v>
      </c>
      <c r="J89" s="28">
        <f t="shared" si="15"/>
        <v>0</v>
      </c>
      <c r="K89" s="28">
        <f t="shared" si="15"/>
        <v>0</v>
      </c>
      <c r="L89" s="28">
        <f t="shared" si="15"/>
        <v>0</v>
      </c>
      <c r="M89" s="28">
        <f t="shared" si="15"/>
        <v>0</v>
      </c>
      <c r="N89" s="28">
        <f t="shared" si="15"/>
        <v>1426660</v>
      </c>
      <c r="O89" s="28">
        <f t="shared" si="15"/>
        <v>0</v>
      </c>
      <c r="P89" s="28">
        <f t="shared" si="15"/>
        <v>26281757.799999997</v>
      </c>
      <c r="Q89" s="28">
        <f t="shared" si="15"/>
        <v>4271910.1400000006</v>
      </c>
      <c r="R89" s="28">
        <f t="shared" si="15"/>
        <v>2747560.67</v>
      </c>
      <c r="S89" s="28">
        <f t="shared" si="15"/>
        <v>0</v>
      </c>
      <c r="T89" s="28">
        <f t="shared" si="15"/>
        <v>0</v>
      </c>
      <c r="U89" s="28">
        <f t="shared" si="15"/>
        <v>17135280.5</v>
      </c>
      <c r="V89" s="28">
        <f t="shared" si="15"/>
        <v>312512.51</v>
      </c>
      <c r="W89" s="28">
        <f t="shared" si="15"/>
        <v>8976594.5</v>
      </c>
      <c r="X89" s="28">
        <f t="shared" si="15"/>
        <v>36418194.420000002</v>
      </c>
      <c r="Y89" s="28">
        <f t="shared" si="15"/>
        <v>12180302.43</v>
      </c>
      <c r="Z89" s="28">
        <f t="shared" si="15"/>
        <v>270</v>
      </c>
      <c r="AA89" s="28">
        <f t="shared" si="15"/>
        <v>0</v>
      </c>
      <c r="AB89" s="28">
        <f t="shared" si="15"/>
        <v>11783408.189999999</v>
      </c>
      <c r="AC89" s="28">
        <f t="shared" si="15"/>
        <v>914040</v>
      </c>
      <c r="AD89" s="28">
        <f t="shared" si="15"/>
        <v>0</v>
      </c>
      <c r="AE89" s="28">
        <f t="shared" si="15"/>
        <v>3440303.67</v>
      </c>
      <c r="AF89" s="28">
        <f t="shared" si="15"/>
        <v>0</v>
      </c>
      <c r="AG89" s="28">
        <f t="shared" si="15"/>
        <v>50385483.380000003</v>
      </c>
      <c r="AH89" s="28">
        <f t="shared" si="15"/>
        <v>0</v>
      </c>
      <c r="AI89" s="28">
        <f t="shared" si="15"/>
        <v>0</v>
      </c>
      <c r="AJ89" s="28">
        <f t="shared" si="15"/>
        <v>2313454.5499999998</v>
      </c>
      <c r="AK89" s="28">
        <f t="shared" si="15"/>
        <v>0</v>
      </c>
      <c r="AL89" s="28">
        <f t="shared" si="15"/>
        <v>0</v>
      </c>
      <c r="AM89" s="28">
        <f t="shared" si="15"/>
        <v>0</v>
      </c>
      <c r="AN89" s="28">
        <f t="shared" si="15"/>
        <v>0</v>
      </c>
      <c r="AO89" s="28">
        <f t="shared" si="15"/>
        <v>0</v>
      </c>
      <c r="AP89" s="28">
        <f t="shared" si="15"/>
        <v>247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8372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196560841.68000001</v>
      </c>
      <c r="CF89" s="318">
        <v>0</v>
      </c>
    </row>
    <row r="90" spans="1:86" x14ac:dyDescent="0.35">
      <c r="A90" s="35" t="s">
        <v>290</v>
      </c>
      <c r="B90" s="28"/>
      <c r="C90" s="317">
        <v>0</v>
      </c>
      <c r="D90" s="317">
        <v>2200</v>
      </c>
      <c r="E90" s="317">
        <v>9225</v>
      </c>
      <c r="F90" s="317">
        <v>0</v>
      </c>
      <c r="G90" s="317">
        <v>0</v>
      </c>
      <c r="H90" s="317">
        <v>0</v>
      </c>
      <c r="I90" s="317">
        <v>0</v>
      </c>
      <c r="J90" s="317">
        <v>0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6449</v>
      </c>
      <c r="Q90" s="317">
        <v>4545</v>
      </c>
      <c r="R90" s="317">
        <v>182</v>
      </c>
      <c r="S90" s="317">
        <v>0</v>
      </c>
      <c r="T90" s="317">
        <v>0</v>
      </c>
      <c r="U90" s="317">
        <v>1280</v>
      </c>
      <c r="V90" s="317">
        <v>0</v>
      </c>
      <c r="W90" s="317">
        <v>480</v>
      </c>
      <c r="X90" s="317">
        <v>405</v>
      </c>
      <c r="Y90" s="317">
        <v>3578</v>
      </c>
      <c r="Z90" s="317">
        <v>0</v>
      </c>
      <c r="AA90" s="317">
        <v>0</v>
      </c>
      <c r="AB90" s="317">
        <v>811</v>
      </c>
      <c r="AC90" s="317">
        <v>765</v>
      </c>
      <c r="AD90" s="317">
        <v>0</v>
      </c>
      <c r="AE90" s="317">
        <v>260</v>
      </c>
      <c r="AF90" s="317">
        <v>0</v>
      </c>
      <c r="AG90" s="317">
        <v>7800</v>
      </c>
      <c r="AH90" s="317">
        <v>0</v>
      </c>
      <c r="AI90" s="317">
        <v>0</v>
      </c>
      <c r="AJ90" s="317">
        <v>3875</v>
      </c>
      <c r="AK90" s="317">
        <v>0</v>
      </c>
      <c r="AL90" s="317">
        <v>0</v>
      </c>
      <c r="AM90" s="317">
        <v>0</v>
      </c>
      <c r="AN90" s="317">
        <v>0</v>
      </c>
      <c r="AO90" s="317">
        <v>0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6045</v>
      </c>
      <c r="AW90" s="317">
        <v>0</v>
      </c>
      <c r="AX90" s="317">
        <v>0</v>
      </c>
      <c r="AY90" s="317">
        <v>0</v>
      </c>
      <c r="AZ90" s="317">
        <v>4436</v>
      </c>
      <c r="BA90" s="317">
        <v>413</v>
      </c>
      <c r="BB90" s="317">
        <v>0</v>
      </c>
      <c r="BC90" s="317">
        <v>0</v>
      </c>
      <c r="BD90" s="317">
        <v>3220</v>
      </c>
      <c r="BE90" s="317">
        <v>10476</v>
      </c>
      <c r="BF90" s="317">
        <v>385</v>
      </c>
      <c r="BG90" s="317">
        <v>0</v>
      </c>
      <c r="BH90" s="317">
        <v>1710</v>
      </c>
      <c r="BI90" s="317">
        <v>0</v>
      </c>
      <c r="BJ90" s="317">
        <v>0</v>
      </c>
      <c r="BK90" s="317">
        <v>1200</v>
      </c>
      <c r="BL90" s="317">
        <v>420</v>
      </c>
      <c r="BM90" s="317">
        <v>0</v>
      </c>
      <c r="BN90" s="317">
        <v>8323</v>
      </c>
      <c r="BO90" s="317">
        <v>0</v>
      </c>
      <c r="BP90" s="317">
        <v>0</v>
      </c>
      <c r="BQ90" s="317">
        <v>0</v>
      </c>
      <c r="BR90" s="317">
        <v>0</v>
      </c>
      <c r="BS90" s="317">
        <v>0</v>
      </c>
      <c r="BT90" s="317">
        <v>0</v>
      </c>
      <c r="BU90" s="317">
        <v>0</v>
      </c>
      <c r="BV90" s="317">
        <v>2727</v>
      </c>
      <c r="BW90" s="317">
        <v>0</v>
      </c>
      <c r="BX90" s="317">
        <v>0</v>
      </c>
      <c r="BY90" s="317">
        <v>747</v>
      </c>
      <c r="BZ90" s="317">
        <v>0</v>
      </c>
      <c r="CA90" s="317">
        <v>0</v>
      </c>
      <c r="CB90" s="317">
        <v>0</v>
      </c>
      <c r="CC90" s="317">
        <v>1695</v>
      </c>
      <c r="CD90" s="234" t="s">
        <v>248</v>
      </c>
      <c r="CE90" s="28">
        <f t="shared" si="14"/>
        <v>83652</v>
      </c>
      <c r="CF90" s="28">
        <f>BE59-CE90</f>
        <v>-15</v>
      </c>
    </row>
    <row r="91" spans="1:86" x14ac:dyDescent="0.35">
      <c r="A91" s="22" t="s">
        <v>291</v>
      </c>
      <c r="B91" s="16"/>
      <c r="C91" s="317">
        <v>0</v>
      </c>
      <c r="D91" s="317">
        <v>1084</v>
      </c>
      <c r="E91" s="317">
        <v>13666</v>
      </c>
      <c r="F91" s="317"/>
      <c r="G91" s="317"/>
      <c r="H91" s="317"/>
      <c r="I91" s="317">
        <v>15807</v>
      </c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>
        <v>1023</v>
      </c>
      <c r="AH91" s="317"/>
      <c r="AI91" s="317"/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>SUM(C91:CD91)</f>
        <v>31580</v>
      </c>
      <c r="CF91" s="28">
        <f>AY59-CE91</f>
        <v>-31580</v>
      </c>
    </row>
    <row r="92" spans="1:86" ht="15" x14ac:dyDescent="0.25">
      <c r="A92" s="22" t="s">
        <v>292</v>
      </c>
      <c r="B92" s="16"/>
      <c r="C92" s="317"/>
      <c r="D92" s="317">
        <v>1001.6576061237046</v>
      </c>
      <c r="E92" s="317">
        <v>4201.9022703610817</v>
      </c>
      <c r="F92" s="317"/>
      <c r="G92" s="317"/>
      <c r="H92" s="317"/>
      <c r="I92" s="317">
        <v>7100.9381359140607</v>
      </c>
      <c r="J92" s="317"/>
      <c r="K92" s="317"/>
      <c r="L92" s="317"/>
      <c r="M92" s="317"/>
      <c r="N92" s="317"/>
      <c r="O92" s="317"/>
      <c r="P92" s="317">
        <v>2468.9634600823438</v>
      </c>
      <c r="Q92" s="317">
        <v>273.53869906772036</v>
      </c>
      <c r="R92" s="317">
        <v>83.010298850030779</v>
      </c>
      <c r="S92" s="317"/>
      <c r="T92" s="317"/>
      <c r="U92" s="317">
        <v>583.4438147745019</v>
      </c>
      <c r="V92" s="317"/>
      <c r="W92" s="317">
        <v>218.19849983436657</v>
      </c>
      <c r="X92" s="317">
        <v>183.41323174482991</v>
      </c>
      <c r="Y92" s="317">
        <v>1159.7724610761441</v>
      </c>
      <c r="Z92" s="317"/>
      <c r="AA92" s="317">
        <v>194.48127159150064</v>
      </c>
      <c r="AB92" s="317">
        <v>369.19818631394639</v>
      </c>
      <c r="AC92" s="317">
        <v>347.85268089536703</v>
      </c>
      <c r="AD92" s="317"/>
      <c r="AE92" s="317">
        <v>117.79556693956748</v>
      </c>
      <c r="AF92" s="317"/>
      <c r="AG92" s="317">
        <v>3552.8407907813171</v>
      </c>
      <c r="AH92" s="317"/>
      <c r="AI92" s="317">
        <v>273.53869906772036</v>
      </c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>
        <v>11280.704326581801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0</v>
      </c>
      <c r="BB92" s="317">
        <v>0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0</v>
      </c>
      <c r="BJ92" s="25" t="s">
        <v>248</v>
      </c>
      <c r="BK92" s="317">
        <v>0</v>
      </c>
      <c r="BL92" s="317">
        <v>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7">
        <v>0</v>
      </c>
      <c r="BT92" s="317">
        <v>0</v>
      </c>
      <c r="BU92" s="317">
        <v>0</v>
      </c>
      <c r="BV92" s="317">
        <v>0</v>
      </c>
      <c r="BW92" s="317">
        <v>0</v>
      </c>
      <c r="BX92" s="317">
        <v>0</v>
      </c>
      <c r="BY92" s="317">
        <v>0</v>
      </c>
      <c r="BZ92" s="317">
        <v>0</v>
      </c>
      <c r="CA92" s="317">
        <v>0</v>
      </c>
      <c r="CB92" s="317">
        <v>0</v>
      </c>
      <c r="CC92" s="25" t="s">
        <v>248</v>
      </c>
      <c r="CD92" s="25" t="s">
        <v>248</v>
      </c>
      <c r="CE92" s="28">
        <f t="shared" si="14"/>
        <v>33411.250000000007</v>
      </c>
      <c r="CF92" s="16"/>
    </row>
    <row r="93" spans="1:86" x14ac:dyDescent="0.35">
      <c r="A93" s="22" t="s">
        <v>293</v>
      </c>
      <c r="B93" s="16"/>
      <c r="C93" s="317">
        <v>0</v>
      </c>
      <c r="D93" s="317">
        <v>6541.19</v>
      </c>
      <c r="E93" s="317">
        <v>81239.92</v>
      </c>
      <c r="F93" s="317">
        <v>0</v>
      </c>
      <c r="G93" s="317">
        <v>0</v>
      </c>
      <c r="H93" s="317">
        <v>0</v>
      </c>
      <c r="I93" s="317">
        <v>7395.66</v>
      </c>
      <c r="J93" s="317">
        <v>0</v>
      </c>
      <c r="K93" s="317">
        <v>0</v>
      </c>
      <c r="L93" s="317">
        <v>0</v>
      </c>
      <c r="M93" s="317">
        <v>0</v>
      </c>
      <c r="N93" s="317">
        <v>0</v>
      </c>
      <c r="O93" s="317">
        <v>0</v>
      </c>
      <c r="P93" s="317">
        <v>50043.32</v>
      </c>
      <c r="Q93" s="317">
        <v>0</v>
      </c>
      <c r="R93" s="317">
        <v>0</v>
      </c>
      <c r="S93" s="317">
        <v>0</v>
      </c>
      <c r="T93" s="317">
        <v>0</v>
      </c>
      <c r="U93" s="317">
        <v>0</v>
      </c>
      <c r="V93" s="317">
        <v>0</v>
      </c>
      <c r="W93" s="317">
        <v>0</v>
      </c>
      <c r="X93" s="317">
        <v>0</v>
      </c>
      <c r="Y93" s="317">
        <v>0</v>
      </c>
      <c r="Z93" s="317">
        <v>0</v>
      </c>
      <c r="AA93" s="317">
        <v>0</v>
      </c>
      <c r="AB93" s="317">
        <v>0</v>
      </c>
      <c r="AC93" s="317">
        <v>0</v>
      </c>
      <c r="AD93" s="317">
        <v>0</v>
      </c>
      <c r="AE93" s="317">
        <v>0</v>
      </c>
      <c r="AF93" s="317">
        <v>0</v>
      </c>
      <c r="AG93" s="317">
        <v>42374.91</v>
      </c>
      <c r="AH93" s="317">
        <v>0</v>
      </c>
      <c r="AI93" s="317">
        <v>0</v>
      </c>
      <c r="AJ93" s="317">
        <v>0</v>
      </c>
      <c r="AK93" s="317">
        <v>0</v>
      </c>
      <c r="AL93" s="317">
        <v>0</v>
      </c>
      <c r="AM93" s="317">
        <v>0</v>
      </c>
      <c r="AN93" s="317">
        <v>0</v>
      </c>
      <c r="AO93" s="317">
        <v>0</v>
      </c>
      <c r="AP93" s="317">
        <v>0</v>
      </c>
      <c r="AQ93" s="317">
        <v>0</v>
      </c>
      <c r="AR93" s="317">
        <v>0</v>
      </c>
      <c r="AS93" s="317">
        <v>0</v>
      </c>
      <c r="AT93" s="317">
        <v>0</v>
      </c>
      <c r="AU93" s="317">
        <v>0</v>
      </c>
      <c r="AV93" s="317">
        <v>0</v>
      </c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>SUM(C93:CD93)</f>
        <v>187595</v>
      </c>
      <c r="CF93" s="28">
        <f>BA59</f>
        <v>0</v>
      </c>
    </row>
    <row r="94" spans="1:86" x14ac:dyDescent="0.35">
      <c r="A94" s="22" t="s">
        <v>294</v>
      </c>
      <c r="B94" s="16"/>
      <c r="C94" s="322">
        <v>0</v>
      </c>
      <c r="D94" s="322">
        <v>5.9575480769230769</v>
      </c>
      <c r="E94" s="322">
        <v>15.316889423076924</v>
      </c>
      <c r="F94" s="322">
        <v>0</v>
      </c>
      <c r="G94" s="322">
        <v>0</v>
      </c>
      <c r="H94" s="322">
        <v>0.11538461538461539</v>
      </c>
      <c r="I94" s="322">
        <v>9.4870480769230774</v>
      </c>
      <c r="J94" s="322">
        <v>0</v>
      </c>
      <c r="K94" s="322">
        <v>0</v>
      </c>
      <c r="L94" s="322">
        <v>0</v>
      </c>
      <c r="M94" s="322">
        <v>0</v>
      </c>
      <c r="N94" s="322">
        <v>0</v>
      </c>
      <c r="O94" s="322">
        <v>0</v>
      </c>
      <c r="P94" s="323">
        <v>5.1114182692307688</v>
      </c>
      <c r="Q94" s="323">
        <v>2.8395865384615386</v>
      </c>
      <c r="R94" s="323">
        <v>0</v>
      </c>
      <c r="S94" s="324">
        <v>0</v>
      </c>
      <c r="T94" s="324">
        <v>0</v>
      </c>
      <c r="U94" s="325">
        <v>-1.6264423076923076E-2</v>
      </c>
      <c r="V94" s="323">
        <v>0</v>
      </c>
      <c r="W94" s="323">
        <v>0</v>
      </c>
      <c r="X94" s="323">
        <v>0</v>
      </c>
      <c r="Y94" s="323">
        <v>0</v>
      </c>
      <c r="Z94" s="323">
        <v>0</v>
      </c>
      <c r="AA94" s="323">
        <v>0</v>
      </c>
      <c r="AB94" s="324">
        <v>0</v>
      </c>
      <c r="AC94" s="323">
        <v>1.7307692307692309E-2</v>
      </c>
      <c r="AD94" s="323">
        <v>0</v>
      </c>
      <c r="AE94" s="323">
        <v>0</v>
      </c>
      <c r="AF94" s="323">
        <v>0</v>
      </c>
      <c r="AG94" s="323">
        <v>20.312096153846156</v>
      </c>
      <c r="AH94" s="323">
        <v>0</v>
      </c>
      <c r="AI94" s="323">
        <v>0</v>
      </c>
      <c r="AJ94" s="323">
        <v>3.7230240384615385</v>
      </c>
      <c r="AK94" s="323">
        <v>0</v>
      </c>
      <c r="AL94" s="323">
        <v>0</v>
      </c>
      <c r="AM94" s="323">
        <v>0</v>
      </c>
      <c r="AN94" s="323">
        <v>0</v>
      </c>
      <c r="AO94" s="323">
        <v>0</v>
      </c>
      <c r="AP94" s="323">
        <v>0</v>
      </c>
      <c r="AQ94" s="323">
        <v>0</v>
      </c>
      <c r="AR94" s="323">
        <v>0</v>
      </c>
      <c r="AS94" s="323">
        <v>0</v>
      </c>
      <c r="AT94" s="323">
        <v>0</v>
      </c>
      <c r="AU94" s="323">
        <v>0</v>
      </c>
      <c r="AV94" s="324">
        <v>6.14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14"/>
        <v>69.004038461538457</v>
      </c>
      <c r="CF94" s="33"/>
      <c r="CG94" s="59"/>
      <c r="CH94" s="59"/>
    </row>
    <row r="95" spans="1:86" x14ac:dyDescent="0.35">
      <c r="A95" s="34" t="s">
        <v>295</v>
      </c>
      <c r="B95" s="34"/>
      <c r="C95" s="34"/>
      <c r="D95" s="34"/>
      <c r="E95" s="34"/>
      <c r="CH95" s="59"/>
    </row>
    <row r="96" spans="1:86" x14ac:dyDescent="0.35">
      <c r="A96" s="35" t="s">
        <v>296</v>
      </c>
      <c r="B96" s="36"/>
      <c r="C96" s="330" t="s">
        <v>1363</v>
      </c>
      <c r="D96" s="331" t="s">
        <v>5</v>
      </c>
      <c r="E96" s="332" t="s">
        <v>5</v>
      </c>
      <c r="F96" s="12"/>
    </row>
    <row r="97" spans="1:6" x14ac:dyDescent="0.35">
      <c r="A97" s="28" t="s">
        <v>298</v>
      </c>
      <c r="B97" s="36" t="s">
        <v>299</v>
      </c>
      <c r="C97" s="333" t="s">
        <v>300</v>
      </c>
      <c r="D97" s="331" t="s">
        <v>5</v>
      </c>
      <c r="E97" s="332" t="s">
        <v>5</v>
      </c>
      <c r="F97" s="12"/>
    </row>
    <row r="98" spans="1:6" x14ac:dyDescent="0.35">
      <c r="A98" s="28" t="s">
        <v>301</v>
      </c>
      <c r="B98" s="36" t="s">
        <v>299</v>
      </c>
      <c r="C98" s="334" t="s">
        <v>302</v>
      </c>
      <c r="D98" s="331" t="s">
        <v>5</v>
      </c>
      <c r="E98" s="332" t="s">
        <v>5</v>
      </c>
      <c r="F98" s="12"/>
    </row>
    <row r="99" spans="1:6" x14ac:dyDescent="0.35">
      <c r="A99" s="28" t="s">
        <v>303</v>
      </c>
      <c r="B99" s="36" t="s">
        <v>299</v>
      </c>
      <c r="C99" s="334" t="s">
        <v>304</v>
      </c>
      <c r="D99" s="331" t="s">
        <v>5</v>
      </c>
      <c r="E99" s="332" t="s">
        <v>5</v>
      </c>
      <c r="F99" s="12"/>
    </row>
    <row r="100" spans="1:6" x14ac:dyDescent="0.35">
      <c r="A100" s="28" t="s">
        <v>305</v>
      </c>
      <c r="B100" s="36" t="s">
        <v>299</v>
      </c>
      <c r="C100" s="334" t="s">
        <v>306</v>
      </c>
      <c r="D100" s="331" t="s">
        <v>5</v>
      </c>
      <c r="E100" s="332" t="s">
        <v>5</v>
      </c>
      <c r="F100" s="12"/>
    </row>
    <row r="101" spans="1:6" x14ac:dyDescent="0.35">
      <c r="A101" s="28" t="s">
        <v>307</v>
      </c>
      <c r="B101" s="36" t="s">
        <v>299</v>
      </c>
      <c r="C101" s="334" t="s">
        <v>308</v>
      </c>
      <c r="D101" s="331" t="s">
        <v>5</v>
      </c>
      <c r="E101" s="332" t="s">
        <v>5</v>
      </c>
      <c r="F101" s="12"/>
    </row>
    <row r="102" spans="1:6" x14ac:dyDescent="0.35">
      <c r="A102" s="28" t="s">
        <v>309</v>
      </c>
      <c r="B102" s="36" t="s">
        <v>299</v>
      </c>
      <c r="C102" s="335">
        <v>98272</v>
      </c>
      <c r="D102" s="331" t="s">
        <v>5</v>
      </c>
      <c r="E102" s="332" t="s">
        <v>5</v>
      </c>
      <c r="F102" s="12"/>
    </row>
    <row r="103" spans="1:6" x14ac:dyDescent="0.35">
      <c r="A103" s="28" t="s">
        <v>310</v>
      </c>
      <c r="B103" s="36" t="s">
        <v>299</v>
      </c>
      <c r="C103" s="334" t="s">
        <v>311</v>
      </c>
      <c r="D103" s="331" t="s">
        <v>5</v>
      </c>
      <c r="E103" s="332" t="s">
        <v>5</v>
      </c>
      <c r="F103" s="12"/>
    </row>
    <row r="104" spans="1:6" x14ac:dyDescent="0.35">
      <c r="A104" s="28" t="s">
        <v>312</v>
      </c>
      <c r="B104" s="36" t="s">
        <v>299</v>
      </c>
      <c r="C104" s="336" t="s">
        <v>313</v>
      </c>
      <c r="D104" s="331"/>
      <c r="E104" s="332"/>
      <c r="F104" s="12"/>
    </row>
    <row r="105" spans="1:6" x14ac:dyDescent="0.35">
      <c r="A105" s="28" t="s">
        <v>314</v>
      </c>
      <c r="B105" s="36" t="s">
        <v>299</v>
      </c>
      <c r="C105" s="336" t="s">
        <v>315</v>
      </c>
      <c r="D105" s="331"/>
      <c r="E105" s="332"/>
      <c r="F105" s="12"/>
    </row>
    <row r="106" spans="1:6" x14ac:dyDescent="0.35">
      <c r="A106" s="28" t="s">
        <v>316</v>
      </c>
      <c r="B106" s="36" t="s">
        <v>299</v>
      </c>
      <c r="C106" s="334" t="s">
        <v>317</v>
      </c>
      <c r="D106" s="331"/>
      <c r="E106" s="332"/>
      <c r="F106" s="12"/>
    </row>
    <row r="107" spans="1:6" x14ac:dyDescent="0.35">
      <c r="A107" s="28" t="s">
        <v>318</v>
      </c>
      <c r="B107" s="36" t="s">
        <v>299</v>
      </c>
      <c r="C107" s="337" t="s">
        <v>319</v>
      </c>
      <c r="D107" s="331"/>
      <c r="E107" s="332"/>
      <c r="F107" s="12"/>
    </row>
    <row r="108" spans="1:6" x14ac:dyDescent="0.35">
      <c r="A108" s="28" t="s">
        <v>320</v>
      </c>
      <c r="B108" s="36" t="s">
        <v>299</v>
      </c>
      <c r="C108" s="337" t="s">
        <v>321</v>
      </c>
      <c r="D108" s="331"/>
      <c r="E108" s="332"/>
      <c r="F108" s="12"/>
    </row>
    <row r="109" spans="1:6" x14ac:dyDescent="0.35">
      <c r="A109" s="40" t="s">
        <v>322</v>
      </c>
      <c r="B109" s="36" t="s">
        <v>299</v>
      </c>
      <c r="C109" s="334" t="s">
        <v>323</v>
      </c>
      <c r="D109" s="331"/>
      <c r="E109" s="332"/>
      <c r="F109" s="12"/>
    </row>
    <row r="110" spans="1:6" x14ac:dyDescent="0.35">
      <c r="A110" s="40" t="s">
        <v>324</v>
      </c>
      <c r="B110" s="36" t="s">
        <v>299</v>
      </c>
      <c r="C110" s="338" t="s">
        <v>325</v>
      </c>
      <c r="D110" s="331"/>
      <c r="E110" s="332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9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9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339">
        <v>1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339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0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339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339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339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339">
        <v>0</v>
      </c>
      <c r="D127" s="341">
        <v>0</v>
      </c>
      <c r="E127" s="16"/>
    </row>
    <row r="128" spans="1:5" x14ac:dyDescent="0.35">
      <c r="A128" s="16" t="s">
        <v>339</v>
      </c>
      <c r="B128" s="42" t="s">
        <v>299</v>
      </c>
      <c r="C128" s="339">
        <v>0</v>
      </c>
      <c r="D128" s="341">
        <v>0</v>
      </c>
      <c r="E128" s="16"/>
    </row>
    <row r="129" spans="1:5" x14ac:dyDescent="0.35">
      <c r="A129" s="16" t="s">
        <v>340</v>
      </c>
      <c r="B129" s="42" t="s">
        <v>299</v>
      </c>
      <c r="C129" s="339">
        <v>0</v>
      </c>
      <c r="D129" s="341">
        <v>0</v>
      </c>
      <c r="E129" s="16"/>
    </row>
    <row r="130" spans="1:5" x14ac:dyDescent="0.35">
      <c r="A130" s="16" t="s">
        <v>341</v>
      </c>
      <c r="B130" s="42" t="s">
        <v>299</v>
      </c>
      <c r="C130" s="339">
        <v>0</v>
      </c>
      <c r="D130" s="341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39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42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342">
        <v>26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39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339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39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9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339">
        <v>0</v>
      </c>
      <c r="D139" s="16"/>
      <c r="E139" s="16"/>
    </row>
    <row r="140" spans="1:5" x14ac:dyDescent="0.35">
      <c r="A140" s="16" t="s">
        <v>350</v>
      </c>
      <c r="B140" s="42"/>
      <c r="C140" s="339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339">
        <v>36</v>
      </c>
      <c r="D141" s="16"/>
      <c r="E141" s="16"/>
    </row>
    <row r="142" spans="1:5" x14ac:dyDescent="0.35">
      <c r="A142" s="16" t="s">
        <v>351</v>
      </c>
      <c r="B142" s="42" t="s">
        <v>299</v>
      </c>
      <c r="C142" s="339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f>SUM(C132:C142)</f>
        <v>62</v>
      </c>
    </row>
    <row r="144" spans="1:5" x14ac:dyDescent="0.35">
      <c r="A144" s="16" t="s">
        <v>353</v>
      </c>
      <c r="B144" s="42" t="s">
        <v>299</v>
      </c>
      <c r="C144" s="339">
        <v>112</v>
      </c>
      <c r="D144" s="16"/>
      <c r="E144" s="16"/>
    </row>
    <row r="145" spans="1:5" x14ac:dyDescent="0.35">
      <c r="A145" s="16" t="s">
        <v>354</v>
      </c>
      <c r="B145" s="42" t="s">
        <v>299</v>
      </c>
      <c r="C145" s="339">
        <v>0</v>
      </c>
      <c r="D145" s="16"/>
      <c r="E145" s="16"/>
    </row>
    <row r="146" spans="1:5" x14ac:dyDescent="0.35">
      <c r="A146" s="16"/>
      <c r="B146" s="16"/>
      <c r="C146" s="23"/>
      <c r="D146" s="16"/>
      <c r="E146" s="16"/>
    </row>
    <row r="147" spans="1:5" x14ac:dyDescent="0.35">
      <c r="A147" s="16" t="s">
        <v>355</v>
      </c>
      <c r="B147" s="42" t="s">
        <v>299</v>
      </c>
      <c r="C147" s="339">
        <v>0</v>
      </c>
      <c r="D147" s="16"/>
      <c r="E147" s="16"/>
    </row>
    <row r="148" spans="1:5" x14ac:dyDescent="0.35">
      <c r="A148" s="16"/>
      <c r="B148" s="16"/>
      <c r="C148" s="23"/>
      <c r="D148" s="16"/>
      <c r="E148" s="16"/>
    </row>
    <row r="149" spans="1:5" x14ac:dyDescent="0.35">
      <c r="A149" s="16"/>
      <c r="B149" s="16"/>
      <c r="C149" s="23"/>
      <c r="D149" s="16"/>
      <c r="E149" s="16"/>
    </row>
    <row r="150" spans="1:5" x14ac:dyDescent="0.35">
      <c r="A150" s="16"/>
      <c r="B150" s="16"/>
      <c r="C150" s="23"/>
      <c r="D150" s="16"/>
      <c r="E150" s="16"/>
    </row>
    <row r="151" spans="1:5" x14ac:dyDescent="0.35">
      <c r="A151" s="16"/>
      <c r="B151" s="16"/>
      <c r="C151" s="23"/>
      <c r="D151" s="16"/>
      <c r="E151" s="16"/>
    </row>
    <row r="152" spans="1:5" x14ac:dyDescent="0.35">
      <c r="A152" s="34" t="s">
        <v>356</v>
      </c>
      <c r="B152" s="45"/>
      <c r="C152" s="45"/>
      <c r="D152" s="45"/>
      <c r="E152" s="45"/>
    </row>
    <row r="153" spans="1:5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5" x14ac:dyDescent="0.35">
      <c r="A154" s="16" t="s">
        <v>337</v>
      </c>
      <c r="B154" s="316">
        <v>380</v>
      </c>
      <c r="C154" s="316">
        <v>327</v>
      </c>
      <c r="D154" s="316">
        <v>284</v>
      </c>
      <c r="E154" s="28">
        <f>SUM(B154:D154)</f>
        <v>991</v>
      </c>
    </row>
    <row r="155" spans="1:5" x14ac:dyDescent="0.35">
      <c r="A155" s="16" t="s">
        <v>242</v>
      </c>
      <c r="B155" s="316">
        <v>1705.2338344489056</v>
      </c>
      <c r="C155" s="316">
        <v>1238.6309221303695</v>
      </c>
      <c r="D155" s="316">
        <v>1107.1352434207245</v>
      </c>
      <c r="E155" s="28">
        <f>SUM(B155:D155)</f>
        <v>4051</v>
      </c>
    </row>
    <row r="156" spans="1:5" x14ac:dyDescent="0.35">
      <c r="A156" s="16" t="s">
        <v>360</v>
      </c>
      <c r="B156" s="316">
        <v>0</v>
      </c>
      <c r="C156" s="316">
        <v>0</v>
      </c>
      <c r="D156" s="316">
        <v>0</v>
      </c>
      <c r="E156" s="28">
        <f>SUM(B156:D156)</f>
        <v>0</v>
      </c>
    </row>
    <row r="157" spans="1:5" x14ac:dyDescent="0.35">
      <c r="A157" s="16" t="s">
        <v>287</v>
      </c>
      <c r="B157" s="316">
        <v>22383180.82</v>
      </c>
      <c r="C157" s="316">
        <v>5886079.9000000004</v>
      </c>
      <c r="D157" s="316">
        <v>8950773.5500000007</v>
      </c>
      <c r="E157" s="28">
        <f>SUM(B157:D157)</f>
        <v>37220034.269999996</v>
      </c>
    </row>
    <row r="158" spans="1:5" x14ac:dyDescent="0.35">
      <c r="A158" s="16" t="s">
        <v>288</v>
      </c>
      <c r="B158" s="316">
        <v>48868455.399999999</v>
      </c>
      <c r="C158" s="316">
        <v>33486565.550000001</v>
      </c>
      <c r="D158" s="316">
        <v>70039604.799999997</v>
      </c>
      <c r="E158" s="28">
        <f>SUM(B158:D158)</f>
        <v>152394625.75</v>
      </c>
    </row>
    <row r="159" spans="1:5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5" x14ac:dyDescent="0.35">
      <c r="A160" s="16" t="s">
        <v>337</v>
      </c>
      <c r="B160" s="341">
        <v>0</v>
      </c>
      <c r="C160" s="341">
        <v>0</v>
      </c>
      <c r="D160" s="341">
        <v>0</v>
      </c>
      <c r="E160" s="28">
        <f>SUM(B160:D160)</f>
        <v>0</v>
      </c>
    </row>
    <row r="161" spans="1:5" x14ac:dyDescent="0.35">
      <c r="A161" s="16" t="s">
        <v>242</v>
      </c>
      <c r="B161" s="341">
        <v>0</v>
      </c>
      <c r="C161" s="341">
        <v>0</v>
      </c>
      <c r="D161" s="341">
        <v>0</v>
      </c>
      <c r="E161" s="28">
        <f>SUM(B161:D161)</f>
        <v>0</v>
      </c>
    </row>
    <row r="162" spans="1:5" x14ac:dyDescent="0.35">
      <c r="A162" s="16" t="s">
        <v>360</v>
      </c>
      <c r="B162" s="341">
        <v>0</v>
      </c>
      <c r="C162" s="341">
        <v>0</v>
      </c>
      <c r="D162" s="341">
        <v>0</v>
      </c>
      <c r="E162" s="28">
        <f>SUM(B162:D162)</f>
        <v>0</v>
      </c>
    </row>
    <row r="163" spans="1:5" x14ac:dyDescent="0.35">
      <c r="A163" s="16" t="s">
        <v>287</v>
      </c>
      <c r="B163" s="341">
        <v>0</v>
      </c>
      <c r="C163" s="341">
        <v>0</v>
      </c>
      <c r="D163" s="341">
        <v>0</v>
      </c>
      <c r="E163" s="28">
        <f>SUM(B163:D163)</f>
        <v>0</v>
      </c>
    </row>
    <row r="164" spans="1:5" x14ac:dyDescent="0.35">
      <c r="A164" s="16" t="s">
        <v>288</v>
      </c>
      <c r="B164" s="341">
        <v>0</v>
      </c>
      <c r="C164" s="341">
        <v>0</v>
      </c>
      <c r="D164" s="341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316">
        <v>218</v>
      </c>
      <c r="C166" s="316">
        <v>253</v>
      </c>
      <c r="D166" s="316">
        <v>225</v>
      </c>
      <c r="E166" s="28">
        <f>SUM(B166:D166)</f>
        <v>696</v>
      </c>
    </row>
    <row r="167" spans="1:5" x14ac:dyDescent="0.35">
      <c r="A167" s="16" t="s">
        <v>242</v>
      </c>
      <c r="B167" s="316">
        <v>1827.9317177760176</v>
      </c>
      <c r="C167" s="316">
        <v>2414.515302706252</v>
      </c>
      <c r="D167" s="316">
        <v>1537.5529795177304</v>
      </c>
      <c r="E167" s="28">
        <f>SUM(B167:D167)</f>
        <v>5780</v>
      </c>
    </row>
    <row r="168" spans="1:5" x14ac:dyDescent="0.35">
      <c r="A168" s="16" t="s">
        <v>360</v>
      </c>
      <c r="B168" s="316">
        <v>0</v>
      </c>
      <c r="C168" s="316">
        <v>0</v>
      </c>
      <c r="D168" s="316">
        <v>0</v>
      </c>
      <c r="E168" s="28">
        <f>SUM(B168:D168)</f>
        <v>0</v>
      </c>
    </row>
    <row r="169" spans="1:5" x14ac:dyDescent="0.35">
      <c r="A169" s="16" t="s">
        <v>287</v>
      </c>
      <c r="B169" s="316">
        <v>693707.95541578182</v>
      </c>
      <c r="C169" s="316">
        <v>3884894.5567922452</v>
      </c>
      <c r="D169" s="316">
        <v>1729195.2696960024</v>
      </c>
      <c r="E169" s="28">
        <f>SUM(B169:D169)</f>
        <v>6307797.7819040287</v>
      </c>
    </row>
    <row r="170" spans="1:5" x14ac:dyDescent="0.35">
      <c r="A170" s="16" t="s">
        <v>288</v>
      </c>
      <c r="B170" s="316">
        <v>70206.849292179555</v>
      </c>
      <c r="C170" s="316">
        <v>393171.51336580579</v>
      </c>
      <c r="D170" s="316">
        <v>175003.54543798437</v>
      </c>
      <c r="E170" s="28">
        <f>SUM(B170:D170)</f>
        <v>638381.9080959697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41">
        <v>540576.23</v>
      </c>
      <c r="C173" s="341">
        <v>2026240.8200000003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339">
        <v>1460886.54</v>
      </c>
      <c r="D181" s="16"/>
      <c r="E181" s="16"/>
    </row>
    <row r="182" spans="1:5" x14ac:dyDescent="0.35">
      <c r="A182" s="16" t="s">
        <v>370</v>
      </c>
      <c r="B182" s="42" t="s">
        <v>299</v>
      </c>
      <c r="C182" s="339">
        <v>82000</v>
      </c>
      <c r="D182" s="16"/>
      <c r="E182" s="16"/>
    </row>
    <row r="183" spans="1:5" x14ac:dyDescent="0.35">
      <c r="A183" s="21" t="s">
        <v>371</v>
      </c>
      <c r="B183" s="42" t="s">
        <v>299</v>
      </c>
      <c r="C183" s="339">
        <v>172486.58</v>
      </c>
      <c r="D183" s="16"/>
      <c r="E183" s="16"/>
    </row>
    <row r="184" spans="1:5" x14ac:dyDescent="0.35">
      <c r="A184" s="16" t="s">
        <v>372</v>
      </c>
      <c r="B184" s="42" t="s">
        <v>299</v>
      </c>
      <c r="C184" s="339">
        <v>0</v>
      </c>
      <c r="D184" s="16"/>
      <c r="E184" s="16"/>
    </row>
    <row r="185" spans="1:5" x14ac:dyDescent="0.35">
      <c r="A185" s="16" t="s">
        <v>373</v>
      </c>
      <c r="B185" s="42" t="s">
        <v>299</v>
      </c>
      <c r="C185" s="339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339">
        <v>596691</v>
      </c>
      <c r="D186" s="16"/>
      <c r="E186" s="16"/>
    </row>
    <row r="187" spans="1:5" x14ac:dyDescent="0.35">
      <c r="A187" s="16" t="s">
        <v>375</v>
      </c>
      <c r="B187" s="42" t="s">
        <v>299</v>
      </c>
      <c r="C187" s="339">
        <v>521432</v>
      </c>
      <c r="D187" s="16"/>
      <c r="E187" s="16"/>
    </row>
    <row r="188" spans="1:5" x14ac:dyDescent="0.35">
      <c r="A188" s="16" t="s">
        <v>375</v>
      </c>
      <c r="B188" s="42" t="s">
        <v>299</v>
      </c>
      <c r="C188" s="339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2833496.12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339">
        <v>202638.42</v>
      </c>
      <c r="D191" s="16"/>
      <c r="E191" s="16"/>
    </row>
    <row r="192" spans="1:5" x14ac:dyDescent="0.35">
      <c r="A192" s="16" t="s">
        <v>378</v>
      </c>
      <c r="B192" s="42" t="s">
        <v>299</v>
      </c>
      <c r="C192" s="339">
        <v>212764.79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415403.21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339">
        <v>0</v>
      </c>
      <c r="D195" s="16"/>
      <c r="E195" s="16"/>
    </row>
    <row r="196" spans="1:5" x14ac:dyDescent="0.35">
      <c r="A196" s="16" t="s">
        <v>381</v>
      </c>
      <c r="B196" s="42" t="s">
        <v>299</v>
      </c>
      <c r="C196" s="339">
        <v>481602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481602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339">
        <v>47312.51</v>
      </c>
      <c r="D199" s="16"/>
      <c r="E199" s="16"/>
    </row>
    <row r="200" spans="1:5" x14ac:dyDescent="0.35">
      <c r="A200" s="16" t="s">
        <v>384</v>
      </c>
      <c r="B200" s="42" t="s">
        <v>299</v>
      </c>
      <c r="C200" s="339">
        <v>555131.37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9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602443.88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339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339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41">
        <v>1878609.67</v>
      </c>
      <c r="C211" s="339">
        <v>0</v>
      </c>
      <c r="D211" s="341">
        <v>0</v>
      </c>
      <c r="E211" s="28">
        <f t="shared" ref="E211:E219" si="16">SUM(B211:C211)-D211</f>
        <v>1878609.67</v>
      </c>
    </row>
    <row r="212" spans="1:5" x14ac:dyDescent="0.35">
      <c r="A212" s="16" t="s">
        <v>395</v>
      </c>
      <c r="B212" s="341">
        <v>1233751.07</v>
      </c>
      <c r="C212" s="339">
        <v>0</v>
      </c>
      <c r="D212" s="341">
        <v>0</v>
      </c>
      <c r="E212" s="28">
        <f t="shared" si="16"/>
        <v>1233751.07</v>
      </c>
    </row>
    <row r="213" spans="1:5" x14ac:dyDescent="0.35">
      <c r="A213" s="16" t="s">
        <v>396</v>
      </c>
      <c r="B213" s="341">
        <v>27296057.739999998</v>
      </c>
      <c r="C213" s="339">
        <v>10475.790000000001</v>
      </c>
      <c r="D213" s="341">
        <v>0</v>
      </c>
      <c r="E213" s="28">
        <f t="shared" si="16"/>
        <v>27306533.529999997</v>
      </c>
    </row>
    <row r="214" spans="1:5" x14ac:dyDescent="0.35">
      <c r="A214" s="16" t="s">
        <v>397</v>
      </c>
      <c r="B214" s="341">
        <v>2731402.69</v>
      </c>
      <c r="C214" s="339">
        <v>0</v>
      </c>
      <c r="D214" s="341">
        <v>0</v>
      </c>
      <c r="E214" s="28">
        <f t="shared" si="16"/>
        <v>2731402.69</v>
      </c>
    </row>
    <row r="215" spans="1:5" x14ac:dyDescent="0.35">
      <c r="A215" s="16" t="s">
        <v>398</v>
      </c>
      <c r="B215" s="341">
        <v>0</v>
      </c>
      <c r="C215" s="339">
        <v>0</v>
      </c>
      <c r="D215" s="341">
        <v>0</v>
      </c>
      <c r="E215" s="28">
        <f t="shared" si="16"/>
        <v>0</v>
      </c>
    </row>
    <row r="216" spans="1:5" x14ac:dyDescent="0.35">
      <c r="A216" s="16" t="s">
        <v>399</v>
      </c>
      <c r="B216" s="341">
        <v>19683568</v>
      </c>
      <c r="C216" s="342">
        <f>24723+1625134-18000</f>
        <v>1631857</v>
      </c>
      <c r="D216" s="341">
        <v>5186.8999999999996</v>
      </c>
      <c r="E216" s="28">
        <f t="shared" si="16"/>
        <v>21310238.100000001</v>
      </c>
    </row>
    <row r="217" spans="1:5" x14ac:dyDescent="0.35">
      <c r="A217" s="16" t="s">
        <v>400</v>
      </c>
      <c r="B217" s="341">
        <v>0</v>
      </c>
      <c r="C217" s="339">
        <v>0</v>
      </c>
      <c r="D217" s="341">
        <v>0</v>
      </c>
      <c r="E217" s="28">
        <f t="shared" si="16"/>
        <v>0</v>
      </c>
    </row>
    <row r="218" spans="1:5" x14ac:dyDescent="0.35">
      <c r="A218" s="16" t="s">
        <v>401</v>
      </c>
      <c r="B218" s="341">
        <v>3109130.11</v>
      </c>
      <c r="C218" s="339">
        <v>0</v>
      </c>
      <c r="D218" s="341">
        <v>0</v>
      </c>
      <c r="E218" s="28">
        <f t="shared" si="16"/>
        <v>3109130.11</v>
      </c>
    </row>
    <row r="219" spans="1:5" x14ac:dyDescent="0.35">
      <c r="A219" s="16" t="s">
        <v>402</v>
      </c>
      <c r="B219" s="341">
        <v>1199418</v>
      </c>
      <c r="C219" s="342">
        <f>2483232-1635610</f>
        <v>847622</v>
      </c>
      <c r="D219" s="341">
        <v>393801.52</v>
      </c>
      <c r="E219" s="28">
        <f t="shared" si="16"/>
        <v>1653238.48</v>
      </c>
    </row>
    <row r="220" spans="1:5" x14ac:dyDescent="0.35">
      <c r="A220" s="16" t="s">
        <v>230</v>
      </c>
      <c r="B220" s="28">
        <f>SUM(B211:B219)</f>
        <v>57131937.280000001</v>
      </c>
      <c r="C220" s="235">
        <f>SUM(C211:C219)</f>
        <v>2489954.79</v>
      </c>
      <c r="D220" s="28">
        <f>SUM(D211:D219)</f>
        <v>398988.42000000004</v>
      </c>
      <c r="E220" s="28">
        <f>SUM(E211:E219)</f>
        <v>59222903.649999999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5" x14ac:dyDescent="0.35">
      <c r="A225" s="16" t="s">
        <v>395</v>
      </c>
      <c r="B225" s="341">
        <v>-1063555.6200000001</v>
      </c>
      <c r="C225" s="339">
        <v>-62597.18</v>
      </c>
      <c r="D225" s="341">
        <v>0</v>
      </c>
      <c r="E225" s="28">
        <f t="shared" ref="E225:E232" si="17">SUM(B225:C225)-D225</f>
        <v>-1126152.8</v>
      </c>
    </row>
    <row r="226" spans="1:5" x14ac:dyDescent="0.35">
      <c r="A226" s="16" t="s">
        <v>396</v>
      </c>
      <c r="B226" s="341">
        <v>-21584937.789999999</v>
      </c>
      <c r="C226" s="339">
        <v>-1020581.88</v>
      </c>
      <c r="D226" s="341">
        <v>0</v>
      </c>
      <c r="E226" s="28">
        <f t="shared" si="17"/>
        <v>-22605519.669999998</v>
      </c>
    </row>
    <row r="227" spans="1:5" x14ac:dyDescent="0.35">
      <c r="A227" s="16" t="s">
        <v>397</v>
      </c>
      <c r="B227" s="341">
        <v>-2545517.2799999998</v>
      </c>
      <c r="C227" s="339">
        <v>-28363.54</v>
      </c>
      <c r="D227" s="341">
        <v>0</v>
      </c>
      <c r="E227" s="28">
        <f t="shared" si="17"/>
        <v>-2573880.8199999998</v>
      </c>
    </row>
    <row r="228" spans="1:5" x14ac:dyDescent="0.35">
      <c r="A228" s="16" t="s">
        <v>398</v>
      </c>
      <c r="B228" s="341">
        <v>0</v>
      </c>
      <c r="C228" s="339">
        <v>0</v>
      </c>
      <c r="D228" s="341">
        <v>0</v>
      </c>
      <c r="E228" s="28">
        <f t="shared" si="17"/>
        <v>0</v>
      </c>
    </row>
    <row r="229" spans="1:5" x14ac:dyDescent="0.35">
      <c r="A229" s="16" t="s">
        <v>399</v>
      </c>
      <c r="B229" s="341">
        <v>-17396757.5</v>
      </c>
      <c r="C229" s="339">
        <v>-857818.35</v>
      </c>
      <c r="D229" s="341">
        <v>-5186.8999999999996</v>
      </c>
      <c r="E229" s="28">
        <f t="shared" si="17"/>
        <v>-18249388.950000003</v>
      </c>
    </row>
    <row r="230" spans="1:5" x14ac:dyDescent="0.35">
      <c r="A230" s="16" t="s">
        <v>400</v>
      </c>
      <c r="B230" s="341">
        <v>0</v>
      </c>
      <c r="C230" s="339">
        <v>0</v>
      </c>
      <c r="D230" s="341">
        <v>0</v>
      </c>
      <c r="E230" s="28">
        <f t="shared" si="17"/>
        <v>0</v>
      </c>
    </row>
    <row r="231" spans="1:5" x14ac:dyDescent="0.35">
      <c r="A231" s="16" t="s">
        <v>401</v>
      </c>
      <c r="B231" s="341">
        <v>-2451284.0699999998</v>
      </c>
      <c r="C231" s="339">
        <v>-76236.3</v>
      </c>
      <c r="D231" s="341">
        <v>0</v>
      </c>
      <c r="E231" s="28">
        <f t="shared" si="17"/>
        <v>-2527520.3699999996</v>
      </c>
    </row>
    <row r="232" spans="1:5" x14ac:dyDescent="0.35">
      <c r="A232" s="16" t="s">
        <v>402</v>
      </c>
      <c r="B232" s="341">
        <v>0</v>
      </c>
      <c r="C232" s="339">
        <v>0</v>
      </c>
      <c r="D232" s="341">
        <v>0</v>
      </c>
      <c r="E232" s="28">
        <f t="shared" si="17"/>
        <v>0</v>
      </c>
    </row>
    <row r="233" spans="1:5" x14ac:dyDescent="0.35">
      <c r="A233" s="16" t="s">
        <v>230</v>
      </c>
      <c r="B233" s="28">
        <f>SUM(B224:B232)</f>
        <v>-45042052.259999998</v>
      </c>
      <c r="C233" s="235">
        <f>SUM(C224:C232)</f>
        <v>-2045597.2500000002</v>
      </c>
      <c r="D233" s="28">
        <f>SUM(D224:D232)</f>
        <v>-5186.8999999999996</v>
      </c>
      <c r="E233" s="28">
        <f>SUM(E224:E232)</f>
        <v>-47082462.609999999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404</v>
      </c>
      <c r="B235" s="34"/>
      <c r="C235" s="34"/>
      <c r="D235" s="34"/>
      <c r="E235" s="34"/>
    </row>
    <row r="236" spans="1:5" x14ac:dyDescent="0.35">
      <c r="A236" s="34"/>
      <c r="B236" s="346" t="s">
        <v>405</v>
      </c>
      <c r="C236" s="346"/>
      <c r="D236" s="34"/>
      <c r="E236" s="34"/>
    </row>
    <row r="237" spans="1:5" x14ac:dyDescent="0.35">
      <c r="A237" s="52" t="s">
        <v>405</v>
      </c>
      <c r="B237" s="34"/>
      <c r="C237" s="339">
        <v>8575538</v>
      </c>
      <c r="D237" s="36">
        <f>C237</f>
        <v>8575538</v>
      </c>
      <c r="E237" s="34"/>
    </row>
    <row r="238" spans="1:5" x14ac:dyDescent="0.35">
      <c r="A238" s="41" t="s">
        <v>406</v>
      </c>
      <c r="B238" s="41"/>
      <c r="C238" s="41"/>
      <c r="D238" s="41"/>
      <c r="E238" s="41"/>
    </row>
    <row r="239" spans="1:5" x14ac:dyDescent="0.35">
      <c r="A239" s="16" t="s">
        <v>407</v>
      </c>
      <c r="B239" s="42" t="s">
        <v>299</v>
      </c>
      <c r="C239" s="342">
        <v>49299249</v>
      </c>
      <c r="D239" s="16"/>
      <c r="E239" s="16"/>
    </row>
    <row r="240" spans="1:5" x14ac:dyDescent="0.35">
      <c r="A240" s="16" t="s">
        <v>408</v>
      </c>
      <c r="B240" s="42" t="s">
        <v>299</v>
      </c>
      <c r="C240" s="342">
        <v>38850455</v>
      </c>
      <c r="D240" s="16"/>
      <c r="E240" s="16"/>
    </row>
    <row r="241" spans="1:5" x14ac:dyDescent="0.35">
      <c r="A241" s="16" t="s">
        <v>409</v>
      </c>
      <c r="B241" s="42" t="s">
        <v>299</v>
      </c>
      <c r="C241" s="342">
        <v>2857228</v>
      </c>
      <c r="D241" s="16"/>
      <c r="E241" s="16"/>
    </row>
    <row r="242" spans="1:5" x14ac:dyDescent="0.35">
      <c r="A242" s="16" t="s">
        <v>410</v>
      </c>
      <c r="B242" s="42" t="s">
        <v>299</v>
      </c>
      <c r="C242" s="342">
        <v>2743094</v>
      </c>
      <c r="D242" s="16"/>
      <c r="E242" s="16"/>
    </row>
    <row r="243" spans="1:5" x14ac:dyDescent="0.35">
      <c r="A243" s="16" t="s">
        <v>411</v>
      </c>
      <c r="B243" s="42" t="s">
        <v>299</v>
      </c>
      <c r="C243" s="342">
        <v>34651887</v>
      </c>
      <c r="D243" s="16"/>
      <c r="E243" s="16"/>
    </row>
    <row r="244" spans="1:5" x14ac:dyDescent="0.35">
      <c r="A244" s="16" t="s">
        <v>412</v>
      </c>
      <c r="B244" s="42" t="s">
        <v>299</v>
      </c>
      <c r="C244" s="342">
        <v>-294620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f>SUM(C239:C244)</f>
        <v>128107293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342">
        <v>449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339">
        <v>309897</v>
      </c>
      <c r="D249" s="16"/>
      <c r="E249" s="16"/>
    </row>
    <row r="250" spans="1:5" x14ac:dyDescent="0.35">
      <c r="A250" s="22" t="s">
        <v>417</v>
      </c>
      <c r="B250" s="42" t="s">
        <v>299</v>
      </c>
      <c r="C250" s="339">
        <v>1089520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f>SUM(C249:C251)</f>
        <v>1399417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339">
        <v>1560561</v>
      </c>
      <c r="D254" s="16"/>
      <c r="E254" s="16"/>
    </row>
    <row r="255" spans="1:5" x14ac:dyDescent="0.35">
      <c r="A255" s="16" t="s">
        <v>419</v>
      </c>
      <c r="B255" s="42" t="s">
        <v>299</v>
      </c>
      <c r="C255" s="339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f>SUM(C254:C255)</f>
        <v>1560561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f>D237+D245+D252+D256</f>
        <v>139642809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339">
        <v>11513688.43</v>
      </c>
      <c r="D266" s="16"/>
      <c r="E266" s="16"/>
    </row>
    <row r="267" spans="1:5" x14ac:dyDescent="0.35">
      <c r="A267" s="16" t="s">
        <v>426</v>
      </c>
      <c r="B267" s="42" t="s">
        <v>299</v>
      </c>
      <c r="C267" s="339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339">
        <f>4224011+35335215</f>
        <v>39559226</v>
      </c>
      <c r="D268" s="16"/>
      <c r="E268" s="16"/>
    </row>
    <row r="269" spans="1:5" x14ac:dyDescent="0.35">
      <c r="A269" s="16" t="s">
        <v>428</v>
      </c>
      <c r="B269" s="42" t="s">
        <v>299</v>
      </c>
      <c r="C269" s="339">
        <f>1328594+2895417+4064388+19162457</f>
        <v>27450856</v>
      </c>
      <c r="D269" s="16"/>
      <c r="E269" s="16"/>
    </row>
    <row r="270" spans="1:5" x14ac:dyDescent="0.35">
      <c r="A270" s="16" t="s">
        <v>429</v>
      </c>
      <c r="B270" s="42" t="s">
        <v>299</v>
      </c>
      <c r="C270" s="339">
        <v>299873</v>
      </c>
      <c r="D270" s="16"/>
      <c r="E270" s="16"/>
    </row>
    <row r="271" spans="1:5" x14ac:dyDescent="0.35">
      <c r="A271" s="16" t="s">
        <v>430</v>
      </c>
      <c r="B271" s="42" t="s">
        <v>299</v>
      </c>
      <c r="C271" s="339">
        <v>525113</v>
      </c>
      <c r="D271" s="16"/>
      <c r="E271" s="16"/>
    </row>
    <row r="272" spans="1:5" x14ac:dyDescent="0.35">
      <c r="A272" s="16" t="s">
        <v>431</v>
      </c>
      <c r="B272" s="42" t="s">
        <v>299</v>
      </c>
      <c r="C272" s="339">
        <v>62662</v>
      </c>
      <c r="D272" s="16"/>
      <c r="E272" s="16"/>
    </row>
    <row r="273" spans="1:5" x14ac:dyDescent="0.35">
      <c r="A273" s="16" t="s">
        <v>432</v>
      </c>
      <c r="B273" s="42" t="s">
        <v>299</v>
      </c>
      <c r="C273" s="339">
        <v>911033</v>
      </c>
      <c r="D273" s="16"/>
      <c r="E273" s="16"/>
    </row>
    <row r="274" spans="1:5" x14ac:dyDescent="0.35">
      <c r="A274" s="16" t="s">
        <v>433</v>
      </c>
      <c r="B274" s="42" t="s">
        <v>299</v>
      </c>
      <c r="C274" s="339">
        <v>303283</v>
      </c>
      <c r="D274" s="16"/>
      <c r="E274" s="16"/>
    </row>
    <row r="275" spans="1:5" x14ac:dyDescent="0.35">
      <c r="A275" s="16" t="s">
        <v>434</v>
      </c>
      <c r="B275" s="42" t="s">
        <v>299</v>
      </c>
      <c r="C275" s="339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f>SUM(C266:C268)-C269+SUM(C270:C275)</f>
        <v>25724022.43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339">
        <v>214425.05</v>
      </c>
      <c r="D278" s="16"/>
      <c r="E278" s="16"/>
    </row>
    <row r="279" spans="1:5" x14ac:dyDescent="0.35">
      <c r="A279" s="16" t="s">
        <v>426</v>
      </c>
      <c r="B279" s="42" t="s">
        <v>299</v>
      </c>
      <c r="C279" s="339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339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f>SUM(C278:C280)</f>
        <v>214425.05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339">
        <v>1878609.67</v>
      </c>
      <c r="D283" s="16"/>
      <c r="E283" s="16"/>
    </row>
    <row r="284" spans="1:5" x14ac:dyDescent="0.35">
      <c r="A284" s="16" t="s">
        <v>395</v>
      </c>
      <c r="B284" s="42" t="s">
        <v>299</v>
      </c>
      <c r="C284" s="339">
        <v>1233751.07</v>
      </c>
      <c r="D284" s="16"/>
      <c r="E284" s="16"/>
    </row>
    <row r="285" spans="1:5" x14ac:dyDescent="0.35">
      <c r="A285" s="16" t="s">
        <v>396</v>
      </c>
      <c r="B285" s="42" t="s">
        <v>299</v>
      </c>
      <c r="C285" s="339">
        <v>38381515.140000001</v>
      </c>
      <c r="D285" s="16"/>
      <c r="E285" s="16"/>
    </row>
    <row r="286" spans="1:5" x14ac:dyDescent="0.35">
      <c r="A286" s="16" t="s">
        <v>440</v>
      </c>
      <c r="B286" s="42" t="s">
        <v>299</v>
      </c>
      <c r="C286" s="339"/>
      <c r="D286" s="16"/>
      <c r="E286" s="16"/>
    </row>
    <row r="287" spans="1:5" x14ac:dyDescent="0.35">
      <c r="A287" s="16" t="s">
        <v>441</v>
      </c>
      <c r="B287" s="42" t="s">
        <v>299</v>
      </c>
      <c r="C287" s="339">
        <v>0</v>
      </c>
      <c r="D287" s="16"/>
      <c r="E287" s="16"/>
    </row>
    <row r="288" spans="1:5" x14ac:dyDescent="0.35">
      <c r="A288" s="16" t="s">
        <v>442</v>
      </c>
      <c r="B288" s="42" t="s">
        <v>299</v>
      </c>
      <c r="C288" s="339">
        <v>24241737.359999999</v>
      </c>
      <c r="D288" s="16"/>
      <c r="E288" s="16"/>
    </row>
    <row r="289" spans="1:5" x14ac:dyDescent="0.35">
      <c r="A289" s="16" t="s">
        <v>401</v>
      </c>
      <c r="B289" s="42" t="s">
        <v>299</v>
      </c>
      <c r="C289" s="339">
        <v>0</v>
      </c>
      <c r="D289" s="16"/>
      <c r="E289" s="16"/>
    </row>
    <row r="290" spans="1:5" x14ac:dyDescent="0.35">
      <c r="A290" s="16" t="s">
        <v>402</v>
      </c>
      <c r="B290" s="42" t="s">
        <v>299</v>
      </c>
      <c r="C290" s="339">
        <v>1653238.27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f>SUM(C283:C290)</f>
        <v>67388851.510000005</v>
      </c>
      <c r="E291" s="16"/>
    </row>
    <row r="292" spans="1:5" x14ac:dyDescent="0.35">
      <c r="A292" s="16" t="s">
        <v>444</v>
      </c>
      <c r="B292" s="42" t="s">
        <v>299</v>
      </c>
      <c r="C292" s="339">
        <v>47082462.609999999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f>D291-C292</f>
        <v>20306388.900000006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339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339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339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339">
        <v>6388919.6100000003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f>C295-C296+C297+C298</f>
        <v>6388919.6100000003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339">
        <v>0</v>
      </c>
      <c r="D302" s="16"/>
      <c r="E302" s="16"/>
    </row>
    <row r="303" spans="1:5" x14ac:dyDescent="0.35">
      <c r="A303" s="16" t="s">
        <v>453</v>
      </c>
      <c r="B303" s="42" t="s">
        <v>299</v>
      </c>
      <c r="C303" s="339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339">
        <v>0</v>
      </c>
      <c r="D304" s="16"/>
      <c r="E304" s="16"/>
    </row>
    <row r="305" spans="1:5" x14ac:dyDescent="0.35">
      <c r="A305" s="16" t="s">
        <v>455</v>
      </c>
      <c r="B305" s="42" t="s">
        <v>299</v>
      </c>
      <c r="C305" s="339">
        <v>0</v>
      </c>
      <c r="D305" s="16"/>
      <c r="E305" s="16"/>
    </row>
    <row r="306" spans="1:5" x14ac:dyDescent="0.35">
      <c r="A306" s="16" t="s">
        <v>456</v>
      </c>
      <c r="B306" s="16"/>
      <c r="C306" s="23"/>
      <c r="D306" s="28">
        <f>SUM(C302:C305)</f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457</v>
      </c>
      <c r="B308" s="16"/>
      <c r="C308" s="23"/>
      <c r="D308" s="28">
        <f>D276+D281+D293+D299+D306</f>
        <v>52633755.99000001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458</v>
      </c>
      <c r="B312" s="34"/>
      <c r="C312" s="34"/>
      <c r="D312" s="34"/>
      <c r="E312" s="34"/>
    </row>
    <row r="313" spans="1:5" x14ac:dyDescent="0.35">
      <c r="A313" s="41" t="s">
        <v>459</v>
      </c>
      <c r="B313" s="41"/>
      <c r="C313" s="41"/>
      <c r="D313" s="41"/>
      <c r="E313" s="41"/>
    </row>
    <row r="314" spans="1:5" x14ac:dyDescent="0.35">
      <c r="A314" s="16" t="s">
        <v>460</v>
      </c>
      <c r="B314" s="42" t="s">
        <v>299</v>
      </c>
      <c r="C314" s="339">
        <f>975000+587997</f>
        <v>1562997</v>
      </c>
      <c r="D314" s="16"/>
      <c r="E314" s="16"/>
    </row>
    <row r="315" spans="1:5" x14ac:dyDescent="0.35">
      <c r="A315" s="16" t="s">
        <v>461</v>
      </c>
      <c r="B315" s="42" t="s">
        <v>299</v>
      </c>
      <c r="C315" s="339">
        <f>3773568-582614-401574</f>
        <v>2789380</v>
      </c>
      <c r="D315" s="16"/>
      <c r="E315" s="16"/>
    </row>
    <row r="316" spans="1:5" x14ac:dyDescent="0.35">
      <c r="A316" s="16" t="s">
        <v>462</v>
      </c>
      <c r="B316" s="42" t="s">
        <v>299</v>
      </c>
      <c r="C316" s="339">
        <v>3343963</v>
      </c>
      <c r="D316" s="16"/>
      <c r="E316" s="16"/>
    </row>
    <row r="317" spans="1:5" x14ac:dyDescent="0.35">
      <c r="A317" s="16" t="s">
        <v>463</v>
      </c>
      <c r="B317" s="42" t="s">
        <v>299</v>
      </c>
      <c r="C317" s="339">
        <f>44623+886621</f>
        <v>931244</v>
      </c>
      <c r="D317" s="16"/>
      <c r="E317" s="16"/>
    </row>
    <row r="318" spans="1:5" x14ac:dyDescent="0.35">
      <c r="A318" s="16" t="s">
        <v>464</v>
      </c>
      <c r="B318" s="42" t="s">
        <v>299</v>
      </c>
      <c r="C318" s="339">
        <v>0</v>
      </c>
      <c r="D318" s="16"/>
      <c r="E318" s="16"/>
    </row>
    <row r="319" spans="1:5" x14ac:dyDescent="0.35">
      <c r="A319" s="16" t="s">
        <v>465</v>
      </c>
      <c r="B319" s="42" t="s">
        <v>299</v>
      </c>
      <c r="C319" s="339">
        <v>582614</v>
      </c>
      <c r="D319" s="16"/>
      <c r="E319" s="16"/>
    </row>
    <row r="320" spans="1:5" x14ac:dyDescent="0.35">
      <c r="A320" s="16" t="s">
        <v>466</v>
      </c>
      <c r="B320" s="42" t="s">
        <v>299</v>
      </c>
      <c r="C320" s="339">
        <v>0</v>
      </c>
      <c r="D320" s="16"/>
      <c r="E320" s="16"/>
    </row>
    <row r="321" spans="1:5" x14ac:dyDescent="0.35">
      <c r="A321" s="16" t="s">
        <v>467</v>
      </c>
      <c r="B321" s="42" t="s">
        <v>299</v>
      </c>
      <c r="C321" s="339">
        <v>0</v>
      </c>
      <c r="D321" s="16"/>
      <c r="E321" s="16"/>
    </row>
    <row r="322" spans="1:5" x14ac:dyDescent="0.35">
      <c r="A322" s="16" t="s">
        <v>468</v>
      </c>
      <c r="B322" s="42" t="s">
        <v>299</v>
      </c>
      <c r="C322" s="339">
        <f>589009</f>
        <v>589009</v>
      </c>
      <c r="D322" s="16"/>
      <c r="E322" s="16"/>
    </row>
    <row r="323" spans="1:5" x14ac:dyDescent="0.35">
      <c r="A323" s="16" t="s">
        <v>469</v>
      </c>
      <c r="B323" s="42" t="s">
        <v>299</v>
      </c>
      <c r="C323" s="339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f>SUM(C314:C323)</f>
        <v>9799207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339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339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342">
        <v>6147346.3099999996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f>SUM(C326:C328)</f>
        <v>6147346.3099999996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339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339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339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342">
        <v>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339">
        <v>24305515</v>
      </c>
      <c r="D335" s="16"/>
      <c r="E335" s="16"/>
    </row>
    <row r="336" spans="1:5" x14ac:dyDescent="0.35">
      <c r="A336" s="22" t="s">
        <v>482</v>
      </c>
      <c r="B336" s="42" t="s">
        <v>299</v>
      </c>
      <c r="C336" s="339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343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339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24305515</v>
      </c>
      <c r="E339" s="16"/>
    </row>
    <row r="340" spans="1:5" x14ac:dyDescent="0.35">
      <c r="A340" s="16" t="s">
        <v>485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486</v>
      </c>
      <c r="B341" s="16"/>
      <c r="C341" s="23"/>
      <c r="D341" s="28">
        <f>D339-D340</f>
        <v>24305515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344">
        <v>18318370.229999993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340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340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340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340">
        <v>-5936683</v>
      </c>
      <c r="D348" s="16"/>
      <c r="E348" s="16"/>
    </row>
    <row r="349" spans="1:5" x14ac:dyDescent="0.35">
      <c r="A349" s="16" t="s">
        <v>492</v>
      </c>
      <c r="B349" s="42" t="s">
        <v>299</v>
      </c>
      <c r="C349" s="340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f>D324+D329+D341+C343+C347+C348</f>
        <v>52633755.539999992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f>D308</f>
        <v>52633755.99000001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340">
        <f>37220035+6307799</f>
        <v>43527834</v>
      </c>
      <c r="D358" s="16"/>
      <c r="E358" s="16"/>
    </row>
    <row r="359" spans="1:5" x14ac:dyDescent="0.35">
      <c r="A359" s="16" t="s">
        <v>498</v>
      </c>
      <c r="B359" s="42" t="s">
        <v>299</v>
      </c>
      <c r="C359" s="340">
        <f>152394626+638382</f>
        <v>153033008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f>SUM(C358:C359)</f>
        <v>196560842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339">
        <v>8575538</v>
      </c>
      <c r="D362" s="16"/>
      <c r="E362" s="41"/>
    </row>
    <row r="363" spans="1:5" x14ac:dyDescent="0.35">
      <c r="A363" s="16" t="s">
        <v>501</v>
      </c>
      <c r="B363" s="42" t="s">
        <v>299</v>
      </c>
      <c r="C363" s="339">
        <v>128107293</v>
      </c>
      <c r="D363" s="16"/>
      <c r="E363" s="16"/>
    </row>
    <row r="364" spans="1:5" x14ac:dyDescent="0.35">
      <c r="A364" s="16" t="s">
        <v>502</v>
      </c>
      <c r="B364" s="42" t="s">
        <v>299</v>
      </c>
      <c r="C364" s="339">
        <v>1399417</v>
      </c>
      <c r="D364" s="16"/>
      <c r="E364" s="16"/>
    </row>
    <row r="365" spans="1:5" x14ac:dyDescent="0.35">
      <c r="A365" s="16" t="s">
        <v>503</v>
      </c>
      <c r="B365" s="42" t="s">
        <v>299</v>
      </c>
      <c r="C365" s="339">
        <v>1560561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f>SUM(C362:C365)</f>
        <v>139642809</v>
      </c>
      <c r="E366" s="16"/>
    </row>
    <row r="367" spans="1:5" x14ac:dyDescent="0.35">
      <c r="A367" s="16" t="s">
        <v>504</v>
      </c>
      <c r="B367" s="16"/>
      <c r="C367" s="23"/>
      <c r="D367" s="28">
        <f>D360-D366</f>
        <v>56918033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339">
        <v>41272.75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339">
        <v>110872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339"/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339"/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339">
        <v>2975.95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339"/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339"/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339"/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339">
        <v>905710.89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339">
        <v>229031.22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342">
        <v>470092.79999999999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518</v>
      </c>
      <c r="B381" s="42"/>
      <c r="C381" s="42"/>
      <c r="D381" s="28">
        <f>SUM(C370:C380)</f>
        <v>1759955.61</v>
      </c>
      <c r="E381" s="28"/>
      <c r="F381" s="56"/>
    </row>
    <row r="382" spans="1:6" x14ac:dyDescent="0.35">
      <c r="A382" s="52" t="s">
        <v>519</v>
      </c>
      <c r="B382" s="42" t="s">
        <v>299</v>
      </c>
      <c r="C382" s="339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f>D381+C382</f>
        <v>1759955.61</v>
      </c>
      <c r="E383" s="16"/>
    </row>
    <row r="384" spans="1:6" x14ac:dyDescent="0.35">
      <c r="A384" s="16" t="s">
        <v>521</v>
      </c>
      <c r="B384" s="16"/>
      <c r="C384" s="23"/>
      <c r="D384" s="28">
        <f>D367+D383</f>
        <v>58677988.609999999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339">
        <v>26280199.999999996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9">
        <v>6021280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9">
        <v>2119538.5300000003</v>
      </c>
      <c r="D391" s="16"/>
      <c r="E391" s="16"/>
    </row>
    <row r="392" spans="1:5" x14ac:dyDescent="0.35">
      <c r="A392" s="16" t="s">
        <v>524</v>
      </c>
      <c r="B392" s="42" t="s">
        <v>299</v>
      </c>
      <c r="C392" s="339">
        <v>7639233.620000001</v>
      </c>
      <c r="D392" s="16"/>
      <c r="E392" s="16"/>
    </row>
    <row r="393" spans="1:5" x14ac:dyDescent="0.35">
      <c r="A393" s="16" t="s">
        <v>525</v>
      </c>
      <c r="B393" s="42" t="s">
        <v>299</v>
      </c>
      <c r="C393" s="339">
        <v>617381.91</v>
      </c>
      <c r="D393" s="16"/>
      <c r="E393" s="16"/>
    </row>
    <row r="394" spans="1:5" x14ac:dyDescent="0.35">
      <c r="A394" s="16" t="s">
        <v>526</v>
      </c>
      <c r="B394" s="42" t="s">
        <v>299</v>
      </c>
      <c r="C394" s="339">
        <f>10370432.83+963983.22</f>
        <v>11334416.050000001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9">
        <v>2771587</v>
      </c>
      <c r="D395" s="16"/>
      <c r="E395" s="16"/>
    </row>
    <row r="396" spans="1:5" x14ac:dyDescent="0.35">
      <c r="A396" s="16" t="s">
        <v>527</v>
      </c>
      <c r="B396" s="42" t="s">
        <v>299</v>
      </c>
      <c r="C396" s="339">
        <f>202638.42+212764.79</f>
        <v>415403.21</v>
      </c>
      <c r="D396" s="16"/>
      <c r="E396" s="16"/>
    </row>
    <row r="397" spans="1:5" x14ac:dyDescent="0.35">
      <c r="A397" s="16" t="s">
        <v>528</v>
      </c>
      <c r="B397" s="42" t="s">
        <v>299</v>
      </c>
      <c r="C397" s="339">
        <v>481601.53</v>
      </c>
      <c r="D397" s="16"/>
      <c r="E397" s="16"/>
    </row>
    <row r="398" spans="1:5" x14ac:dyDescent="0.35">
      <c r="A398" s="16" t="s">
        <v>529</v>
      </c>
      <c r="B398" s="42" t="s">
        <v>299</v>
      </c>
      <c r="C398" s="339">
        <v>602443.88</v>
      </c>
      <c r="D398" s="16"/>
      <c r="E398" s="16"/>
    </row>
    <row r="399" spans="1:5" x14ac:dyDescent="0.35">
      <c r="A399" s="16" t="s">
        <v>530</v>
      </c>
      <c r="B399" s="42" t="s">
        <v>299</v>
      </c>
      <c r="C399" s="339">
        <v>0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39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39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339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39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39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39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39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39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39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39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39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39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39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2">
        <v>167118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f>SUM(C401:C414)</f>
        <v>167118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f>SUM(C389:C399,D415)</f>
        <v>58450203.729999989</v>
      </c>
      <c r="E416" s="28"/>
    </row>
    <row r="417" spans="1:13" x14ac:dyDescent="0.35">
      <c r="A417" s="28" t="s">
        <v>535</v>
      </c>
      <c r="B417" s="16"/>
      <c r="C417" s="23"/>
      <c r="D417" s="28">
        <f>D384-D416</f>
        <v>227784.88000001013</v>
      </c>
      <c r="E417" s="28"/>
    </row>
    <row r="418" spans="1:13" x14ac:dyDescent="0.35">
      <c r="A418" s="28" t="s">
        <v>536</v>
      </c>
      <c r="B418" s="16"/>
      <c r="C418" s="342">
        <f>5213605-755102</f>
        <v>4458503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339">
        <v>1306538.9500000002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f>SUM(C418:C419)</f>
        <v>5765041.9500000002</v>
      </c>
      <c r="E420" s="28"/>
    </row>
    <row r="421" spans="1:13" x14ac:dyDescent="0.35">
      <c r="A421" s="28" t="s">
        <v>539</v>
      </c>
      <c r="B421" s="16"/>
      <c r="C421" s="23"/>
      <c r="D421" s="28">
        <f>D417+D420</f>
        <v>5992826.8300000103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339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339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f>D421+C422-C423</f>
        <v>5992826.8300000103</v>
      </c>
      <c r="E424" s="16"/>
    </row>
    <row r="426" spans="1:13" ht="29.5" customHeight="1" x14ac:dyDescent="0.35">
      <c r="A426" s="355" t="s">
        <v>1373</v>
      </c>
      <c r="B426" s="355"/>
      <c r="C426" s="355"/>
      <c r="D426" s="355"/>
      <c r="E426" s="355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543</v>
      </c>
      <c r="D612" s="227">
        <f>CE90-(BE90+CD90)</f>
        <v>73176</v>
      </c>
      <c r="E612" s="229">
        <f>SUM(C624:D647)+SUM(C668:D713)</f>
        <v>51558568.738291249</v>
      </c>
      <c r="F612" s="229">
        <f>CE64-(AX64+BD64+BE64+BG64+BJ64+BN64+BP64+BQ64+CB64+CC64+CD64)</f>
        <v>7427532.3699999992</v>
      </c>
      <c r="G612" s="227">
        <f>CE91-(AX91+AY91+BD91+BE91+BG91+BJ91+BN91+BP91+BQ91+CB91+CC91+CD91)</f>
        <v>31580</v>
      </c>
      <c r="H612" s="232">
        <f>CE60-(AX60+AY60+AZ60+BD60+BE60+BG60+BJ60+BN60+BO60+BP60+BQ60+BR60+CB60+CC60+CD60)</f>
        <v>180.62000000000006</v>
      </c>
      <c r="I612" s="227">
        <f>CE92-(AX92+AY92+AZ92+BD92+BE92+BF92+BG92+BJ92+BN92+BO92+BP92+BQ92+BR92+CB92+CC92+CD92)</f>
        <v>33411.250000000007</v>
      </c>
      <c r="J612" s="227">
        <f>CE93-(AX93+AY93+AZ93+BA93+BD93+BE93+BF93+BG93+BJ93+BN93+BO93+BP93+BQ93+BR93+CB93+CC93+CD93)</f>
        <v>187595</v>
      </c>
      <c r="K612" s="227">
        <f>CE89-(AW89+AX89+AY89+AZ89+BA89+BB89+BC89+BD89+BE89+BF89+BG89+BH89+BI89+BJ89+BK89+BL89+BM89+BN89+BO89+BP89+BQ89+BR89+BS89+BT89+BU89+BV89+BW89+BX89+CB89+CC89+CD89)</f>
        <v>196560841.68000001</v>
      </c>
      <c r="L612" s="233">
        <f>CE94-(AW94+AX94+AY94+AZ94+BA94+BB94+BC94+BD94+BE94+BF94+BG94+BH94+BI94+BJ94+BK94+BL94+BM94+BN94+BO94+BP94+BQ94+BR94+BS94+BT94+BU94+BV94+BW94+BX94+BY94+BZ94+CA94+CB94+CC94+CD94)</f>
        <v>69.004038461538457</v>
      </c>
    </row>
    <row r="613" spans="1:14" s="211" customFormat="1" ht="12.65" customHeight="1" x14ac:dyDescent="0.3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2357387.7400000002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5" customHeight="1" x14ac:dyDescent="0.3">
      <c r="A615" s="222"/>
      <c r="B615" s="221" t="s">
        <v>555</v>
      </c>
      <c r="C615" s="227">
        <f>CD69-CD84</f>
        <v>1071130.22</v>
      </c>
      <c r="D615" s="227">
        <f>SUM(C614:C615)</f>
        <v>3428517.96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5" customHeight="1" x14ac:dyDescent="0.3">
      <c r="A616" s="222">
        <v>8310</v>
      </c>
      <c r="B616" s="226" t="s">
        <v>557</v>
      </c>
      <c r="C616" s="227">
        <f>AX85</f>
        <v>59470.080000000002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89973.360000000015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8470</v>
      </c>
      <c r="B618" s="226" t="s">
        <v>560</v>
      </c>
      <c r="C618" s="227">
        <f>BG85</f>
        <v>27355.83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5" customHeight="1" x14ac:dyDescent="0.3">
      <c r="A619" s="222">
        <v>8610</v>
      </c>
      <c r="B619" s="226" t="s">
        <v>562</v>
      </c>
      <c r="C619" s="227">
        <f>BN85</f>
        <v>2506463.5799999996</v>
      </c>
      <c r="D619" s="227">
        <f>(D615/D612)*BN90</f>
        <v>389957.8411102001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5" customHeight="1" x14ac:dyDescent="0.3">
      <c r="A620" s="222">
        <v>8790</v>
      </c>
      <c r="B620" s="226" t="s">
        <v>564</v>
      </c>
      <c r="C620" s="227">
        <f>CC85</f>
        <v>3487498.66</v>
      </c>
      <c r="D620" s="227">
        <f>(D615/D612)*CC90</f>
        <v>79415.900598556909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5" customHeight="1" x14ac:dyDescent="0.3">
      <c r="A621" s="222">
        <v>8630</v>
      </c>
      <c r="B621" s="226" t="s">
        <v>566</v>
      </c>
      <c r="C621" s="227">
        <f>BP85</f>
        <v>219786.69999999998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5" customHeight="1" x14ac:dyDescent="0.3">
      <c r="A622" s="222">
        <v>8770</v>
      </c>
      <c r="B622" s="221" t="s">
        <v>568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5" customHeight="1" x14ac:dyDescent="0.3">
      <c r="A623" s="222">
        <v>8640</v>
      </c>
      <c r="B623" s="226" t="s">
        <v>570</v>
      </c>
      <c r="C623" s="227">
        <f>BQ85</f>
        <v>0</v>
      </c>
      <c r="D623" s="227">
        <f>(D615/D612)*BQ90</f>
        <v>0</v>
      </c>
      <c r="E623" s="229">
        <f>SUM(C616:D623)</f>
        <v>6859921.9517087564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51132.35</v>
      </c>
      <c r="D624" s="227">
        <f>(D615/D612)*BD90</f>
        <v>150866.78461790751</v>
      </c>
      <c r="E624" s="229">
        <f>(E623/E612)*SUM(C624:D624)</f>
        <v>26876.197918241141</v>
      </c>
      <c r="F624" s="229">
        <f>SUM(C624:E624)</f>
        <v>228875.33253614866</v>
      </c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0</v>
      </c>
      <c r="D625" s="227">
        <f>(D615/D612)*AY90</f>
        <v>0</v>
      </c>
      <c r="E625" s="229">
        <f>(E623/E612)*SUM(C625:D625)</f>
        <v>0</v>
      </c>
      <c r="F625" s="229">
        <f>(F624/F612)*AY64</f>
        <v>0</v>
      </c>
      <c r="G625" s="227">
        <f>SUM(C625:F625)</f>
        <v>0</v>
      </c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789441.56</v>
      </c>
      <c r="D626" s="227">
        <f>(D615/D612)*BR90</f>
        <v>0</v>
      </c>
      <c r="E626" s="229">
        <f>(E623/E612)*SUM(C626:D626)</f>
        <v>105036.03221656627</v>
      </c>
      <c r="F626" s="229">
        <f>(F624/F612)*BR64</f>
        <v>51.746399480804826</v>
      </c>
      <c r="G626" s="227">
        <f>(G625/G612)*BR91</f>
        <v>0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8620</v>
      </c>
      <c r="B627" s="221" t="s">
        <v>575</v>
      </c>
      <c r="C627" s="227">
        <f>BO85</f>
        <v>96799.400000000009</v>
      </c>
      <c r="D627" s="227">
        <f>(D615/D612)*BO90</f>
        <v>0</v>
      </c>
      <c r="E627" s="229">
        <f>(E623/E612)*SUM(C627:D627)</f>
        <v>12879.262268563978</v>
      </c>
      <c r="F627" s="229">
        <f>(F624/F612)*BO64</f>
        <v>352.39437019602269</v>
      </c>
      <c r="G627" s="227">
        <f>(G625/G612)*BO91</f>
        <v>0</v>
      </c>
      <c r="H627" s="229"/>
      <c r="I627" s="227"/>
      <c r="J627" s="227"/>
      <c r="N627" s="223" t="s">
        <v>576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1576837.39</v>
      </c>
      <c r="D628" s="227">
        <f>(D615/D612)*AZ90</f>
        <v>207840.07967858313</v>
      </c>
      <c r="E628" s="229">
        <f>(E623/E612)*SUM(C628:D628)</f>
        <v>237453.219718176</v>
      </c>
      <c r="F628" s="229">
        <f>(F624/F612)*AZ64</f>
        <v>10406.478912752653</v>
      </c>
      <c r="G628" s="227">
        <f>(G625/G612)*AZ91</f>
        <v>0</v>
      </c>
      <c r="H628" s="229">
        <f>SUM(C626:G628)</f>
        <v>3037097.5635643187</v>
      </c>
      <c r="I628" s="227"/>
      <c r="J628" s="227"/>
      <c r="N628" s="223" t="s">
        <v>577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1371597.58</v>
      </c>
      <c r="D629" s="227">
        <f>(D615/D612)*BF90</f>
        <v>18038.419899967204</v>
      </c>
      <c r="E629" s="229">
        <f>(E623/E612)*SUM(C629:D629)</f>
        <v>184892.53549660248</v>
      </c>
      <c r="F629" s="229">
        <f>(F624/F612)*BF64</f>
        <v>2271.3390406338549</v>
      </c>
      <c r="G629" s="227">
        <f>(G625/G612)*BF91</f>
        <v>0</v>
      </c>
      <c r="H629" s="229">
        <f>(H628/H612)*BF60</f>
        <v>263656.79214200255</v>
      </c>
      <c r="I629" s="227">
        <f>SUM(C629:H629)</f>
        <v>1840456.6665792062</v>
      </c>
      <c r="J629" s="227"/>
      <c r="N629" s="223" t="s">
        <v>578</v>
      </c>
    </row>
    <row r="630" spans="1:14" s="211" customFormat="1" ht="12.65" customHeight="1" x14ac:dyDescent="0.3">
      <c r="A630" s="222">
        <v>8350</v>
      </c>
      <c r="B630" s="226" t="s">
        <v>579</v>
      </c>
      <c r="C630" s="227">
        <f>BA85</f>
        <v>308532.69</v>
      </c>
      <c r="D630" s="227">
        <f>(D615/D612)*BA90</f>
        <v>19350.304983601181</v>
      </c>
      <c r="E630" s="229">
        <f>(E623/E612)*SUM(C630:D630)</f>
        <v>43625.178315114004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0</v>
      </c>
      <c r="J630" s="227">
        <f>SUM(C630:I630)</f>
        <v>371508.17329871521</v>
      </c>
      <c r="N630" s="223" t="s">
        <v>580</v>
      </c>
    </row>
    <row r="631" spans="1:14" s="211" customFormat="1" ht="12.65" customHeight="1" x14ac:dyDescent="0.3">
      <c r="A631" s="222">
        <v>8200</v>
      </c>
      <c r="B631" s="226" t="s">
        <v>581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582</v>
      </c>
    </row>
    <row r="632" spans="1:14" s="211" customFormat="1" ht="12.65" customHeight="1" x14ac:dyDescent="0.3">
      <c r="A632" s="222">
        <v>8360</v>
      </c>
      <c r="B632" s="226" t="s">
        <v>583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>
        <f>(G625/G612)*BB91</f>
        <v>0</v>
      </c>
      <c r="H632" s="229">
        <f>(H628/H612)*BB60</f>
        <v>0</v>
      </c>
      <c r="I632" s="227">
        <f>(I629/I612)*BB92</f>
        <v>0</v>
      </c>
      <c r="J632" s="227">
        <f>(J630/J612)*BB93</f>
        <v>0</v>
      </c>
      <c r="N632" s="223" t="s">
        <v>584</v>
      </c>
    </row>
    <row r="633" spans="1:14" s="211" customFormat="1" ht="12.65" customHeight="1" x14ac:dyDescent="0.3">
      <c r="A633" s="222">
        <v>8370</v>
      </c>
      <c r="B633" s="226" t="s">
        <v>585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586</v>
      </c>
    </row>
    <row r="634" spans="1:14" s="211" customFormat="1" ht="12.65" customHeight="1" x14ac:dyDescent="0.3">
      <c r="A634" s="222">
        <v>8490</v>
      </c>
      <c r="B634" s="226" t="s">
        <v>587</v>
      </c>
      <c r="C634" s="227">
        <f>BI85</f>
        <v>145829.83000000002</v>
      </c>
      <c r="D634" s="227">
        <f>(D615/D612)*BI90</f>
        <v>0</v>
      </c>
      <c r="E634" s="229">
        <f>(E623/E612)*SUM(C634:D634)</f>
        <v>19402.812694604505</v>
      </c>
      <c r="F634" s="229">
        <f>(F624/F612)*BI64</f>
        <v>113.92410692642936</v>
      </c>
      <c r="G634" s="227">
        <f>(G625/G612)*BI91</f>
        <v>0</v>
      </c>
      <c r="H634" s="229">
        <f>(H628/H612)*BI60</f>
        <v>1345.1877150102173</v>
      </c>
      <c r="I634" s="227">
        <f>(I629/I612)*BI92</f>
        <v>0</v>
      </c>
      <c r="J634" s="227">
        <f>(J630/J612)*BI93</f>
        <v>0</v>
      </c>
      <c r="N634" s="223" t="s">
        <v>588</v>
      </c>
    </row>
    <row r="635" spans="1:14" s="211" customFormat="1" ht="12.65" customHeight="1" x14ac:dyDescent="0.3">
      <c r="A635" s="222">
        <v>8530</v>
      </c>
      <c r="B635" s="226" t="s">
        <v>589</v>
      </c>
      <c r="C635" s="227">
        <f>BK85</f>
        <v>2989351.12</v>
      </c>
      <c r="D635" s="227">
        <f>(D615/D612)*BK90</f>
        <v>56223.646441456214</v>
      </c>
      <c r="E635" s="229">
        <f>(E623/E612)*SUM(C635:D635)</f>
        <v>405216.93497604318</v>
      </c>
      <c r="F635" s="229">
        <f>(F624/F612)*BK64</f>
        <v>21.0052868379376</v>
      </c>
      <c r="G635" s="227">
        <f>(G625/G612)*BK91</f>
        <v>0</v>
      </c>
      <c r="H635" s="229">
        <f>(H628/H612)*BK60</f>
        <v>0</v>
      </c>
      <c r="I635" s="227">
        <f>(I629/I612)*BK92</f>
        <v>0</v>
      </c>
      <c r="J635" s="227">
        <f>(J630/J612)*BK93</f>
        <v>0</v>
      </c>
      <c r="N635" s="223" t="s">
        <v>590</v>
      </c>
    </row>
    <row r="636" spans="1:14" s="211" customFormat="1" ht="12.65" customHeight="1" x14ac:dyDescent="0.3">
      <c r="A636" s="222">
        <v>8480</v>
      </c>
      <c r="B636" s="226" t="s">
        <v>591</v>
      </c>
      <c r="C636" s="227">
        <f>BH85</f>
        <v>2551908.9099999997</v>
      </c>
      <c r="D636" s="227">
        <f>(D615/D612)*BH90</f>
        <v>80118.696179075108</v>
      </c>
      <c r="E636" s="229">
        <f>(E623/E612)*SUM(C636:D636)</f>
        <v>350194.04911684291</v>
      </c>
      <c r="F636" s="229">
        <f>(F624/F612)*BH64</f>
        <v>1439.3433160516579</v>
      </c>
      <c r="G636" s="227">
        <f>(G625/G612)*BH91</f>
        <v>0</v>
      </c>
      <c r="H636" s="229">
        <f>(H628/H612)*BH60</f>
        <v>0</v>
      </c>
      <c r="I636" s="227">
        <f>(I629/I612)*BH92</f>
        <v>0</v>
      </c>
      <c r="J636" s="227">
        <f>(J630/J612)*BH93</f>
        <v>0</v>
      </c>
      <c r="N636" s="223" t="s">
        <v>592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14301.87</v>
      </c>
      <c r="D637" s="227">
        <f>(D615/D612)*BL90</f>
        <v>19678.276254509678</v>
      </c>
      <c r="E637" s="229">
        <f>(E623/E612)*SUM(C637:D637)</f>
        <v>4521.0942995100386</v>
      </c>
      <c r="F637" s="229">
        <f>(F624/F612)*BL64</f>
        <v>249.01774171482</v>
      </c>
      <c r="G637" s="227">
        <f>(G625/G612)*BL91</f>
        <v>0</v>
      </c>
      <c r="H637" s="229">
        <f>(H628/H612)*BL60</f>
        <v>0</v>
      </c>
      <c r="I637" s="227">
        <f>(I629/I612)*BL92</f>
        <v>0</v>
      </c>
      <c r="J637" s="227">
        <f>(J630/J612)*BL93</f>
        <v>0</v>
      </c>
      <c r="N637" s="223" t="s">
        <v>593</v>
      </c>
    </row>
    <row r="638" spans="1:14" s="211" customFormat="1" ht="12.65" customHeight="1" x14ac:dyDescent="0.3">
      <c r="A638" s="222">
        <v>8590</v>
      </c>
      <c r="B638" s="226" t="s">
        <v>594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595</v>
      </c>
    </row>
    <row r="639" spans="1:14" s="211" customFormat="1" ht="12.65" customHeight="1" x14ac:dyDescent="0.3">
      <c r="A639" s="222">
        <v>8660</v>
      </c>
      <c r="B639" s="226" t="s">
        <v>596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597</v>
      </c>
    </row>
    <row r="640" spans="1:14" s="211" customFormat="1" ht="12.65" customHeight="1" x14ac:dyDescent="0.3">
      <c r="A640" s="222">
        <v>8670</v>
      </c>
      <c r="B640" s="226" t="s">
        <v>598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599</v>
      </c>
    </row>
    <row r="641" spans="1:14" s="211" customFormat="1" ht="12.65" customHeight="1" x14ac:dyDescent="0.3">
      <c r="A641" s="222">
        <v>8680</v>
      </c>
      <c r="B641" s="226" t="s">
        <v>600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601</v>
      </c>
    </row>
    <row r="642" spans="1:14" s="211" customFormat="1" ht="12.65" customHeight="1" x14ac:dyDescent="0.3">
      <c r="A642" s="222">
        <v>8690</v>
      </c>
      <c r="B642" s="226" t="s">
        <v>602</v>
      </c>
      <c r="C642" s="227">
        <f>BV85</f>
        <v>7925.0400000000009</v>
      </c>
      <c r="D642" s="227">
        <f>(D615/D612)*BV90</f>
        <v>127768.23653820925</v>
      </c>
      <c r="E642" s="229">
        <f>(E623/E612)*SUM(C642:D642)</f>
        <v>18054.133565046643</v>
      </c>
      <c r="F642" s="229">
        <f>(F624/F612)*BV64</f>
        <v>0</v>
      </c>
      <c r="G642" s="227">
        <f>(G625/G612)*BV91</f>
        <v>0</v>
      </c>
      <c r="H642" s="229">
        <f>(H628/H612)*BV60</f>
        <v>0</v>
      </c>
      <c r="I642" s="227">
        <f>(I629/I612)*BV92</f>
        <v>0</v>
      </c>
      <c r="J642" s="227">
        <f>(J630/J612)*BV93</f>
        <v>0</v>
      </c>
      <c r="N642" s="223" t="s">
        <v>603</v>
      </c>
    </row>
    <row r="643" spans="1:14" s="211" customFormat="1" ht="12.65" customHeight="1" x14ac:dyDescent="0.3">
      <c r="A643" s="222">
        <v>8700</v>
      </c>
      <c r="B643" s="226" t="s">
        <v>604</v>
      </c>
      <c r="C643" s="227">
        <f>BW85</f>
        <v>740670.44999999984</v>
      </c>
      <c r="D643" s="227">
        <f>(D615/D612)*BW90</f>
        <v>0</v>
      </c>
      <c r="E643" s="229">
        <f>(E623/E612)*SUM(C643:D643)</f>
        <v>98546.984590041873</v>
      </c>
      <c r="F643" s="229">
        <f>(F624/F612)*BW64</f>
        <v>21.375984683904697</v>
      </c>
      <c r="G643" s="227">
        <f>(G625/G612)*BW91</f>
        <v>0</v>
      </c>
      <c r="H643" s="229">
        <f>(H628/H612)*BW60</f>
        <v>13620.025614478451</v>
      </c>
      <c r="I643" s="227">
        <f>(I629/I612)*BW92</f>
        <v>0</v>
      </c>
      <c r="J643" s="227">
        <f>(J630/J612)*BW93</f>
        <v>0</v>
      </c>
      <c r="N643" s="223" t="s">
        <v>605</v>
      </c>
    </row>
    <row r="644" spans="1:14" s="211" customFormat="1" ht="12.65" customHeight="1" x14ac:dyDescent="0.3">
      <c r="A644" s="222">
        <v>8710</v>
      </c>
      <c r="B644" s="226" t="s">
        <v>606</v>
      </c>
      <c r="C644" s="227">
        <f>BX85</f>
        <v>594628.25</v>
      </c>
      <c r="D644" s="227">
        <f>(D615/D612)*BX90</f>
        <v>0</v>
      </c>
      <c r="E644" s="229">
        <f>(E623/E612)*SUM(C644:D644)</f>
        <v>79115.915842941453</v>
      </c>
      <c r="F644" s="229">
        <f>(F624/F612)*BX64</f>
        <v>76.038663810788151</v>
      </c>
      <c r="G644" s="227">
        <f>(G625/G612)*BX91</f>
        <v>0</v>
      </c>
      <c r="H644" s="229">
        <f>(H628/H612)*BX60</f>
        <v>55152.6963154189</v>
      </c>
      <c r="I644" s="227">
        <f>(I629/I612)*BX92</f>
        <v>0</v>
      </c>
      <c r="J644" s="227">
        <f>(J630/J612)*BX93</f>
        <v>0</v>
      </c>
      <c r="K644" s="229">
        <f>SUM(C631:J644)</f>
        <v>8375494.8652432142</v>
      </c>
      <c r="L644" s="229"/>
      <c r="N644" s="223" t="s">
        <v>607</v>
      </c>
    </row>
    <row r="645" spans="1:14" s="211" customFormat="1" ht="12.65" customHeight="1" x14ac:dyDescent="0.3">
      <c r="A645" s="222">
        <v>8720</v>
      </c>
      <c r="B645" s="226" t="s">
        <v>608</v>
      </c>
      <c r="C645" s="227">
        <f>BY85</f>
        <v>1023614.9199999999</v>
      </c>
      <c r="D645" s="227">
        <f>(D615/D612)*BY90</f>
        <v>34999.219909806496</v>
      </c>
      <c r="E645" s="229">
        <f>(E623/E612)*SUM(C645:D645)</f>
        <v>140849.72788166741</v>
      </c>
      <c r="F645" s="229">
        <f>(F624/F612)*BY64</f>
        <v>3.7251589857823819</v>
      </c>
      <c r="G645" s="227">
        <f>(G625/G612)*BY91</f>
        <v>0</v>
      </c>
      <c r="H645" s="229">
        <f>(H628/H612)*BY60</f>
        <v>100384.63323263745</v>
      </c>
      <c r="I645" s="227">
        <f>(I629/I612)*BY92</f>
        <v>0</v>
      </c>
      <c r="J645" s="227">
        <f>(J630/J612)*BY93</f>
        <v>0</v>
      </c>
      <c r="K645" s="229">
        <v>0</v>
      </c>
      <c r="L645" s="229"/>
      <c r="N645" s="223" t="s">
        <v>609</v>
      </c>
    </row>
    <row r="646" spans="1:14" s="211" customFormat="1" ht="12.65" customHeight="1" x14ac:dyDescent="0.3">
      <c r="A646" s="222">
        <v>8730</v>
      </c>
      <c r="B646" s="226" t="s">
        <v>610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611</v>
      </c>
    </row>
    <row r="647" spans="1:14" s="211" customFormat="1" ht="12.65" customHeight="1" x14ac:dyDescent="0.3">
      <c r="A647" s="222">
        <v>8740</v>
      </c>
      <c r="B647" s="226" t="s">
        <v>612</v>
      </c>
      <c r="C647" s="227">
        <f>CA85</f>
        <v>32555.4</v>
      </c>
      <c r="D647" s="227">
        <f>(D615/D612)*CA90</f>
        <v>0</v>
      </c>
      <c r="E647" s="229">
        <f>(E623/E612)*SUM(C647:D647)</f>
        <v>4331.5303076052915</v>
      </c>
      <c r="F647" s="229">
        <f>(F624/F612)*CA64</f>
        <v>260.48688039054338</v>
      </c>
      <c r="G647" s="227">
        <f>(G625/G612)*CA91</f>
        <v>0</v>
      </c>
      <c r="H647" s="229">
        <f>(H628/H612)*CA60</f>
        <v>0</v>
      </c>
      <c r="I647" s="227">
        <f>(I629/I612)*CA92</f>
        <v>0</v>
      </c>
      <c r="J647" s="227">
        <f>(J630/J612)*CA93</f>
        <v>0</v>
      </c>
      <c r="K647" s="229">
        <v>0</v>
      </c>
      <c r="L647" s="229">
        <f>SUM(C645:K647)</f>
        <v>1336999.6433710929</v>
      </c>
      <c r="N647" s="223" t="s">
        <v>613</v>
      </c>
    </row>
    <row r="648" spans="1:14" s="211" customFormat="1" ht="12.65" customHeight="1" x14ac:dyDescent="0.3">
      <c r="A648" s="222"/>
      <c r="B648" s="222"/>
      <c r="C648" s="211">
        <f>SUM(C614:C647)</f>
        <v>22114192.93</v>
      </c>
      <c r="L648" s="225"/>
    </row>
    <row r="666" spans="1:14" s="211" customFormat="1" ht="12.65" customHeight="1" x14ac:dyDescent="0.3">
      <c r="C666" s="220" t="s">
        <v>614</v>
      </c>
      <c r="M666" s="220" t="s">
        <v>615</v>
      </c>
    </row>
    <row r="667" spans="1:14" s="211" customFormat="1" ht="12.65" customHeight="1" x14ac:dyDescent="0.3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5" customHeight="1" x14ac:dyDescent="0.3">
      <c r="A668" s="222">
        <v>6010</v>
      </c>
      <c r="B668" s="221" t="s">
        <v>343</v>
      </c>
      <c r="C668" s="227">
        <f>C85</f>
        <v>3167.05</v>
      </c>
      <c r="D668" s="227">
        <f>(D615/D612)*C90</f>
        <v>0</v>
      </c>
      <c r="E668" s="229">
        <f>(E623/E612)*SUM(C668:D668)</f>
        <v>421.37934292625306</v>
      </c>
      <c r="F668" s="229">
        <f>(F624/F612)*C64</f>
        <v>-0.42986159195685525</v>
      </c>
      <c r="G668" s="227">
        <f>(G625/G612)*C91</f>
        <v>0</v>
      </c>
      <c r="H668" s="229">
        <f>(H628/H612)*C60</f>
        <v>0</v>
      </c>
      <c r="I668" s="227">
        <f>(I629/I612)*C92</f>
        <v>0</v>
      </c>
      <c r="J668" s="227">
        <f>(J630/J612)*C93</f>
        <v>0</v>
      </c>
      <c r="K668" s="227">
        <f>(K644/K612)*C89</f>
        <v>1.6387879181025595</v>
      </c>
      <c r="L668" s="227">
        <f>(L647/L612)*C94</f>
        <v>0</v>
      </c>
      <c r="M668" s="211">
        <f t="shared" ref="M668:M713" si="18">ROUND(SUM(D668:L668),0)</f>
        <v>423</v>
      </c>
      <c r="N668" s="221" t="s">
        <v>617</v>
      </c>
    </row>
    <row r="669" spans="1:14" s="211" customFormat="1" ht="12.65" customHeight="1" x14ac:dyDescent="0.3">
      <c r="A669" s="222">
        <v>6030</v>
      </c>
      <c r="B669" s="221" t="s">
        <v>344</v>
      </c>
      <c r="C669" s="227">
        <f>D85</f>
        <v>1266409.3</v>
      </c>
      <c r="D669" s="227">
        <f>(D615/D612)*D90</f>
        <v>103076.68514266972</v>
      </c>
      <c r="E669" s="229">
        <f>(E623/E612)*SUM(C669:D669)</f>
        <v>182211.55478004154</v>
      </c>
      <c r="F669" s="229">
        <f>(F624/F612)*D64</f>
        <v>881.83409325483171</v>
      </c>
      <c r="G669" s="227">
        <f>(G625/G612)*D91</f>
        <v>0</v>
      </c>
      <c r="H669" s="229">
        <f>(H628/H612)*D60</f>
        <v>100216.48476826119</v>
      </c>
      <c r="I669" s="227">
        <f>(I629/I612)*D92</f>
        <v>55176.248084706211</v>
      </c>
      <c r="J669" s="227">
        <f>(J630/J612)*D93</f>
        <v>12953.999563420255</v>
      </c>
      <c r="K669" s="227">
        <f>(K644/K612)*D89</f>
        <v>72423.980518088312</v>
      </c>
      <c r="L669" s="227">
        <f>(L647/L612)*D94</f>
        <v>115431.49983391144</v>
      </c>
      <c r="M669" s="211">
        <f t="shared" si="18"/>
        <v>642372</v>
      </c>
      <c r="N669" s="221" t="s">
        <v>618</v>
      </c>
    </row>
    <row r="670" spans="1:14" s="211" customFormat="1" ht="12.65" customHeight="1" x14ac:dyDescent="0.3">
      <c r="A670" s="222">
        <v>6070</v>
      </c>
      <c r="B670" s="221" t="s">
        <v>619</v>
      </c>
      <c r="C670" s="227">
        <f>E85</f>
        <v>4026161.07</v>
      </c>
      <c r="D670" s="227">
        <f>(D615/D612)*E90</f>
        <v>432219.28201869468</v>
      </c>
      <c r="E670" s="229">
        <f>(E623/E612)*SUM(C670:D670)</f>
        <v>593192.2082849826</v>
      </c>
      <c r="F670" s="229">
        <f>(F624/F612)*E64</f>
        <v>9337.6380790485164</v>
      </c>
      <c r="G670" s="227">
        <f>(G625/G612)*E91</f>
        <v>0</v>
      </c>
      <c r="H670" s="229">
        <f>(H628/H612)*E60</f>
        <v>413645.22236564179</v>
      </c>
      <c r="I670" s="227">
        <f>(I629/I612)*E92</f>
        <v>231461.53004752452</v>
      </c>
      <c r="J670" s="227">
        <f>(J630/J612)*E93</f>
        <v>160885.38755368619</v>
      </c>
      <c r="K670" s="227">
        <f>(K644/K612)*E89</f>
        <v>397066.63352919678</v>
      </c>
      <c r="L670" s="227">
        <f>(L647/L612)*E94</f>
        <v>296775.03161822533</v>
      </c>
      <c r="M670" s="211">
        <f t="shared" si="18"/>
        <v>2534583</v>
      </c>
      <c r="N670" s="221" t="s">
        <v>620</v>
      </c>
    </row>
    <row r="671" spans="1:14" s="211" customFormat="1" ht="12.65" customHeight="1" x14ac:dyDescent="0.3">
      <c r="A671" s="222">
        <v>6100</v>
      </c>
      <c r="B671" s="221" t="s">
        <v>621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18"/>
        <v>0</v>
      </c>
      <c r="N671" s="221" t="s">
        <v>622</v>
      </c>
    </row>
    <row r="672" spans="1:14" s="211" customFormat="1" ht="12.65" customHeight="1" x14ac:dyDescent="0.3">
      <c r="A672" s="222">
        <v>6120</v>
      </c>
      <c r="B672" s="221" t="s">
        <v>623</v>
      </c>
      <c r="C672" s="227">
        <f>G85</f>
        <v>-1079</v>
      </c>
      <c r="D672" s="227">
        <f>(D615/D612)*G90</f>
        <v>0</v>
      </c>
      <c r="E672" s="229">
        <f>(E623/E612)*SUM(C672:D672)</f>
        <v>-143.56208806852658</v>
      </c>
      <c r="F672" s="229">
        <f>(F624/F612)*G64</f>
        <v>-33.248792668204075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18"/>
        <v>-177</v>
      </c>
      <c r="N672" s="221" t="s">
        <v>624</v>
      </c>
    </row>
    <row r="673" spans="1:14" s="211" customFormat="1" ht="12.65" customHeight="1" x14ac:dyDescent="0.3">
      <c r="A673" s="222">
        <v>6140</v>
      </c>
      <c r="B673" s="221" t="s">
        <v>625</v>
      </c>
      <c r="C673" s="227">
        <f>H85</f>
        <v>512650.72000000003</v>
      </c>
      <c r="D673" s="227">
        <f>(D615/D612)*H90</f>
        <v>0</v>
      </c>
      <c r="E673" s="229">
        <f>(E623/E612)*SUM(C673:D673)</f>
        <v>68208.719011152512</v>
      </c>
      <c r="F673" s="229">
        <f>(F624/F612)*H64</f>
        <v>12134.777656073791</v>
      </c>
      <c r="G673" s="227">
        <f>(G625/G612)*H91</f>
        <v>0</v>
      </c>
      <c r="H673" s="229">
        <f>(H628/H612)*H60</f>
        <v>3867.4146806543745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2235.6545074637656</v>
      </c>
      <c r="M673" s="211">
        <f t="shared" si="18"/>
        <v>86447</v>
      </c>
      <c r="N673" s="221" t="s">
        <v>626</v>
      </c>
    </row>
    <row r="674" spans="1:14" s="211" customFormat="1" ht="12.65" customHeight="1" x14ac:dyDescent="0.3">
      <c r="A674" s="222">
        <v>6150</v>
      </c>
      <c r="B674" s="221" t="s">
        <v>627</v>
      </c>
      <c r="C674" s="227">
        <f>I85</f>
        <v>4527375.8999999994</v>
      </c>
      <c r="D674" s="227">
        <f>(D615/D612)*I90</f>
        <v>0</v>
      </c>
      <c r="E674" s="229">
        <f>(E623/E612)*SUM(C674:D674)</f>
        <v>602372.13871651958</v>
      </c>
      <c r="F674" s="229">
        <f>(F624/F612)*I64</f>
        <v>4653.0502064231805</v>
      </c>
      <c r="G674" s="227">
        <f>(G625/G612)*I91</f>
        <v>0</v>
      </c>
      <c r="H674" s="229">
        <f>(H628/H612)*I60</f>
        <v>469302.36407418951</v>
      </c>
      <c r="I674" s="227">
        <f>(I629/I612)*I92</f>
        <v>391154.74372283445</v>
      </c>
      <c r="J674" s="227">
        <f>(J630/J612)*I93</f>
        <v>14646.169337873484</v>
      </c>
      <c r="K674" s="227">
        <f>(K644/K612)*I89</f>
        <v>295978.08090819814</v>
      </c>
      <c r="L674" s="227">
        <f>(L647/L612)*I94</f>
        <v>183817.93556272058</v>
      </c>
      <c r="M674" s="211">
        <f t="shared" si="18"/>
        <v>1961924</v>
      </c>
      <c r="N674" s="221" t="s">
        <v>628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>
        <f>(G625/G612)*J91</f>
        <v>0</v>
      </c>
      <c r="H675" s="229">
        <f>(H628/H612)*J60</f>
        <v>0</v>
      </c>
      <c r="I675" s="227">
        <f>(I629/I612)*J92</f>
        <v>0</v>
      </c>
      <c r="J675" s="227">
        <f>(J630/J612)*J93</f>
        <v>0</v>
      </c>
      <c r="K675" s="227">
        <f>(K644/K612)*J89</f>
        <v>0</v>
      </c>
      <c r="L675" s="227">
        <f>(L647/L612)*J94</f>
        <v>0</v>
      </c>
      <c r="M675" s="211">
        <f t="shared" si="18"/>
        <v>0</v>
      </c>
      <c r="N675" s="221" t="s">
        <v>629</v>
      </c>
    </row>
    <row r="676" spans="1:14" s="211" customFormat="1" ht="12.65" customHeight="1" x14ac:dyDescent="0.3">
      <c r="A676" s="222">
        <v>6200</v>
      </c>
      <c r="B676" s="221" t="s">
        <v>349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18"/>
        <v>0</v>
      </c>
      <c r="N676" s="221" t="s">
        <v>630</v>
      </c>
    </row>
    <row r="677" spans="1:14" s="211" customFormat="1" ht="12.65" customHeight="1" x14ac:dyDescent="0.3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18"/>
        <v>0</v>
      </c>
      <c r="N677" s="221" t="s">
        <v>631</v>
      </c>
    </row>
    <row r="678" spans="1:14" s="211" customFormat="1" ht="12.65" customHeight="1" x14ac:dyDescent="0.3">
      <c r="A678" s="222">
        <v>6330</v>
      </c>
      <c r="B678" s="221" t="s">
        <v>632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18"/>
        <v>0</v>
      </c>
      <c r="N678" s="221" t="s">
        <v>633</v>
      </c>
    </row>
    <row r="679" spans="1:14" s="211" customFormat="1" ht="12.65" customHeight="1" x14ac:dyDescent="0.3">
      <c r="A679" s="222">
        <v>6400</v>
      </c>
      <c r="B679" s="221" t="s">
        <v>634</v>
      </c>
      <c r="C679" s="227">
        <f>N85</f>
        <v>2198702.91</v>
      </c>
      <c r="D679" s="227">
        <f>(D615/D612)*N90</f>
        <v>0</v>
      </c>
      <c r="E679" s="229">
        <f>(E623/E612)*SUM(C679:D679)</f>
        <v>292539.74124369386</v>
      </c>
      <c r="F679" s="229">
        <f>(F624/F612)*N64</f>
        <v>23.444558781973775</v>
      </c>
      <c r="G679" s="227">
        <f>(G625/G612)*N91</f>
        <v>0</v>
      </c>
      <c r="H679" s="229">
        <f>(H628/H612)*N60</f>
        <v>32957.099017750319</v>
      </c>
      <c r="I679" s="227">
        <f>(I629/I612)*N92</f>
        <v>0</v>
      </c>
      <c r="J679" s="227">
        <f>(J630/J612)*N93</f>
        <v>0</v>
      </c>
      <c r="K679" s="227">
        <f>(K644/K612)*N89</f>
        <v>60790.254062407636</v>
      </c>
      <c r="L679" s="227">
        <f>(L647/L612)*N94</f>
        <v>0</v>
      </c>
      <c r="M679" s="211">
        <f t="shared" si="18"/>
        <v>386311</v>
      </c>
      <c r="N679" s="221" t="s">
        <v>635</v>
      </c>
    </row>
    <row r="680" spans="1:14" s="211" customFormat="1" ht="12.65" customHeight="1" x14ac:dyDescent="0.3">
      <c r="A680" s="222">
        <v>7010</v>
      </c>
      <c r="B680" s="221" t="s">
        <v>636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18"/>
        <v>0</v>
      </c>
      <c r="N680" s="221" t="s">
        <v>637</v>
      </c>
    </row>
    <row r="681" spans="1:14" s="211" customFormat="1" ht="12.65" customHeight="1" x14ac:dyDescent="0.3">
      <c r="A681" s="222">
        <v>7020</v>
      </c>
      <c r="B681" s="221" t="s">
        <v>638</v>
      </c>
      <c r="C681" s="227">
        <f>P85</f>
        <v>4742294.0000000009</v>
      </c>
      <c r="D681" s="227">
        <f>(D615/D612)*P90</f>
        <v>302155.24658412597</v>
      </c>
      <c r="E681" s="229">
        <f>(E623/E612)*SUM(C681:D681)</f>
        <v>671169.2928594281</v>
      </c>
      <c r="F681" s="229">
        <f>(F624/F612)*P64</f>
        <v>94467.572578104024</v>
      </c>
      <c r="G681" s="227">
        <f>(G625/G612)*P91</f>
        <v>0</v>
      </c>
      <c r="H681" s="229">
        <f>(H628/H612)*P60</f>
        <v>138218.03771729983</v>
      </c>
      <c r="I681" s="227">
        <f>(I629/I612)*P92</f>
        <v>136002.70147477309</v>
      </c>
      <c r="J681" s="227">
        <f>(J630/J612)*P93</f>
        <v>99104.466531640297</v>
      </c>
      <c r="K681" s="227">
        <f>(K644/K612)*P89</f>
        <v>1119870.7007056084</v>
      </c>
      <c r="L681" s="227">
        <f>(L647/L612)*P94</f>
        <v>99037.165873866194</v>
      </c>
      <c r="M681" s="211">
        <f t="shared" si="18"/>
        <v>2660025</v>
      </c>
      <c r="N681" s="221" t="s">
        <v>639</v>
      </c>
    </row>
    <row r="682" spans="1:14" s="211" customFormat="1" ht="12.65" customHeight="1" x14ac:dyDescent="0.3">
      <c r="A682" s="222">
        <v>7030</v>
      </c>
      <c r="B682" s="221" t="s">
        <v>640</v>
      </c>
      <c r="C682" s="227">
        <f>Q85</f>
        <v>590573.25</v>
      </c>
      <c r="D682" s="227">
        <f>(D615/D612)*Q90</f>
        <v>212947.06089701541</v>
      </c>
      <c r="E682" s="229">
        <f>(E623/E612)*SUM(C682:D682)</f>
        <v>106909.22487288894</v>
      </c>
      <c r="F682" s="229">
        <f>(F624/F612)*Q64</f>
        <v>155.56644791242039</v>
      </c>
      <c r="G682" s="227">
        <f>(G625/G612)*Q91</f>
        <v>0</v>
      </c>
      <c r="H682" s="229">
        <f>(H628/H612)*Q60</f>
        <v>47754.163882862711</v>
      </c>
      <c r="I682" s="227">
        <f>(I629/I612)*Q92</f>
        <v>15067.862539312033</v>
      </c>
      <c r="J682" s="227">
        <f>(J630/J612)*Q93</f>
        <v>0</v>
      </c>
      <c r="K682" s="227">
        <f>(K644/K612)*Q89</f>
        <v>182026.90391710386</v>
      </c>
      <c r="L682" s="227">
        <f>(L647/L612)*Q94</f>
        <v>55018.898515056411</v>
      </c>
      <c r="M682" s="211">
        <f t="shared" si="18"/>
        <v>619880</v>
      </c>
      <c r="N682" s="221" t="s">
        <v>641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537493.46</v>
      </c>
      <c r="D683" s="227">
        <f>(D615/D612)*R90</f>
        <v>8527.2530436208599</v>
      </c>
      <c r="E683" s="229">
        <f>(E623/E612)*SUM(C683:D683)</f>
        <v>72648.631782398486</v>
      </c>
      <c r="F683" s="229">
        <f>(F624/F612)*R64</f>
        <v>1690.217628441417</v>
      </c>
      <c r="G683" s="227">
        <f>(G625/G612)*R91</f>
        <v>0</v>
      </c>
      <c r="H683" s="229">
        <f>(H628/H612)*R60</f>
        <v>0</v>
      </c>
      <c r="I683" s="227">
        <f>(I629/I612)*R92</f>
        <v>4572.6172445889133</v>
      </c>
      <c r="J683" s="227">
        <f>(J630/J612)*R93</f>
        <v>0</v>
      </c>
      <c r="K683" s="227">
        <f>(K644/K612)*R89</f>
        <v>117074.0829498121</v>
      </c>
      <c r="L683" s="227">
        <f>(L647/L612)*R94</f>
        <v>0</v>
      </c>
      <c r="M683" s="211">
        <f t="shared" si="18"/>
        <v>204513</v>
      </c>
      <c r="N683" s="221" t="s">
        <v>642</v>
      </c>
    </row>
    <row r="684" spans="1:14" s="211" customFormat="1" ht="12.65" customHeight="1" x14ac:dyDescent="0.3">
      <c r="A684" s="222">
        <v>7050</v>
      </c>
      <c r="B684" s="221" t="s">
        <v>643</v>
      </c>
      <c r="C684" s="227">
        <f>S85</f>
        <v>367785.88</v>
      </c>
      <c r="D684" s="227">
        <f>(D615/D612)*S90</f>
        <v>0</v>
      </c>
      <c r="E684" s="229">
        <f>(E623/E612)*SUM(C684:D684)</f>
        <v>48934.299253865196</v>
      </c>
      <c r="F684" s="229">
        <f>(F624/F612)*S64</f>
        <v>5131.8208032094144</v>
      </c>
      <c r="G684" s="227">
        <f>(G625/G612)*S91</f>
        <v>0</v>
      </c>
      <c r="H684" s="229">
        <f>(H628/H612)*S60</f>
        <v>31780.059767116381</v>
      </c>
      <c r="I684" s="227">
        <f>(I629/I612)*S92</f>
        <v>0</v>
      </c>
      <c r="J684" s="227">
        <f>(J630/J612)*S93</f>
        <v>0</v>
      </c>
      <c r="K684" s="227">
        <f>(K644/K612)*S89</f>
        <v>0</v>
      </c>
      <c r="L684" s="227">
        <f>(L647/L612)*S94</f>
        <v>0</v>
      </c>
      <c r="M684" s="211">
        <f t="shared" si="18"/>
        <v>85846</v>
      </c>
      <c r="N684" s="221" t="s">
        <v>644</v>
      </c>
    </row>
    <row r="685" spans="1:14" s="211" customFormat="1" ht="12.65" customHeight="1" x14ac:dyDescent="0.3">
      <c r="A685" s="222">
        <v>7060</v>
      </c>
      <c r="B685" s="221" t="s">
        <v>645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1">
        <f t="shared" si="18"/>
        <v>0</v>
      </c>
      <c r="N685" s="221" t="s">
        <v>646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3618497.5300000003</v>
      </c>
      <c r="D686" s="227">
        <f>(D615/D612)*U90</f>
        <v>59971.889537553296</v>
      </c>
      <c r="E686" s="229">
        <f>(E623/E612)*SUM(C686:D686)</f>
        <v>489424.23611217056</v>
      </c>
      <c r="F686" s="229">
        <f>(F624/F612)*U64</f>
        <v>34747.73883617275</v>
      </c>
      <c r="G686" s="227">
        <f>(G625/G612)*U91</f>
        <v>0</v>
      </c>
      <c r="H686" s="229">
        <f>(H628/H612)*U60</f>
        <v>261134.56517635842</v>
      </c>
      <c r="I686" s="227">
        <f>(I629/I612)*U92</f>
        <v>32138.96691911064</v>
      </c>
      <c r="J686" s="227">
        <f>(J630/J612)*U93</f>
        <v>0</v>
      </c>
      <c r="K686" s="227">
        <f>(K644/K612)*U89</f>
        <v>730137.56257666112</v>
      </c>
      <c r="L686" s="227">
        <f>(L647/L612)*U94</f>
        <v>-315.13413328124659</v>
      </c>
      <c r="M686" s="211">
        <f t="shared" si="18"/>
        <v>1607240</v>
      </c>
      <c r="N686" s="221" t="s">
        <v>647</v>
      </c>
    </row>
    <row r="687" spans="1:14" s="211" customFormat="1" ht="12.65" customHeight="1" x14ac:dyDescent="0.3">
      <c r="A687" s="222">
        <v>7110</v>
      </c>
      <c r="B687" s="221" t="s">
        <v>648</v>
      </c>
      <c r="C687" s="227">
        <f>V85</f>
        <v>0</v>
      </c>
      <c r="D687" s="227">
        <f>(D615/D612)*V90</f>
        <v>0</v>
      </c>
      <c r="E687" s="229">
        <f>(E623/E612)*SUM(C687:D687)</f>
        <v>0</v>
      </c>
      <c r="F687" s="229">
        <f>(F624/F612)*V64</f>
        <v>0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13316.217515442157</v>
      </c>
      <c r="L687" s="227">
        <f>(L647/L612)*V94</f>
        <v>0</v>
      </c>
      <c r="M687" s="211">
        <f t="shared" si="18"/>
        <v>13316</v>
      </c>
      <c r="N687" s="221" t="s">
        <v>649</v>
      </c>
    </row>
    <row r="688" spans="1:14" s="211" customFormat="1" ht="12.65" customHeight="1" x14ac:dyDescent="0.3">
      <c r="A688" s="222">
        <v>7120</v>
      </c>
      <c r="B688" s="221" t="s">
        <v>650</v>
      </c>
      <c r="C688" s="227">
        <f>W85</f>
        <v>786788.99</v>
      </c>
      <c r="D688" s="227">
        <f>(D615/D612)*W90</f>
        <v>22489.458576582485</v>
      </c>
      <c r="E688" s="229">
        <f>(E623/E612)*SUM(C688:D688)</f>
        <v>107675.35116451517</v>
      </c>
      <c r="F688" s="229">
        <f>(F624/F612)*W64</f>
        <v>681.27084321660504</v>
      </c>
      <c r="G688" s="227">
        <f>(G625/G612)*W91</f>
        <v>0</v>
      </c>
      <c r="H688" s="229">
        <f>(H628/H612)*W60</f>
        <v>36488.216769652143</v>
      </c>
      <c r="I688" s="227">
        <f>(I629/I612)*W92</f>
        <v>12019.451042919427</v>
      </c>
      <c r="J688" s="227">
        <f>(J630/J612)*W93</f>
        <v>0</v>
      </c>
      <c r="K688" s="227">
        <f>(K644/K612)*W89</f>
        <v>382494.3996959409</v>
      </c>
      <c r="L688" s="227">
        <f>(L647/L612)*W94</f>
        <v>0</v>
      </c>
      <c r="M688" s="211">
        <f t="shared" si="18"/>
        <v>561848</v>
      </c>
      <c r="N688" s="221" t="s">
        <v>651</v>
      </c>
    </row>
    <row r="689" spans="1:14" s="211" customFormat="1" ht="12.65" customHeight="1" x14ac:dyDescent="0.3">
      <c r="A689" s="222">
        <v>7130</v>
      </c>
      <c r="B689" s="221" t="s">
        <v>652</v>
      </c>
      <c r="C689" s="227">
        <f>X85</f>
        <v>1263130.77</v>
      </c>
      <c r="D689" s="227">
        <f>(D615/D612)*X90</f>
        <v>18975.480673991475</v>
      </c>
      <c r="E689" s="229">
        <f>(E623/E612)*SUM(C689:D689)</f>
        <v>170585.58894575344</v>
      </c>
      <c r="F689" s="229">
        <f>(F624/F612)*X64</f>
        <v>3.4219447875848585</v>
      </c>
      <c r="G689" s="227">
        <f>(G625/G612)*X91</f>
        <v>0</v>
      </c>
      <c r="H689" s="229">
        <f>(H628/H612)*X60</f>
        <v>127288.38753284181</v>
      </c>
      <c r="I689" s="227">
        <f>(I629/I612)*X92</f>
        <v>10103.306673758361</v>
      </c>
      <c r="J689" s="227">
        <f>(J630/J612)*X93</f>
        <v>0</v>
      </c>
      <c r="K689" s="227">
        <f>(K644/K612)*X89</f>
        <v>1551786.1938275103</v>
      </c>
      <c r="L689" s="227">
        <f>(L647/L612)*X94</f>
        <v>0</v>
      </c>
      <c r="M689" s="211">
        <f t="shared" si="18"/>
        <v>1878742</v>
      </c>
      <c r="N689" s="221" t="s">
        <v>653</v>
      </c>
    </row>
    <row r="690" spans="1:14" s="211" customFormat="1" ht="12.65" customHeight="1" x14ac:dyDescent="0.3">
      <c r="A690" s="222">
        <v>7140</v>
      </c>
      <c r="B690" s="221" t="s">
        <v>654</v>
      </c>
      <c r="C690" s="227">
        <f>Y85</f>
        <v>1623400.02</v>
      </c>
      <c r="D690" s="227">
        <f>(D615/D612)*Y90</f>
        <v>167640.17247294195</v>
      </c>
      <c r="E690" s="229">
        <f>(E623/E612)*SUM(C690:D690)</f>
        <v>238299.78669700766</v>
      </c>
      <c r="F690" s="229">
        <f>(F624/F612)*Y64</f>
        <v>5125.6856460080808</v>
      </c>
      <c r="G690" s="227">
        <f>(G625/G612)*Y91</f>
        <v>0</v>
      </c>
      <c r="H690" s="229">
        <f>(H628/H612)*Y60</f>
        <v>96180.921623230533</v>
      </c>
      <c r="I690" s="227">
        <f>(I629/I612)*Y92</f>
        <v>63885.995217256517</v>
      </c>
      <c r="J690" s="227">
        <f>(J630/J612)*Y93</f>
        <v>0</v>
      </c>
      <c r="K690" s="227">
        <f>(K644/K612)*Y89</f>
        <v>519005.00418926799</v>
      </c>
      <c r="L690" s="227">
        <f>(L647/L612)*Y94</f>
        <v>0</v>
      </c>
      <c r="M690" s="211">
        <f t="shared" si="18"/>
        <v>1090138</v>
      </c>
      <c r="N690" s="221" t="s">
        <v>655</v>
      </c>
    </row>
    <row r="691" spans="1:14" s="211" customFormat="1" ht="12.65" customHeight="1" x14ac:dyDescent="0.3">
      <c r="A691" s="222">
        <v>7150</v>
      </c>
      <c r="B691" s="221" t="s">
        <v>656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11.504751375134973</v>
      </c>
      <c r="L691" s="227">
        <f>(L647/L612)*Z94</f>
        <v>0</v>
      </c>
      <c r="M691" s="211">
        <f t="shared" si="18"/>
        <v>12</v>
      </c>
      <c r="N691" s="221" t="s">
        <v>657</v>
      </c>
    </row>
    <row r="692" spans="1:14" s="211" customFormat="1" ht="12.65" customHeight="1" x14ac:dyDescent="0.3">
      <c r="A692" s="222">
        <v>7160</v>
      </c>
      <c r="B692" s="221" t="s">
        <v>658</v>
      </c>
      <c r="C692" s="227">
        <f>AA85</f>
        <v>0</v>
      </c>
      <c r="D692" s="227">
        <f>(D615/D612)*AA90</f>
        <v>0</v>
      </c>
      <c r="E692" s="229">
        <f>(E623/E612)*SUM(C692:D692)</f>
        <v>0</v>
      </c>
      <c r="F692" s="229">
        <f>(F624/F612)*AA64</f>
        <v>0</v>
      </c>
      <c r="G692" s="227">
        <f>(G625/G612)*AA91</f>
        <v>0</v>
      </c>
      <c r="H692" s="229">
        <f>(H628/H612)*AA60</f>
        <v>0</v>
      </c>
      <c r="I692" s="227">
        <f>(I629/I612)*AA92</f>
        <v>10712.988973036881</v>
      </c>
      <c r="J692" s="227">
        <f>(J630/J612)*AA93</f>
        <v>0</v>
      </c>
      <c r="K692" s="227">
        <f>(K644/K612)*AA89</f>
        <v>0</v>
      </c>
      <c r="L692" s="227">
        <f>(L647/L612)*AA94</f>
        <v>0</v>
      </c>
      <c r="M692" s="211">
        <f t="shared" si="18"/>
        <v>10713</v>
      </c>
      <c r="N692" s="221" t="s">
        <v>659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1998026.27</v>
      </c>
      <c r="D693" s="227">
        <f>(D615/D612)*AB90</f>
        <v>37997.814386684156</v>
      </c>
      <c r="E693" s="229">
        <f>(E623/E612)*SUM(C693:D693)</f>
        <v>270895.15191136452</v>
      </c>
      <c r="F693" s="229">
        <f>(F624/F612)*AB64</f>
        <v>25379.648992176612</v>
      </c>
      <c r="G693" s="227">
        <f>(G625/G612)*AB91</f>
        <v>0</v>
      </c>
      <c r="H693" s="229">
        <f>(H628/H612)*AB60</f>
        <v>86092.013760653907</v>
      </c>
      <c r="I693" s="227">
        <f>(I629/I612)*AB92</f>
        <v>20337.259554504973</v>
      </c>
      <c r="J693" s="227">
        <f>(J630/J612)*AB93</f>
        <v>0</v>
      </c>
      <c r="K693" s="227">
        <f>(K644/K612)*AB89</f>
        <v>502093.26510251552</v>
      </c>
      <c r="L693" s="227">
        <f>(L647/L612)*AB94</f>
        <v>0</v>
      </c>
      <c r="M693" s="211">
        <f t="shared" si="18"/>
        <v>942795</v>
      </c>
      <c r="N693" s="221" t="s">
        <v>660</v>
      </c>
    </row>
    <row r="694" spans="1:14" s="211" customFormat="1" ht="12.65" customHeight="1" x14ac:dyDescent="0.3">
      <c r="A694" s="222">
        <v>7180</v>
      </c>
      <c r="B694" s="221" t="s">
        <v>661</v>
      </c>
      <c r="C694" s="227">
        <f>AC85</f>
        <v>765037.27999999991</v>
      </c>
      <c r="D694" s="227">
        <f>(D615/D612)*AC90</f>
        <v>35842.574606428338</v>
      </c>
      <c r="E694" s="229">
        <f>(E623/E612)*SUM(C694:D694)</f>
        <v>106557.90937842151</v>
      </c>
      <c r="F694" s="229">
        <f>(F624/F612)*AC64</f>
        <v>597.24753885328209</v>
      </c>
      <c r="G694" s="227">
        <f>(G625/G612)*AC91</f>
        <v>0</v>
      </c>
      <c r="H694" s="229">
        <f>(H628/H612)*AC60</f>
        <v>75162.363576195887</v>
      </c>
      <c r="I694" s="227">
        <f>(I629/I612)*AC92</f>
        <v>19161.443691610682</v>
      </c>
      <c r="J694" s="227">
        <f>(J630/J612)*AC93</f>
        <v>0</v>
      </c>
      <c r="K694" s="227">
        <f>(K644/K612)*AC89</f>
        <v>38947.418321956931</v>
      </c>
      <c r="L694" s="227">
        <f>(L647/L612)*AC94</f>
        <v>335.34817611956487</v>
      </c>
      <c r="M694" s="211">
        <f t="shared" si="18"/>
        <v>276604</v>
      </c>
      <c r="N694" s="221" t="s">
        <v>662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>
        <f>(H628/H612)*AD60</f>
        <v>104420.19637766811</v>
      </c>
      <c r="I695" s="227">
        <f>(I629/I612)*AD92</f>
        <v>0</v>
      </c>
      <c r="J695" s="227">
        <f>(J630/J612)*AD93</f>
        <v>0</v>
      </c>
      <c r="K695" s="227">
        <f>(K644/K612)*AD89</f>
        <v>0</v>
      </c>
      <c r="L695" s="227">
        <f>(L647/L612)*AD94</f>
        <v>0</v>
      </c>
      <c r="M695" s="211">
        <f t="shared" si="18"/>
        <v>104420</v>
      </c>
      <c r="N695" s="221" t="s">
        <v>663</v>
      </c>
    </row>
    <row r="696" spans="1:14" s="211" customFormat="1" ht="12.65" customHeight="1" x14ac:dyDescent="0.3">
      <c r="A696" s="222">
        <v>7200</v>
      </c>
      <c r="B696" s="221" t="s">
        <v>664</v>
      </c>
      <c r="C696" s="227">
        <f>AE85</f>
        <v>824860.6</v>
      </c>
      <c r="D696" s="227">
        <f>(D615/D612)*AE90</f>
        <v>12181.790062315513</v>
      </c>
      <c r="E696" s="229">
        <f>(E623/E612)*SUM(C696:D696)</f>
        <v>111369.37286303625</v>
      </c>
      <c r="F696" s="229">
        <f>(F624/F612)*AE64</f>
        <v>339.39652660438674</v>
      </c>
      <c r="G696" s="227">
        <f>(G625/G612)*AE91</f>
        <v>0</v>
      </c>
      <c r="H696" s="229">
        <f>(H628/H612)*AE60</f>
        <v>0</v>
      </c>
      <c r="I696" s="227">
        <f>(I629/I612)*AE92</f>
        <v>6488.7616137499817</v>
      </c>
      <c r="J696" s="227">
        <f>(J630/J612)*AE93</f>
        <v>0</v>
      </c>
      <c r="K696" s="227">
        <f>(K644/K612)*AE89</f>
        <v>146591.993993757</v>
      </c>
      <c r="L696" s="227">
        <f>(L647/L612)*AE94</f>
        <v>0</v>
      </c>
      <c r="M696" s="211">
        <f t="shared" si="18"/>
        <v>276971</v>
      </c>
      <c r="N696" s="221" t="s">
        <v>665</v>
      </c>
    </row>
    <row r="697" spans="1:14" s="211" customFormat="1" ht="12.65" customHeight="1" x14ac:dyDescent="0.3">
      <c r="A697" s="222">
        <v>7220</v>
      </c>
      <c r="B697" s="221" t="s">
        <v>666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495365.3760525125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1">
        <f t="shared" si="18"/>
        <v>495365</v>
      </c>
      <c r="N697" s="221" t="s">
        <v>667</v>
      </c>
    </row>
    <row r="698" spans="1:14" s="211" customFormat="1" ht="12.65" customHeight="1" x14ac:dyDescent="0.3">
      <c r="A698" s="222">
        <v>7230</v>
      </c>
      <c r="B698" s="221" t="s">
        <v>668</v>
      </c>
      <c r="C698" s="227">
        <f>AG85</f>
        <v>5354674.79</v>
      </c>
      <c r="D698" s="227">
        <f>(D615/D612)*AG90</f>
        <v>365453.70186946541</v>
      </c>
      <c r="E698" s="229">
        <f>(E623/E612)*SUM(C698:D698)</f>
        <v>761069.12911311607</v>
      </c>
      <c r="F698" s="229">
        <f>(F624/F612)*AG64</f>
        <v>15994.057772569853</v>
      </c>
      <c r="G698" s="227">
        <f>(G625/G612)*AG91</f>
        <v>0</v>
      </c>
      <c r="H698" s="229">
        <f>(H628/H612)*AG60</f>
        <v>0</v>
      </c>
      <c r="I698" s="227">
        <f>(I629/I612)*AG92</f>
        <v>195708.01806840548</v>
      </c>
      <c r="J698" s="227">
        <f>(J630/J612)*AG93</f>
        <v>83918.150312095007</v>
      </c>
      <c r="K698" s="227">
        <f>(K644/K612)*AG89</f>
        <v>2146935.0340847978</v>
      </c>
      <c r="L698" s="227">
        <f>(L647/L612)*AG94</f>
        <v>393560.52079399099</v>
      </c>
      <c r="M698" s="211">
        <f t="shared" si="18"/>
        <v>3962639</v>
      </c>
      <c r="N698" s="221" t="s">
        <v>669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18"/>
        <v>0</v>
      </c>
      <c r="N699" s="221" t="s">
        <v>670</v>
      </c>
    </row>
    <row r="700" spans="1:14" s="211" customFormat="1" ht="12.65" customHeight="1" x14ac:dyDescent="0.3">
      <c r="A700" s="222">
        <v>7250</v>
      </c>
      <c r="B700" s="221" t="s">
        <v>671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15067.862539312033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18"/>
        <v>15068</v>
      </c>
      <c r="N700" s="221" t="s">
        <v>672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943692.13</v>
      </c>
      <c r="D701" s="227">
        <f>(D615/D612)*AJ90</f>
        <v>181555.52496720236</v>
      </c>
      <c r="E701" s="229">
        <f>(E623/E612)*SUM(C701:D701)</f>
        <v>149715.38734133873</v>
      </c>
      <c r="F701" s="229">
        <f>(F624/F612)*AJ64</f>
        <v>2297.7451763049303</v>
      </c>
      <c r="G701" s="227">
        <f>(G625/G612)*AJ91</f>
        <v>0</v>
      </c>
      <c r="H701" s="229">
        <f>(H628/H612)*AJ60</f>
        <v>65914.198035500638</v>
      </c>
      <c r="I701" s="227">
        <f>(I629/I612)*AJ92</f>
        <v>0</v>
      </c>
      <c r="J701" s="227">
        <f>(J630/J612)*AJ93</f>
        <v>0</v>
      </c>
      <c r="K701" s="227">
        <f>(K644/K612)*AJ89</f>
        <v>98576.73857564725</v>
      </c>
      <c r="L701" s="227">
        <f>(L647/L612)*AJ94</f>
        <v>72136.094099181588</v>
      </c>
      <c r="M701" s="211">
        <f t="shared" si="18"/>
        <v>570196</v>
      </c>
      <c r="N701" s="221" t="s">
        <v>673</v>
      </c>
    </row>
    <row r="702" spans="1:14" s="211" customFormat="1" ht="12.65" customHeight="1" x14ac:dyDescent="0.3">
      <c r="A702" s="222">
        <v>7310</v>
      </c>
      <c r="B702" s="221" t="s">
        <v>674</v>
      </c>
      <c r="C702" s="227">
        <f>AK85</f>
        <v>266908.84000000003</v>
      </c>
      <c r="D702" s="227">
        <f>(D615/D612)*AK90</f>
        <v>0</v>
      </c>
      <c r="E702" s="229">
        <f>(E623/E612)*SUM(C702:D702)</f>
        <v>35512.502682435836</v>
      </c>
      <c r="F702" s="229">
        <f>(F624/F612)*AK64</f>
        <v>0</v>
      </c>
      <c r="G702" s="227">
        <f>(G625/G612)*AK91</f>
        <v>0</v>
      </c>
      <c r="H702" s="229">
        <f>(H628/H612)*AK60</f>
        <v>17151.143366380271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18"/>
        <v>52664</v>
      </c>
      <c r="N702" s="221" t="s">
        <v>675</v>
      </c>
    </row>
    <row r="703" spans="1:14" s="211" customFormat="1" ht="12.65" customHeight="1" x14ac:dyDescent="0.3">
      <c r="A703" s="222">
        <v>7320</v>
      </c>
      <c r="B703" s="221" t="s">
        <v>676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18"/>
        <v>0</v>
      </c>
      <c r="N703" s="221" t="s">
        <v>677</v>
      </c>
    </row>
    <row r="704" spans="1:14" s="211" customFormat="1" ht="12.65" customHeight="1" x14ac:dyDescent="0.3">
      <c r="A704" s="222">
        <v>7330</v>
      </c>
      <c r="B704" s="221" t="s">
        <v>678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18"/>
        <v>0</v>
      </c>
      <c r="N704" s="221" t="s">
        <v>679</v>
      </c>
    </row>
    <row r="705" spans="1:14" s="211" customFormat="1" ht="12.65" customHeight="1" x14ac:dyDescent="0.3">
      <c r="A705" s="222">
        <v>7340</v>
      </c>
      <c r="B705" s="221" t="s">
        <v>680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18"/>
        <v>0</v>
      </c>
      <c r="N705" s="221" t="s">
        <v>681</v>
      </c>
    </row>
    <row r="706" spans="1:14" s="211" customFormat="1" ht="12.65" customHeight="1" x14ac:dyDescent="0.3">
      <c r="A706" s="222">
        <v>7350</v>
      </c>
      <c r="B706" s="221" t="s">
        <v>682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18"/>
        <v>0</v>
      </c>
      <c r="N706" s="221" t="s">
        <v>683</v>
      </c>
    </row>
    <row r="707" spans="1:14" s="211" customFormat="1" ht="12.65" customHeight="1" x14ac:dyDescent="0.3">
      <c r="A707" s="222">
        <v>7380</v>
      </c>
      <c r="B707" s="221" t="s">
        <v>684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0</v>
      </c>
      <c r="K707" s="227">
        <f>(K644/K612)*AP89</f>
        <v>10.524716998734586</v>
      </c>
      <c r="L707" s="227">
        <f>(L647/L612)*AP94</f>
        <v>0</v>
      </c>
      <c r="M707" s="211">
        <f t="shared" si="18"/>
        <v>11</v>
      </c>
      <c r="N707" s="221" t="s">
        <v>685</v>
      </c>
    </row>
    <row r="708" spans="1:14" s="211" customFormat="1" ht="12.65" customHeight="1" x14ac:dyDescent="0.3">
      <c r="A708" s="222">
        <v>7390</v>
      </c>
      <c r="B708" s="221" t="s">
        <v>686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18"/>
        <v>0</v>
      </c>
      <c r="N708" s="221" t="s">
        <v>687</v>
      </c>
    </row>
    <row r="709" spans="1:14" s="211" customFormat="1" ht="12.65" customHeight="1" x14ac:dyDescent="0.3">
      <c r="A709" s="222">
        <v>7400</v>
      </c>
      <c r="B709" s="221" t="s">
        <v>688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18"/>
        <v>0</v>
      </c>
      <c r="N709" s="221" t="s">
        <v>689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18"/>
        <v>0</v>
      </c>
      <c r="N710" s="221" t="s">
        <v>690</v>
      </c>
    </row>
    <row r="711" spans="1:14" s="211" customFormat="1" ht="12.65" customHeight="1" x14ac:dyDescent="0.3">
      <c r="A711" s="222">
        <v>7420</v>
      </c>
      <c r="B711" s="221" t="s">
        <v>691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18"/>
        <v>0</v>
      </c>
      <c r="N711" s="221" t="s">
        <v>692</v>
      </c>
    </row>
    <row r="712" spans="1:14" s="211" customFormat="1" ht="12.65" customHeight="1" x14ac:dyDescent="0.3">
      <c r="A712" s="222">
        <v>7430</v>
      </c>
      <c r="B712" s="221" t="s">
        <v>693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18"/>
        <v>0</v>
      </c>
      <c r="N712" s="221" t="s">
        <v>694</v>
      </c>
    </row>
    <row r="713" spans="1:14" s="211" customFormat="1" ht="12.65" customHeight="1" x14ac:dyDescent="0.3">
      <c r="A713" s="222">
        <v>7490</v>
      </c>
      <c r="B713" s="221" t="s">
        <v>695</v>
      </c>
      <c r="C713" s="227">
        <f>AV85</f>
        <v>87746</v>
      </c>
      <c r="D713" s="227">
        <f>(D615/D612)*AV90</f>
        <v>283226.6189488357</v>
      </c>
      <c r="E713" s="229">
        <f>(E623/E612)*SUM(C713:D713)</f>
        <v>49358.298232200832</v>
      </c>
      <c r="F713" s="229">
        <f>(F624/F612)*AV64</f>
        <v>0</v>
      </c>
      <c r="G713" s="227">
        <f>(G625/G612)*AV91</f>
        <v>0</v>
      </c>
      <c r="H713" s="229">
        <f>(H628/H612)*AV60</f>
        <v>0</v>
      </c>
      <c r="I713" s="227">
        <f>(I629/I612)*AV92</f>
        <v>621396.90917180188</v>
      </c>
      <c r="J713" s="227">
        <f>(J630/J612)*AV93</f>
        <v>0</v>
      </c>
      <c r="K713" s="227">
        <f>(K644/K612)*AV89</f>
        <v>356.73251300974073</v>
      </c>
      <c r="L713" s="227">
        <f>(L647/L612)*AV94</f>
        <v>118966.6285238385</v>
      </c>
      <c r="M713" s="211">
        <f t="shared" si="18"/>
        <v>1073305</v>
      </c>
      <c r="N713" s="223" t="s">
        <v>696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58418490.690000005</v>
      </c>
      <c r="D715" s="211">
        <f>SUM(D616:D647)+SUM(D668:D713)</f>
        <v>3428517.96</v>
      </c>
      <c r="E715" s="211">
        <f>SUM(E624:E647)+SUM(E668:E713)</f>
        <v>6859921.9517087564</v>
      </c>
      <c r="F715" s="211">
        <f>SUM(F625:F648)+SUM(F668:F713)</f>
        <v>228875.33253614869</v>
      </c>
      <c r="G715" s="211">
        <f>SUM(G626:G647)+SUM(G668:G713)</f>
        <v>0</v>
      </c>
      <c r="H715" s="211">
        <f>SUM(H629:H647)+SUM(H668:H713)</f>
        <v>3037097.5635643178</v>
      </c>
      <c r="I715" s="211">
        <f>SUM(I630:I647)+SUM(I668:I713)</f>
        <v>1840456.666579206</v>
      </c>
      <c r="J715" s="211">
        <f>SUM(J631:J647)+SUM(J668:J713)</f>
        <v>371508.17329871521</v>
      </c>
      <c r="K715" s="211">
        <f>SUM(K668:K713)</f>
        <v>8375494.8652432133</v>
      </c>
      <c r="L715" s="211">
        <f>SUM(L668:L713)</f>
        <v>1336999.6433710933</v>
      </c>
      <c r="M715" s="211">
        <f>SUM(M668:M713)</f>
        <v>22114194</v>
      </c>
      <c r="N715" s="221" t="s">
        <v>697</v>
      </c>
    </row>
    <row r="716" spans="1:14" s="211" customFormat="1" ht="12.65" customHeight="1" x14ac:dyDescent="0.3">
      <c r="C716" s="224">
        <f>CE85</f>
        <v>58418490.689999998</v>
      </c>
      <c r="D716" s="211">
        <f>D615</f>
        <v>3428517.96</v>
      </c>
      <c r="E716" s="211">
        <f>E623</f>
        <v>6859921.9517087564</v>
      </c>
      <c r="F716" s="211">
        <f>F624</f>
        <v>228875.33253614866</v>
      </c>
      <c r="G716" s="211">
        <f>G625</f>
        <v>0</v>
      </c>
      <c r="H716" s="211">
        <f>H628</f>
        <v>3037097.5635643187</v>
      </c>
      <c r="I716" s="211">
        <f>I629</f>
        <v>1840456.6665792062</v>
      </c>
      <c r="J716" s="211">
        <f>J630</f>
        <v>371508.17329871521</v>
      </c>
      <c r="K716" s="211">
        <f>K644</f>
        <v>8375494.8652432142</v>
      </c>
      <c r="L716" s="211">
        <f>L647</f>
        <v>1336999.6433710929</v>
      </c>
      <c r="M716" s="211">
        <f>C648</f>
        <v>22114192.93</v>
      </c>
      <c r="N716" s="221" t="s">
        <v>698</v>
      </c>
    </row>
  </sheetData>
  <sheetProtection algorithmName="SHA-512" hashValue="gpI4aRo3KOXnvn99vRri9VRPDsDWKzeS2+vgd6Fb62hZp1l7KC6+ipftcn9K7oKoar8Midaxn2SM8UlFySwCfg==" saltValue="NW9MifXG/a1bd8TUSqnOP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108C-00FB-4A08-9305-63592F98542F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904</v>
      </c>
      <c r="B1" s="178"/>
      <c r="C1" s="178"/>
    </row>
    <row r="2" spans="1:3" ht="20.149999999999999" customHeight="1" x14ac:dyDescent="0.35">
      <c r="A2" s="177"/>
      <c r="B2" s="178"/>
      <c r="C2" s="103" t="s">
        <v>905</v>
      </c>
    </row>
    <row r="3" spans="1:3" ht="20.149999999999999" customHeight="1" x14ac:dyDescent="0.35">
      <c r="A3" s="129" t="str">
        <f>"Hospital: "&amp;data!C98</f>
        <v>Hospital: EvergreenHealth Monroe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906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11513688.43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39559226</v>
      </c>
    </row>
    <row r="9" spans="1:3" ht="20.149999999999999" customHeight="1" x14ac:dyDescent="0.35">
      <c r="A9" s="183">
        <v>5</v>
      </c>
      <c r="B9" s="185" t="s">
        <v>907</v>
      </c>
      <c r="C9" s="185">
        <f>data!C269</f>
        <v>27450856</v>
      </c>
    </row>
    <row r="10" spans="1:3" ht="20.149999999999999" customHeight="1" x14ac:dyDescent="0.35">
      <c r="A10" s="183">
        <v>6</v>
      </c>
      <c r="B10" s="185" t="s">
        <v>908</v>
      </c>
      <c r="C10" s="185">
        <f>data!C270</f>
        <v>299873</v>
      </c>
    </row>
    <row r="11" spans="1:3" ht="20.149999999999999" customHeight="1" x14ac:dyDescent="0.35">
      <c r="A11" s="183">
        <v>7</v>
      </c>
      <c r="B11" s="185" t="s">
        <v>909</v>
      </c>
      <c r="C11" s="185">
        <f>data!C271</f>
        <v>525113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62662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911033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303283</v>
      </c>
    </row>
    <row r="15" spans="1:3" ht="20.149999999999999" customHeight="1" x14ac:dyDescent="0.35">
      <c r="A15" s="183">
        <v>11</v>
      </c>
      <c r="B15" s="185" t="s">
        <v>910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911</v>
      </c>
      <c r="C16" s="185">
        <f>data!D276</f>
        <v>25724022.43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912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214425.05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913</v>
      </c>
      <c r="C22" s="185">
        <f>data!D281</f>
        <v>214425.05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914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1878609.67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1233751.07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38381515.140000001</v>
      </c>
    </row>
    <row r="28" spans="1:3" ht="20.149999999999999" customHeight="1" x14ac:dyDescent="0.35">
      <c r="A28" s="183">
        <v>24</v>
      </c>
      <c r="B28" s="185" t="s">
        <v>915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24241737.359999999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1653238.27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916</v>
      </c>
      <c r="C34" s="185">
        <f>data!C292</f>
        <v>47082462.609999999</v>
      </c>
    </row>
    <row r="35" spans="1:3" ht="20.149999999999999" customHeight="1" x14ac:dyDescent="0.35">
      <c r="A35" s="183">
        <v>31</v>
      </c>
      <c r="B35" s="185" t="s">
        <v>917</v>
      </c>
      <c r="C35" s="185">
        <f>data!D293</f>
        <v>20306388.900000006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918</v>
      </c>
      <c r="C37" s="184"/>
    </row>
    <row r="38" spans="1:3" ht="20.149999999999999" customHeight="1" x14ac:dyDescent="0.35">
      <c r="A38" s="183">
        <v>34</v>
      </c>
      <c r="B38" s="185" t="s">
        <v>919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920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6388919.6100000003</v>
      </c>
    </row>
    <row r="42" spans="1:3" ht="20.149999999999999" customHeight="1" x14ac:dyDescent="0.35">
      <c r="A42" s="183">
        <v>38</v>
      </c>
      <c r="B42" s="185" t="s">
        <v>921</v>
      </c>
      <c r="C42" s="185">
        <f>data!D299</f>
        <v>6388919.6100000003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922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923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924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925</v>
      </c>
      <c r="C50" s="185">
        <f>data!D308</f>
        <v>52633755.99000001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926</v>
      </c>
      <c r="B53" s="178"/>
      <c r="C53" s="178"/>
    </row>
    <row r="54" spans="1:3" ht="20.149999999999999" customHeight="1" x14ac:dyDescent="0.35">
      <c r="A54" s="177"/>
      <c r="B54" s="178"/>
      <c r="C54" s="103" t="s">
        <v>927</v>
      </c>
    </row>
    <row r="55" spans="1:3" ht="20.149999999999999" customHeight="1" x14ac:dyDescent="0.35">
      <c r="A55" s="129" t="str">
        <f>"Hospital: "&amp;data!C98</f>
        <v>Hospital: EvergreenHealth Monroe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928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1562997</v>
      </c>
    </row>
    <row r="59" spans="1:3" ht="20.149999999999999" customHeight="1" x14ac:dyDescent="0.35">
      <c r="A59" s="183">
        <v>3</v>
      </c>
      <c r="B59" s="185" t="s">
        <v>929</v>
      </c>
      <c r="C59" s="185">
        <f>data!C315</f>
        <v>2789380</v>
      </c>
    </row>
    <row r="60" spans="1:3" ht="20.149999999999999" customHeight="1" x14ac:dyDescent="0.35">
      <c r="A60" s="183">
        <v>4</v>
      </c>
      <c r="B60" s="185" t="s">
        <v>930</v>
      </c>
      <c r="C60" s="185">
        <f>data!C316</f>
        <v>3343963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931244</v>
      </c>
    </row>
    <row r="62" spans="1:3" ht="20.149999999999999" customHeight="1" x14ac:dyDescent="0.35">
      <c r="A62" s="183">
        <v>6</v>
      </c>
      <c r="B62" s="185" t="s">
        <v>931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932</v>
      </c>
      <c r="C63" s="185">
        <f>data!C319</f>
        <v>582614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589009</v>
      </c>
    </row>
    <row r="67" spans="1:3" ht="20.149999999999999" customHeight="1" x14ac:dyDescent="0.35">
      <c r="A67" s="183">
        <v>11</v>
      </c>
      <c r="B67" s="185" t="s">
        <v>933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934</v>
      </c>
      <c r="C68" s="185">
        <f>data!D324</f>
        <v>9799207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935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936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6147346.3099999996</v>
      </c>
    </row>
    <row r="74" spans="1:3" ht="20.149999999999999" customHeight="1" x14ac:dyDescent="0.35">
      <c r="A74" s="183">
        <v>18</v>
      </c>
      <c r="B74" s="185" t="s">
        <v>937</v>
      </c>
      <c r="C74" s="185">
        <f>data!D329</f>
        <v>6147346.3099999996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938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939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24305515</v>
      </c>
    </row>
    <row r="82" spans="1:3" ht="20.149999999999999" customHeight="1" x14ac:dyDescent="0.35">
      <c r="A82" s="183">
        <v>26</v>
      </c>
      <c r="B82" s="185" t="s">
        <v>940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24305515</v>
      </c>
    </row>
    <row r="86" spans="1:3" ht="20.149999999999999" customHeight="1" x14ac:dyDescent="0.35">
      <c r="A86" s="183">
        <v>30</v>
      </c>
      <c r="B86" s="185" t="s">
        <v>941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942</v>
      </c>
      <c r="C87" s="185">
        <f>data!D341</f>
        <v>24305515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943</v>
      </c>
      <c r="C89" s="185">
        <f>data!C343</f>
        <v>18318370.229999993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944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945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946</v>
      </c>
      <c r="C98" s="185">
        <f>data!C348</f>
        <v>-5936683</v>
      </c>
    </row>
    <row r="99" spans="1:3" ht="20.149999999999999" customHeight="1" x14ac:dyDescent="0.35">
      <c r="A99" s="183">
        <v>43</v>
      </c>
      <c r="B99" s="185" t="s">
        <v>947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948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949</v>
      </c>
      <c r="C102" s="185">
        <f>data!C343+data!C345+data!C346+data!C347+data!C348-data!C349</f>
        <v>12381687.229999993</v>
      </c>
    </row>
    <row r="103" spans="1:3" ht="20.149999999999999" customHeight="1" x14ac:dyDescent="0.35">
      <c r="A103" s="183">
        <v>47</v>
      </c>
      <c r="B103" s="185" t="s">
        <v>950</v>
      </c>
      <c r="C103" s="185">
        <f>data!D352</f>
        <v>52633755.99000001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951</v>
      </c>
      <c r="B106" s="178"/>
      <c r="C106" s="178"/>
    </row>
    <row r="107" spans="1:3" ht="20.149999999999999" customHeight="1" x14ac:dyDescent="0.35">
      <c r="A107" s="179"/>
      <c r="C107" s="103" t="s">
        <v>952</v>
      </c>
    </row>
    <row r="108" spans="1:3" ht="20.149999999999999" customHeight="1" x14ac:dyDescent="0.35">
      <c r="A108" s="129" t="str">
        <f>"Hospital: "&amp;data!C98</f>
        <v>Hospital: EvergreenHealth Monroe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953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43527834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153033008</v>
      </c>
    </row>
    <row r="113" spans="1:3" ht="20.149999999999999" customHeight="1" x14ac:dyDescent="0.35">
      <c r="A113" s="183">
        <v>4</v>
      </c>
      <c r="B113" s="185" t="s">
        <v>954</v>
      </c>
      <c r="C113" s="185">
        <f>data!D360</f>
        <v>196560842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955</v>
      </c>
      <c r="C115" s="184"/>
    </row>
    <row r="116" spans="1:3" ht="20.149999999999999" customHeight="1" x14ac:dyDescent="0.35">
      <c r="A116" s="183">
        <v>7</v>
      </c>
      <c r="B116" s="197" t="s">
        <v>956</v>
      </c>
      <c r="C116" s="198">
        <f>data!C362</f>
        <v>8575538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128107293</v>
      </c>
    </row>
    <row r="118" spans="1:3" ht="20.149999999999999" customHeight="1" x14ac:dyDescent="0.35">
      <c r="A118" s="183">
        <v>9</v>
      </c>
      <c r="B118" s="185" t="s">
        <v>957</v>
      </c>
      <c r="C118" s="198">
        <f>data!C364</f>
        <v>1399417</v>
      </c>
    </row>
    <row r="119" spans="1:3" ht="20.149999999999999" customHeight="1" x14ac:dyDescent="0.35">
      <c r="A119" s="183">
        <v>10</v>
      </c>
      <c r="B119" s="185" t="s">
        <v>958</v>
      </c>
      <c r="C119" s="198">
        <f>data!C365</f>
        <v>1560561</v>
      </c>
    </row>
    <row r="120" spans="1:3" ht="20.149999999999999" customHeight="1" x14ac:dyDescent="0.35">
      <c r="A120" s="183">
        <v>11</v>
      </c>
      <c r="B120" s="185" t="s">
        <v>902</v>
      </c>
      <c r="C120" s="198">
        <f>data!D366</f>
        <v>139642809</v>
      </c>
    </row>
    <row r="121" spans="1:3" ht="20.149999999999999" customHeight="1" x14ac:dyDescent="0.35">
      <c r="A121" s="183">
        <v>12</v>
      </c>
      <c r="B121" s="185" t="s">
        <v>959</v>
      </c>
      <c r="C121" s="198">
        <f>data!D367</f>
        <v>56918033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960</v>
      </c>
      <c r="B125" s="201" t="s">
        <v>507</v>
      </c>
      <c r="C125" s="200">
        <f>data!C370</f>
        <v>41272.75</v>
      </c>
    </row>
    <row r="126" spans="1:3" ht="20.149999999999999" customHeight="1" x14ac:dyDescent="0.35">
      <c r="A126" s="204" t="s">
        <v>961</v>
      </c>
      <c r="B126" s="201" t="s">
        <v>508</v>
      </c>
      <c r="C126" s="200">
        <f>data!C371</f>
        <v>110872</v>
      </c>
    </row>
    <row r="127" spans="1:3" ht="20.149999999999999" customHeight="1" x14ac:dyDescent="0.35">
      <c r="A127" s="204" t="s">
        <v>962</v>
      </c>
      <c r="B127" s="201" t="s">
        <v>509</v>
      </c>
      <c r="C127" s="200">
        <f>data!C372</f>
        <v>0</v>
      </c>
    </row>
    <row r="128" spans="1:3" ht="20.149999999999999" customHeight="1" x14ac:dyDescent="0.35">
      <c r="A128" s="204" t="s">
        <v>963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964</v>
      </c>
      <c r="B129" s="201" t="s">
        <v>511</v>
      </c>
      <c r="C129" s="200">
        <f>data!C374</f>
        <v>2975.95</v>
      </c>
    </row>
    <row r="130" spans="1:3" ht="20.149999999999999" customHeight="1" x14ac:dyDescent="0.35">
      <c r="A130" s="204" t="s">
        <v>965</v>
      </c>
      <c r="B130" s="201" t="s">
        <v>512</v>
      </c>
      <c r="C130" s="200">
        <f>data!C375</f>
        <v>0</v>
      </c>
    </row>
    <row r="131" spans="1:3" ht="20.149999999999999" customHeight="1" x14ac:dyDescent="0.35">
      <c r="A131" s="204" t="s">
        <v>966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967</v>
      </c>
      <c r="B132" s="201" t="s">
        <v>514</v>
      </c>
      <c r="C132" s="200">
        <f>data!C377</f>
        <v>0</v>
      </c>
    </row>
    <row r="133" spans="1:3" ht="20.149999999999999" customHeight="1" x14ac:dyDescent="0.35">
      <c r="A133" s="204" t="s">
        <v>968</v>
      </c>
      <c r="B133" s="201" t="s">
        <v>515</v>
      </c>
      <c r="C133" s="200">
        <f>data!C378</f>
        <v>905710.89</v>
      </c>
    </row>
    <row r="134" spans="1:3" ht="20.149999999999999" customHeight="1" x14ac:dyDescent="0.35">
      <c r="A134" s="204" t="s">
        <v>969</v>
      </c>
      <c r="B134" s="201" t="s">
        <v>516</v>
      </c>
      <c r="C134" s="200">
        <f>data!C379</f>
        <v>229031.22</v>
      </c>
    </row>
    <row r="135" spans="1:3" ht="20.149999999999999" customHeight="1" x14ac:dyDescent="0.35">
      <c r="A135" s="204" t="s">
        <v>970</v>
      </c>
      <c r="B135" s="201" t="s">
        <v>517</v>
      </c>
      <c r="C135" s="200">
        <f>data!C380</f>
        <v>470092.79999999999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971</v>
      </c>
      <c r="C137" s="198">
        <f>data!D383</f>
        <v>1759955.61</v>
      </c>
    </row>
    <row r="138" spans="1:3" ht="20.149999999999999" customHeight="1" x14ac:dyDescent="0.35">
      <c r="A138" s="183">
        <v>18</v>
      </c>
      <c r="B138" s="185" t="s">
        <v>972</v>
      </c>
      <c r="C138" s="198">
        <f>data!D384</f>
        <v>58677988.609999999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973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26280199.999999996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6021280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2119538.5300000003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7639233.620000001</v>
      </c>
    </row>
    <row r="145" spans="1:3" ht="20.149999999999999" customHeight="1" x14ac:dyDescent="0.35">
      <c r="A145" s="183">
        <v>25</v>
      </c>
      <c r="B145" s="185" t="s">
        <v>974</v>
      </c>
      <c r="C145" s="198">
        <f>data!C393</f>
        <v>617381.91</v>
      </c>
    </row>
    <row r="146" spans="1:3" ht="20.149999999999999" customHeight="1" x14ac:dyDescent="0.35">
      <c r="A146" s="183">
        <v>26</v>
      </c>
      <c r="B146" s="185" t="s">
        <v>975</v>
      </c>
      <c r="C146" s="198">
        <f>data!C394</f>
        <v>11334416.050000001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2771587</v>
      </c>
    </row>
    <row r="148" spans="1:3" ht="20.149999999999999" customHeight="1" x14ac:dyDescent="0.35">
      <c r="A148" s="183">
        <v>28</v>
      </c>
      <c r="B148" s="185" t="s">
        <v>976</v>
      </c>
      <c r="C148" s="198">
        <f>data!C396</f>
        <v>415403.21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481601.53</v>
      </c>
    </row>
    <row r="150" spans="1:3" ht="20.149999999999999" customHeight="1" x14ac:dyDescent="0.35">
      <c r="A150" s="183">
        <v>30</v>
      </c>
      <c r="B150" s="185" t="s">
        <v>977</v>
      </c>
      <c r="C150" s="198">
        <f>data!C398</f>
        <v>602443.88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0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978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979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980</v>
      </c>
      <c r="B155" s="202" t="s">
        <v>981</v>
      </c>
      <c r="C155" s="198">
        <f>data!C403</f>
        <v>0</v>
      </c>
    </row>
    <row r="156" spans="1:3" ht="20.149999999999999" customHeight="1" x14ac:dyDescent="0.35">
      <c r="A156" s="204" t="s">
        <v>982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983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984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985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986</v>
      </c>
      <c r="B160" s="202" t="s">
        <v>277</v>
      </c>
      <c r="C160" s="198">
        <f>data!C408</f>
        <v>0</v>
      </c>
    </row>
    <row r="161" spans="1:3" ht="20.149999999999999" customHeight="1" x14ac:dyDescent="0.35">
      <c r="A161" s="204" t="s">
        <v>987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988</v>
      </c>
      <c r="B162" s="202" t="s">
        <v>279</v>
      </c>
      <c r="C162" s="198">
        <f>data!C410</f>
        <v>0</v>
      </c>
    </row>
    <row r="163" spans="1:3" ht="20.149999999999999" customHeight="1" x14ac:dyDescent="0.35">
      <c r="A163" s="204" t="s">
        <v>989</v>
      </c>
      <c r="B163" s="202" t="s">
        <v>280</v>
      </c>
      <c r="C163" s="198">
        <f>data!C411</f>
        <v>0</v>
      </c>
    </row>
    <row r="164" spans="1:3" ht="20.149999999999999" customHeight="1" x14ac:dyDescent="0.35">
      <c r="A164" s="204" t="s">
        <v>990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991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992</v>
      </c>
      <c r="B166" s="202" t="s">
        <v>993</v>
      </c>
      <c r="C166" s="198">
        <f>data!C414</f>
        <v>167118</v>
      </c>
    </row>
    <row r="167" spans="1:3" ht="20.149999999999999" customHeight="1" x14ac:dyDescent="0.35">
      <c r="A167" s="183">
        <v>34</v>
      </c>
      <c r="B167" s="185" t="s">
        <v>994</v>
      </c>
      <c r="C167" s="198">
        <f>data!D416</f>
        <v>58450203.729999989</v>
      </c>
    </row>
    <row r="168" spans="1:3" ht="20.149999999999999" customHeight="1" x14ac:dyDescent="0.35">
      <c r="A168" s="183">
        <v>35</v>
      </c>
      <c r="B168" s="185" t="s">
        <v>995</v>
      </c>
      <c r="C168" s="198">
        <f>data!D417</f>
        <v>227784.88000001013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996</v>
      </c>
      <c r="C170" s="198">
        <f>data!D420</f>
        <v>5765041.9500000002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997</v>
      </c>
      <c r="C172" s="185">
        <f>data!D421</f>
        <v>5992826.8300000103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998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999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1000</v>
      </c>
      <c r="C177" s="198">
        <f>data!D424</f>
        <v>5992826.8300000103</v>
      </c>
    </row>
    <row r="178" spans="1:3" ht="20.149999999999999" customHeight="1" x14ac:dyDescent="0.35">
      <c r="A178" s="188">
        <v>45</v>
      </c>
      <c r="B178" s="187" t="s">
        <v>1001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4B47-2516-4440-B3E7-64C510D52871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3" width="8.9140625" style="282" customWidth="1"/>
    <col min="14" max="16384" width="8.9140625" style="282"/>
  </cols>
  <sheetData>
    <row r="1" spans="1:9" customFormat="1" ht="20.149999999999999" customHeight="1" x14ac:dyDescent="0.35">
      <c r="A1" s="283" t="s">
        <v>1002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1003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EvergreenHealth Monroe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1004</v>
      </c>
      <c r="C6" s="295" t="s">
        <v>118</v>
      </c>
      <c r="D6" s="296" t="s">
        <v>1005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1006</v>
      </c>
      <c r="E7" s="296" t="s">
        <v>190</v>
      </c>
      <c r="F7" s="296" t="s">
        <v>1007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1008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0</v>
      </c>
      <c r="D9" s="290">
        <f>data!D59</f>
        <v>528</v>
      </c>
      <c r="E9" s="290">
        <f>data!E59</f>
        <v>3523</v>
      </c>
      <c r="F9" s="290">
        <f>data!F59</f>
        <v>0</v>
      </c>
      <c r="G9" s="290">
        <f>data!G59</f>
        <v>0</v>
      </c>
      <c r="H9" s="290">
        <f>data!H59</f>
        <v>0.23</v>
      </c>
      <c r="I9" s="290">
        <f>data!I59</f>
        <v>5780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0</v>
      </c>
      <c r="D10" s="297">
        <f>data!D60</f>
        <v>5.96</v>
      </c>
      <c r="E10" s="297">
        <f>data!E60</f>
        <v>24.6</v>
      </c>
      <c r="F10" s="297">
        <f>data!F60</f>
        <v>0</v>
      </c>
      <c r="G10" s="297">
        <f>data!G60</f>
        <v>0</v>
      </c>
      <c r="H10" s="297">
        <f>data!H60</f>
        <v>0.23</v>
      </c>
      <c r="I10" s="297">
        <f>data!I60</f>
        <v>27.91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0</v>
      </c>
      <c r="D11" s="290">
        <f>data!D61</f>
        <v>1105106.75</v>
      </c>
      <c r="E11" s="290">
        <f>data!E61</f>
        <v>3052075.01</v>
      </c>
      <c r="F11" s="290">
        <f>data!F61</f>
        <v>0</v>
      </c>
      <c r="G11" s="290">
        <f>data!G61</f>
        <v>0</v>
      </c>
      <c r="H11" s="290">
        <f>data!H61</f>
        <v>118238.2</v>
      </c>
      <c r="I11" s="290">
        <f>data!I61</f>
        <v>3127918.3299999996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0</v>
      </c>
      <c r="D12" s="290">
        <f>data!D62</f>
        <v>131310</v>
      </c>
      <c r="E12" s="290">
        <f>data!E62</f>
        <v>461984</v>
      </c>
      <c r="F12" s="290">
        <f>data!F62</f>
        <v>0</v>
      </c>
      <c r="G12" s="290">
        <f>data!G62</f>
        <v>0</v>
      </c>
      <c r="H12" s="290">
        <f>data!H62</f>
        <v>0</v>
      </c>
      <c r="I12" s="290">
        <f>data!I62</f>
        <v>750538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0</v>
      </c>
      <c r="F13" s="290">
        <f>data!F63</f>
        <v>0</v>
      </c>
      <c r="G13" s="290">
        <f>data!G63</f>
        <v>0</v>
      </c>
      <c r="H13" s="290">
        <f>data!H63</f>
        <v>546</v>
      </c>
      <c r="I13" s="290">
        <f>data!I63</f>
        <v>5570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-13.95</v>
      </c>
      <c r="D14" s="290">
        <f>data!D64</f>
        <v>28617.55</v>
      </c>
      <c r="E14" s="290">
        <f>data!E64</f>
        <v>303027.88999999996</v>
      </c>
      <c r="F14" s="290">
        <f>data!F64</f>
        <v>0</v>
      </c>
      <c r="G14" s="290">
        <f>data!G64</f>
        <v>-1079</v>
      </c>
      <c r="H14" s="290">
        <f>data!H64</f>
        <v>393801.52</v>
      </c>
      <c r="I14" s="290">
        <f>data!I64</f>
        <v>151002.21</v>
      </c>
    </row>
    <row r="15" spans="1:9" customFormat="1" ht="20.149999999999999" customHeight="1" x14ac:dyDescent="0.35">
      <c r="A15" s="289">
        <v>10</v>
      </c>
      <c r="B15" s="290" t="s">
        <v>525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61401.62</v>
      </c>
    </row>
    <row r="16" spans="1:9" customFormat="1" ht="20.149999999999999" customHeight="1" x14ac:dyDescent="0.35">
      <c r="A16" s="289">
        <v>11</v>
      </c>
      <c r="B16" s="290" t="s">
        <v>526</v>
      </c>
      <c r="C16" s="290">
        <f>data!C66</f>
        <v>0</v>
      </c>
      <c r="D16" s="290">
        <f>data!D66</f>
        <v>0</v>
      </c>
      <c r="E16" s="290">
        <f>data!E66</f>
        <v>32917.17</v>
      </c>
      <c r="F16" s="290">
        <f>data!F66</f>
        <v>0</v>
      </c>
      <c r="G16" s="290">
        <f>data!G66</f>
        <v>0</v>
      </c>
      <c r="H16" s="290">
        <f>data!H66</f>
        <v>65</v>
      </c>
      <c r="I16" s="290">
        <f>data!I66</f>
        <v>2391.5699999999997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3181</v>
      </c>
      <c r="D17" s="290">
        <f>data!D67</f>
        <v>0</v>
      </c>
      <c r="E17" s="290">
        <f>data!E67</f>
        <v>176157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403037</v>
      </c>
    </row>
    <row r="18" spans="1:9" customFormat="1" ht="20.149999999999999" customHeight="1" x14ac:dyDescent="0.35">
      <c r="A18" s="289">
        <v>13</v>
      </c>
      <c r="B18" s="290" t="s">
        <v>1009</v>
      </c>
      <c r="C18" s="290">
        <f>data!C68</f>
        <v>0</v>
      </c>
      <c r="D18" s="290">
        <f>data!D68</f>
        <v>0</v>
      </c>
      <c r="E18" s="290">
        <f>data!E68</f>
        <v>0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1010</v>
      </c>
      <c r="C19" s="290">
        <f>data!C69</f>
        <v>0</v>
      </c>
      <c r="D19" s="290">
        <f>data!D69</f>
        <v>1375</v>
      </c>
      <c r="E19" s="290">
        <f>data!E69</f>
        <v>0</v>
      </c>
      <c r="F19" s="290">
        <f>data!F69</f>
        <v>0</v>
      </c>
      <c r="G19" s="290">
        <f>data!G69</f>
        <v>0</v>
      </c>
      <c r="H19" s="290">
        <f>data!H69</f>
        <v>0</v>
      </c>
      <c r="I19" s="290">
        <f>data!I69</f>
        <v>25517.17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1011</v>
      </c>
      <c r="C21" s="290">
        <f>data!C85</f>
        <v>3167.05</v>
      </c>
      <c r="D21" s="290">
        <f>data!D85</f>
        <v>1266409.3</v>
      </c>
      <c r="E21" s="290">
        <f>data!E85</f>
        <v>4026161.07</v>
      </c>
      <c r="F21" s="290">
        <f>data!F85</f>
        <v>0</v>
      </c>
      <c r="G21" s="290">
        <f>data!G85</f>
        <v>-1079</v>
      </c>
      <c r="H21" s="290">
        <f>data!H85</f>
        <v>512650.72000000003</v>
      </c>
      <c r="I21" s="290">
        <f>data!I85</f>
        <v>4527375.8999999994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1012</v>
      </c>
      <c r="C23" s="298">
        <f>+data!M668</f>
        <v>423</v>
      </c>
      <c r="D23" s="298">
        <f>+data!M669</f>
        <v>642372</v>
      </c>
      <c r="E23" s="298">
        <f>+data!M670</f>
        <v>2534583</v>
      </c>
      <c r="F23" s="298">
        <f>+data!M671</f>
        <v>0</v>
      </c>
      <c r="G23" s="298">
        <f>+data!M672</f>
        <v>-177</v>
      </c>
      <c r="H23" s="298">
        <f>+data!M673</f>
        <v>86447</v>
      </c>
      <c r="I23" s="298">
        <f>+data!M674</f>
        <v>1961924</v>
      </c>
    </row>
    <row r="24" spans="1:9" customFormat="1" ht="20.149999999999999" customHeight="1" x14ac:dyDescent="0.35">
      <c r="A24" s="289">
        <v>19</v>
      </c>
      <c r="B24" s="298" t="s">
        <v>1013</v>
      </c>
      <c r="C24" s="290">
        <f>data!C87</f>
        <v>0</v>
      </c>
      <c r="D24" s="290">
        <f>data!D87</f>
        <v>1624631.86</v>
      </c>
      <c r="E24" s="290">
        <f>data!E87</f>
        <v>7818194.1699999999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6307798.6900000004</v>
      </c>
    </row>
    <row r="25" spans="1:9" customFormat="1" ht="20.149999999999999" customHeight="1" x14ac:dyDescent="0.35">
      <c r="A25" s="289">
        <v>20</v>
      </c>
      <c r="B25" s="298" t="s">
        <v>1014</v>
      </c>
      <c r="C25" s="290">
        <f>data!C88</f>
        <v>38.46</v>
      </c>
      <c r="D25" s="290">
        <f>data!D88</f>
        <v>75055</v>
      </c>
      <c r="E25" s="290">
        <f>data!E88</f>
        <v>1500389.74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638382</v>
      </c>
    </row>
    <row r="26" spans="1:9" customFormat="1" ht="18" customHeight="1" x14ac:dyDescent="0.35">
      <c r="A26" s="289">
        <v>21</v>
      </c>
      <c r="B26" s="298" t="s">
        <v>1015</v>
      </c>
      <c r="C26" s="290">
        <f>data!C89</f>
        <v>38.46</v>
      </c>
      <c r="D26" s="290">
        <f>data!D89</f>
        <v>1699686.86</v>
      </c>
      <c r="E26" s="290">
        <f>data!E89</f>
        <v>9318583.9100000001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6946180.6900000004</v>
      </c>
    </row>
    <row r="27" spans="1:9" customFormat="1" ht="20.149999999999999" customHeight="1" x14ac:dyDescent="0.35">
      <c r="A27" s="289" t="s">
        <v>1016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1017</v>
      </c>
      <c r="C28" s="290">
        <f>data!C90</f>
        <v>0</v>
      </c>
      <c r="D28" s="290">
        <f>data!D90</f>
        <v>2200</v>
      </c>
      <c r="E28" s="290">
        <f>data!E90</f>
        <v>9225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1018</v>
      </c>
      <c r="C29" s="290">
        <f>data!C91</f>
        <v>0</v>
      </c>
      <c r="D29" s="290">
        <f>data!D91</f>
        <v>1084</v>
      </c>
      <c r="E29" s="290">
        <f>data!E91</f>
        <v>13666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15807</v>
      </c>
    </row>
    <row r="30" spans="1:9" customFormat="1" ht="20.149999999999999" customHeight="1" x14ac:dyDescent="0.35">
      <c r="A30" s="289">
        <v>24</v>
      </c>
      <c r="B30" s="290" t="s">
        <v>1019</v>
      </c>
      <c r="C30" s="290">
        <f>data!C92</f>
        <v>0</v>
      </c>
      <c r="D30" s="290">
        <f>data!D92</f>
        <v>1001.6576061237046</v>
      </c>
      <c r="E30" s="290">
        <f>data!E92</f>
        <v>4201.9022703610817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7100.9381359140607</v>
      </c>
    </row>
    <row r="31" spans="1:9" customFormat="1" ht="20.149999999999999" customHeight="1" x14ac:dyDescent="0.35">
      <c r="A31" s="289">
        <v>25</v>
      </c>
      <c r="B31" s="290" t="s">
        <v>1020</v>
      </c>
      <c r="C31" s="290">
        <f>data!C93</f>
        <v>0</v>
      </c>
      <c r="D31" s="290">
        <f>data!D93</f>
        <v>6541.19</v>
      </c>
      <c r="E31" s="290">
        <f>data!E93</f>
        <v>81239.92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7395.66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0</v>
      </c>
      <c r="D32" s="297">
        <f>data!D94</f>
        <v>5.9575480769230769</v>
      </c>
      <c r="E32" s="297">
        <f>data!E94</f>
        <v>15.316889423076924</v>
      </c>
      <c r="F32" s="297">
        <f>data!F94</f>
        <v>0</v>
      </c>
      <c r="G32" s="297">
        <f>data!G94</f>
        <v>0</v>
      </c>
      <c r="H32" s="297">
        <f>data!H94</f>
        <v>0.11538461538461539</v>
      </c>
      <c r="I32" s="297">
        <f>data!I94</f>
        <v>9.4870480769230774</v>
      </c>
    </row>
    <row r="33" spans="1:9" customFormat="1" ht="20.149999999999999" customHeight="1" x14ac:dyDescent="0.35">
      <c r="A33" s="283" t="s">
        <v>1002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1021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EvergreenHealth Monroe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1004</v>
      </c>
      <c r="C38" s="296"/>
      <c r="D38" s="296" t="s">
        <v>126</v>
      </c>
      <c r="E38" s="296" t="s">
        <v>127</v>
      </c>
      <c r="F38" s="296" t="s">
        <v>1022</v>
      </c>
      <c r="G38" s="296" t="s">
        <v>129</v>
      </c>
      <c r="H38" s="296" t="s">
        <v>1023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1008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0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0</v>
      </c>
      <c r="I41" s="290">
        <f>data!P59</f>
        <v>117859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1.96</v>
      </c>
      <c r="H42" s="297">
        <f>data!O60</f>
        <v>0</v>
      </c>
      <c r="I42" s="297">
        <f>data!P60</f>
        <v>8.2200000000000006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0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1851973.2600000002</v>
      </c>
      <c r="H43" s="290">
        <f>data!O61</f>
        <v>0</v>
      </c>
      <c r="I43" s="290">
        <f>data!P61</f>
        <v>1185520.72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305131</v>
      </c>
      <c r="H44" s="290">
        <f>data!O62</f>
        <v>0</v>
      </c>
      <c r="I44" s="290">
        <f>data!P62</f>
        <v>223077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26000</v>
      </c>
      <c r="H45" s="290">
        <f>data!O63</f>
        <v>0</v>
      </c>
      <c r="I45" s="290">
        <f>data!P63</f>
        <v>13938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0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760.82999999999993</v>
      </c>
      <c r="H46" s="290">
        <f>data!O64</f>
        <v>0</v>
      </c>
      <c r="I46" s="290">
        <f>data!P64</f>
        <v>3065690.5900000008</v>
      </c>
    </row>
    <row r="47" spans="1:9" customFormat="1" ht="20.149999999999999" customHeight="1" x14ac:dyDescent="0.35">
      <c r="A47" s="289">
        <v>10</v>
      </c>
      <c r="B47" s="290" t="s">
        <v>525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526</v>
      </c>
      <c r="C48" s="290">
        <f>data!J66</f>
        <v>0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110388.69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129679</v>
      </c>
    </row>
    <row r="50" spans="1:11" customFormat="1" ht="20.149999999999999" customHeight="1" x14ac:dyDescent="0.35">
      <c r="A50" s="289">
        <v>13</v>
      </c>
      <c r="B50" s="290" t="s">
        <v>1009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14000</v>
      </c>
    </row>
    <row r="51" spans="1:11" customFormat="1" ht="20.149999999999999" customHeight="1" x14ac:dyDescent="0.35">
      <c r="A51" s="289">
        <v>14</v>
      </c>
      <c r="B51" s="290" t="s">
        <v>1010</v>
      </c>
      <c r="C51" s="290">
        <f>data!J69</f>
        <v>0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14837.82</v>
      </c>
      <c r="H51" s="290">
        <f>data!O69</f>
        <v>0</v>
      </c>
      <c r="I51" s="290">
        <f>data!P69</f>
        <v>0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1011</v>
      </c>
      <c r="C53" s="290">
        <f>data!J85</f>
        <v>0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2198702.91</v>
      </c>
      <c r="H53" s="290">
        <f>data!O85</f>
        <v>0</v>
      </c>
      <c r="I53" s="290">
        <f>data!P85</f>
        <v>4742294.0000000009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1012</v>
      </c>
      <c r="C55" s="298">
        <f>+data!M675</f>
        <v>0</v>
      </c>
      <c r="D55" s="298">
        <f>+data!M676</f>
        <v>0</v>
      </c>
      <c r="E55" s="298">
        <f>+data!M691</f>
        <v>12</v>
      </c>
      <c r="F55" s="298">
        <f>+data!M692</f>
        <v>10713</v>
      </c>
      <c r="G55" s="298">
        <f>+data!M693</f>
        <v>942795</v>
      </c>
      <c r="H55" s="298">
        <f>+data!M680</f>
        <v>0</v>
      </c>
      <c r="I55" s="298">
        <f>+data!M681</f>
        <v>2660025</v>
      </c>
    </row>
    <row r="56" spans="1:11" customFormat="1" ht="20.149999999999999" customHeight="1" x14ac:dyDescent="0.35">
      <c r="A56" s="289">
        <v>19</v>
      </c>
      <c r="B56" s="298" t="s">
        <v>1013</v>
      </c>
      <c r="C56" s="290">
        <f>data!J87</f>
        <v>0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997479</v>
      </c>
      <c r="H56" s="290">
        <f>data!O87</f>
        <v>0</v>
      </c>
      <c r="I56" s="290">
        <f>data!P87</f>
        <v>5011357.43</v>
      </c>
    </row>
    <row r="57" spans="1:11" customFormat="1" ht="20.149999999999999" customHeight="1" x14ac:dyDescent="0.35">
      <c r="A57" s="289">
        <v>20</v>
      </c>
      <c r="B57" s="298" t="s">
        <v>1014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429181</v>
      </c>
      <c r="H57" s="290">
        <f>data!O88</f>
        <v>0</v>
      </c>
      <c r="I57" s="290">
        <f>data!P88</f>
        <v>21270400.369999997</v>
      </c>
    </row>
    <row r="58" spans="1:11" customFormat="1" ht="20.149999999999999" customHeight="1" x14ac:dyDescent="0.35">
      <c r="A58" s="289">
        <v>21</v>
      </c>
      <c r="B58" s="298" t="s">
        <v>1015</v>
      </c>
      <c r="C58" s="290">
        <f>data!J89</f>
        <v>0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1426660</v>
      </c>
      <c r="H58" s="290">
        <f>data!O89</f>
        <v>0</v>
      </c>
      <c r="I58" s="290">
        <f>data!P89</f>
        <v>26281757.799999997</v>
      </c>
    </row>
    <row r="59" spans="1:11" customFormat="1" ht="20.149999999999999" customHeight="1" x14ac:dyDescent="0.35">
      <c r="A59" s="289" t="s">
        <v>1016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1017</v>
      </c>
      <c r="C60" s="290">
        <f>data!J90</f>
        <v>0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6449</v>
      </c>
      <c r="K60" s="301"/>
    </row>
    <row r="61" spans="1:11" customFormat="1" ht="20.149999999999999" customHeight="1" x14ac:dyDescent="0.35">
      <c r="A61" s="289">
        <v>23</v>
      </c>
      <c r="B61" s="290" t="s">
        <v>1018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1019</v>
      </c>
      <c r="C62" s="290">
        <f>data!J92</f>
        <v>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2468.9634600823438</v>
      </c>
    </row>
    <row r="63" spans="1:11" customFormat="1" ht="20.149999999999999" customHeight="1" x14ac:dyDescent="0.35">
      <c r="A63" s="289">
        <v>25</v>
      </c>
      <c r="B63" s="290" t="s">
        <v>1020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50043.32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5.1114182692307688</v>
      </c>
    </row>
    <row r="65" spans="1:9" customFormat="1" ht="20.149999999999999" customHeight="1" x14ac:dyDescent="0.35">
      <c r="A65" s="283" t="s">
        <v>1002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1024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EvergreenHealth Monroe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1004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1025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1008</v>
      </c>
      <c r="C72" s="292" t="s">
        <v>1026</v>
      </c>
      <c r="D72" s="291" t="s">
        <v>1027</v>
      </c>
      <c r="E72" s="302"/>
      <c r="F72" s="302"/>
      <c r="G72" s="291" t="s">
        <v>1028</v>
      </c>
      <c r="H72" s="291" t="s">
        <v>1028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82255</v>
      </c>
      <c r="D73" s="298">
        <f>data!R59</f>
        <v>109015</v>
      </c>
      <c r="E73" s="302"/>
      <c r="F73" s="302"/>
      <c r="G73" s="290">
        <f>data!U59</f>
        <v>145223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2.84</v>
      </c>
      <c r="D74" s="297">
        <f>data!R60</f>
        <v>0</v>
      </c>
      <c r="E74" s="297">
        <f>data!S60</f>
        <v>1.89</v>
      </c>
      <c r="F74" s="297">
        <f>data!T60</f>
        <v>0</v>
      </c>
      <c r="G74" s="297">
        <f>data!U60</f>
        <v>15.53</v>
      </c>
      <c r="H74" s="297">
        <f>data!V60</f>
        <v>0</v>
      </c>
      <c r="I74" s="297">
        <f>data!W60</f>
        <v>2.17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441090.75999999995</v>
      </c>
      <c r="D75" s="290">
        <f>data!R61</f>
        <v>0</v>
      </c>
      <c r="E75" s="290">
        <f>data!S61</f>
        <v>156207.39000000001</v>
      </c>
      <c r="F75" s="290">
        <f>data!T61</f>
        <v>0</v>
      </c>
      <c r="G75" s="290">
        <f>data!U61</f>
        <v>1304861.3500000001</v>
      </c>
      <c r="H75" s="290">
        <f>data!V61</f>
        <v>0</v>
      </c>
      <c r="I75" s="290">
        <f>data!W61</f>
        <v>405011.18000000005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78462</v>
      </c>
      <c r="D76" s="290">
        <f>data!R62</f>
        <v>0</v>
      </c>
      <c r="E76" s="290">
        <f>data!S62</f>
        <v>44907</v>
      </c>
      <c r="F76" s="290">
        <f>data!T62</f>
        <v>0</v>
      </c>
      <c r="G76" s="290">
        <f>data!U62</f>
        <v>340799</v>
      </c>
      <c r="H76" s="290">
        <f>data!V62</f>
        <v>0</v>
      </c>
      <c r="I76" s="290">
        <f>data!W62</f>
        <v>53162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11131.08</v>
      </c>
      <c r="H77" s="290">
        <f>data!V63</f>
        <v>0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5048.4900000000007</v>
      </c>
      <c r="D78" s="290">
        <f>data!R64</f>
        <v>54851.46</v>
      </c>
      <c r="E78" s="290">
        <f>data!S64</f>
        <v>166539.41999999998</v>
      </c>
      <c r="F78" s="290">
        <f>data!T64</f>
        <v>0</v>
      </c>
      <c r="G78" s="290">
        <f>data!U64</f>
        <v>1127644.2599999998</v>
      </c>
      <c r="H78" s="290">
        <f>data!V64</f>
        <v>0</v>
      </c>
      <c r="I78" s="290">
        <f>data!W64</f>
        <v>22108.809999999998</v>
      </c>
    </row>
    <row r="79" spans="1:9" customFormat="1" ht="20.149999999999999" customHeight="1" x14ac:dyDescent="0.35">
      <c r="A79" s="289">
        <v>10</v>
      </c>
      <c r="B79" s="290" t="s">
        <v>525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526</v>
      </c>
      <c r="C80" s="290">
        <f>data!Q66</f>
        <v>0</v>
      </c>
      <c r="D80" s="290">
        <f>data!R66</f>
        <v>480000</v>
      </c>
      <c r="E80" s="290">
        <f>data!S66</f>
        <v>132.07</v>
      </c>
      <c r="F80" s="290">
        <f>data!T66</f>
        <v>0</v>
      </c>
      <c r="G80" s="290">
        <f>data!U66</f>
        <v>784270.84000000008</v>
      </c>
      <c r="H80" s="290">
        <f>data!V66</f>
        <v>0</v>
      </c>
      <c r="I80" s="290">
        <f>data!W66</f>
        <v>76310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65972</v>
      </c>
      <c r="D81" s="290">
        <f>data!R67</f>
        <v>2642</v>
      </c>
      <c r="E81" s="290">
        <f>data!S67</f>
        <v>0</v>
      </c>
      <c r="F81" s="290">
        <f>data!T67</f>
        <v>0</v>
      </c>
      <c r="G81" s="290">
        <f>data!U67</f>
        <v>41225</v>
      </c>
      <c r="H81" s="290">
        <f>data!V67</f>
        <v>0</v>
      </c>
      <c r="I81" s="290">
        <f>data!W67</f>
        <v>230072</v>
      </c>
    </row>
    <row r="82" spans="1:9" customFormat="1" ht="20.149999999999999" customHeight="1" x14ac:dyDescent="0.35">
      <c r="A82" s="289">
        <v>13</v>
      </c>
      <c r="B82" s="290" t="s">
        <v>1009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0</v>
      </c>
      <c r="H82" s="290">
        <f>data!V68</f>
        <v>0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1010</v>
      </c>
      <c r="C83" s="290">
        <f>data!Q69</f>
        <v>0</v>
      </c>
      <c r="D83" s="290">
        <f>data!R69</f>
        <v>0</v>
      </c>
      <c r="E83" s="290">
        <f>data!S69</f>
        <v>0</v>
      </c>
      <c r="F83" s="290">
        <f>data!T69</f>
        <v>0</v>
      </c>
      <c r="G83" s="290">
        <f>data!U69</f>
        <v>8566</v>
      </c>
      <c r="H83" s="290">
        <f>data!V69</f>
        <v>0</v>
      </c>
      <c r="I83" s="290">
        <f>data!W69</f>
        <v>125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1011</v>
      </c>
      <c r="C85" s="290">
        <f>data!Q85</f>
        <v>590573.25</v>
      </c>
      <c r="D85" s="290">
        <f>data!R85</f>
        <v>537493.46</v>
      </c>
      <c r="E85" s="290">
        <f>data!S85</f>
        <v>367785.88</v>
      </c>
      <c r="F85" s="290">
        <f>data!T85</f>
        <v>0</v>
      </c>
      <c r="G85" s="290">
        <f>data!U85</f>
        <v>3618497.5300000003</v>
      </c>
      <c r="H85" s="290">
        <f>data!V85</f>
        <v>0</v>
      </c>
      <c r="I85" s="290">
        <f>data!W85</f>
        <v>786788.99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1012</v>
      </c>
      <c r="C87" s="298">
        <f>+data!M682</f>
        <v>619880</v>
      </c>
      <c r="D87" s="298">
        <f>+data!M683</f>
        <v>204513</v>
      </c>
      <c r="E87" s="298">
        <f>+data!M684</f>
        <v>85846</v>
      </c>
      <c r="F87" s="298">
        <f>+data!M685</f>
        <v>0</v>
      </c>
      <c r="G87" s="298">
        <f>+data!M686</f>
        <v>1607240</v>
      </c>
      <c r="H87" s="298">
        <f>+data!M687</f>
        <v>13316</v>
      </c>
      <c r="I87" s="298">
        <f>+data!M688</f>
        <v>561848</v>
      </c>
    </row>
    <row r="88" spans="1:9" customFormat="1" ht="20.149999999999999" customHeight="1" x14ac:dyDescent="0.35">
      <c r="A88" s="289">
        <v>19</v>
      </c>
      <c r="B88" s="298" t="s">
        <v>1013</v>
      </c>
      <c r="C88" s="290">
        <f>data!Q87</f>
        <v>345651</v>
      </c>
      <c r="D88" s="290">
        <f>data!R87</f>
        <v>595092</v>
      </c>
      <c r="E88" s="290">
        <f>data!S87</f>
        <v>0</v>
      </c>
      <c r="F88" s="290">
        <f>data!T87</f>
        <v>0</v>
      </c>
      <c r="G88" s="290">
        <f>data!U87</f>
        <v>3378912.12</v>
      </c>
      <c r="H88" s="290">
        <f>data!V87</f>
        <v>74514.509999999995</v>
      </c>
      <c r="I88" s="290">
        <f>data!W87</f>
        <v>660619.5</v>
      </c>
    </row>
    <row r="89" spans="1:9" customFormat="1" ht="20.149999999999999" customHeight="1" x14ac:dyDescent="0.35">
      <c r="A89" s="289">
        <v>20</v>
      </c>
      <c r="B89" s="298" t="s">
        <v>1014</v>
      </c>
      <c r="C89" s="290">
        <f>data!Q88</f>
        <v>3926259.14</v>
      </c>
      <c r="D89" s="290">
        <f>data!R88</f>
        <v>2152468.67</v>
      </c>
      <c r="E89" s="290">
        <f>data!S88</f>
        <v>0</v>
      </c>
      <c r="F89" s="290">
        <f>data!T88</f>
        <v>0</v>
      </c>
      <c r="G89" s="290">
        <f>data!U88</f>
        <v>13756368.380000001</v>
      </c>
      <c r="H89" s="290">
        <f>data!V88</f>
        <v>237998</v>
      </c>
      <c r="I89" s="290">
        <f>data!W88</f>
        <v>8315975</v>
      </c>
    </row>
    <row r="90" spans="1:9" customFormat="1" ht="20.149999999999999" customHeight="1" x14ac:dyDescent="0.35">
      <c r="A90" s="289">
        <v>21</v>
      </c>
      <c r="B90" s="298" t="s">
        <v>1015</v>
      </c>
      <c r="C90" s="290">
        <f>data!Q89</f>
        <v>4271910.1400000006</v>
      </c>
      <c r="D90" s="290">
        <f>data!R89</f>
        <v>2747560.67</v>
      </c>
      <c r="E90" s="290">
        <f>data!S89</f>
        <v>0</v>
      </c>
      <c r="F90" s="290">
        <f>data!T89</f>
        <v>0</v>
      </c>
      <c r="G90" s="290">
        <f>data!U89</f>
        <v>17135280.5</v>
      </c>
      <c r="H90" s="290">
        <f>data!V89</f>
        <v>312512.51</v>
      </c>
      <c r="I90" s="290">
        <f>data!W89</f>
        <v>8976594.5</v>
      </c>
    </row>
    <row r="91" spans="1:9" customFormat="1" ht="20.149999999999999" customHeight="1" x14ac:dyDescent="0.35">
      <c r="A91" s="289" t="s">
        <v>1016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1017</v>
      </c>
      <c r="C92" s="290">
        <f>data!Q90</f>
        <v>4545</v>
      </c>
      <c r="D92" s="290">
        <f>data!R90</f>
        <v>182</v>
      </c>
      <c r="E92" s="290">
        <f>data!S90</f>
        <v>0</v>
      </c>
      <c r="F92" s="290">
        <f>data!T90</f>
        <v>0</v>
      </c>
      <c r="G92" s="290">
        <f>data!U90</f>
        <v>1280</v>
      </c>
      <c r="H92" s="290">
        <f>data!V90</f>
        <v>0</v>
      </c>
      <c r="I92" s="290">
        <f>data!W90</f>
        <v>480</v>
      </c>
    </row>
    <row r="93" spans="1:9" customFormat="1" ht="20.149999999999999" customHeight="1" x14ac:dyDescent="0.35">
      <c r="A93" s="289">
        <v>23</v>
      </c>
      <c r="B93" s="290" t="s">
        <v>1018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1019</v>
      </c>
      <c r="C94" s="290">
        <f>data!Q92</f>
        <v>273.53869906772036</v>
      </c>
      <c r="D94" s="290">
        <f>data!R92</f>
        <v>83.010298850030779</v>
      </c>
      <c r="E94" s="290">
        <f>data!S92</f>
        <v>0</v>
      </c>
      <c r="F94" s="290">
        <f>data!T92</f>
        <v>0</v>
      </c>
      <c r="G94" s="290">
        <f>data!U92</f>
        <v>583.4438147745019</v>
      </c>
      <c r="H94" s="290">
        <f>data!V92</f>
        <v>0</v>
      </c>
      <c r="I94" s="290">
        <f>data!W92</f>
        <v>218.19849983436657</v>
      </c>
    </row>
    <row r="95" spans="1:9" customFormat="1" ht="20.149999999999999" customHeight="1" x14ac:dyDescent="0.35">
      <c r="A95" s="289">
        <v>25</v>
      </c>
      <c r="B95" s="290" t="s">
        <v>1020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2.8395865384615386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-1.6264423076923076E-2</v>
      </c>
      <c r="H96" s="297">
        <f>data!V94</f>
        <v>0</v>
      </c>
      <c r="I96" s="297">
        <f>data!W94</f>
        <v>0</v>
      </c>
    </row>
    <row r="97" spans="1:9" customFormat="1" ht="20.149999999999999" customHeight="1" x14ac:dyDescent="0.35">
      <c r="A97" s="283" t="s">
        <v>1002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1029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EvergreenHealth Monroe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1004</v>
      </c>
      <c r="C102" s="296" t="s">
        <v>1030</v>
      </c>
      <c r="D102" s="296" t="s">
        <v>1031</v>
      </c>
      <c r="E102" s="296" t="s">
        <v>1031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1008</v>
      </c>
      <c r="C104" s="291" t="s">
        <v>251</v>
      </c>
      <c r="D104" s="292" t="s">
        <v>1032</v>
      </c>
      <c r="E104" s="292" t="s">
        <v>1032</v>
      </c>
      <c r="F104" s="292" t="s">
        <v>1032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1995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7.57</v>
      </c>
      <c r="D106" s="297">
        <f>data!Y60</f>
        <v>5.72</v>
      </c>
      <c r="E106" s="297">
        <f>data!Z60</f>
        <v>0</v>
      </c>
      <c r="F106" s="297">
        <f>data!AA60</f>
        <v>0</v>
      </c>
      <c r="G106" s="297">
        <f>data!AB60</f>
        <v>5.12</v>
      </c>
      <c r="H106" s="297">
        <f>data!AC60</f>
        <v>4.47</v>
      </c>
      <c r="I106" s="297">
        <f>data!AD60</f>
        <v>6.21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886536.27</v>
      </c>
      <c r="D107" s="290">
        <f>data!Y61</f>
        <v>1052721.92</v>
      </c>
      <c r="E107" s="290">
        <f>data!Z61</f>
        <v>0</v>
      </c>
      <c r="F107" s="290">
        <f>data!AA61</f>
        <v>0</v>
      </c>
      <c r="G107" s="290">
        <f>data!AB61</f>
        <v>776317.92999999993</v>
      </c>
      <c r="H107" s="290">
        <f>data!AC61</f>
        <v>657809.86999999988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214611</v>
      </c>
      <c r="D108" s="290">
        <f>data!Y62</f>
        <v>121727</v>
      </c>
      <c r="E108" s="290">
        <f>data!Z62</f>
        <v>0</v>
      </c>
      <c r="F108" s="290">
        <f>data!AA62</f>
        <v>0</v>
      </c>
      <c r="G108" s="290">
        <f>data!AB62</f>
        <v>182162</v>
      </c>
      <c r="H108" s="290">
        <f>data!AC62</f>
        <v>73007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0</v>
      </c>
      <c r="H109" s="290">
        <f>data!AC63</f>
        <v>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111.05</v>
      </c>
      <c r="D110" s="290">
        <f>data!Y64</f>
        <v>166340.32</v>
      </c>
      <c r="E110" s="290">
        <f>data!Z64</f>
        <v>0</v>
      </c>
      <c r="F110" s="290">
        <f>data!AA64</f>
        <v>0</v>
      </c>
      <c r="G110" s="290">
        <f>data!AB64</f>
        <v>823628.14000000013</v>
      </c>
      <c r="H110" s="290">
        <f>data!AC64</f>
        <v>19382.059999999998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525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526</v>
      </c>
      <c r="C112" s="290">
        <f>data!X66</f>
        <v>74181.5</v>
      </c>
      <c r="D112" s="290">
        <f>data!Y66</f>
        <v>201988.19999999998</v>
      </c>
      <c r="E112" s="290">
        <f>data!Z66</f>
        <v>0</v>
      </c>
      <c r="F112" s="290">
        <f>data!AA66</f>
        <v>0</v>
      </c>
      <c r="G112" s="290">
        <f>data!AB66</f>
        <v>42373.799999999996</v>
      </c>
      <c r="H112" s="290">
        <f>data!AC66</f>
        <v>56.53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87486</v>
      </c>
      <c r="D113" s="290">
        <f>data!Y67</f>
        <v>80449</v>
      </c>
      <c r="E113" s="290">
        <f>data!Z67</f>
        <v>0</v>
      </c>
      <c r="F113" s="290">
        <f>data!AA67</f>
        <v>0</v>
      </c>
      <c r="G113" s="290">
        <f>data!AB67</f>
        <v>11772</v>
      </c>
      <c r="H113" s="290">
        <f>data!AC67</f>
        <v>14285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1009</v>
      </c>
      <c r="C114" s="290">
        <f>data!X68</f>
        <v>0</v>
      </c>
      <c r="D114" s="290">
        <f>data!Y68</f>
        <v>0</v>
      </c>
      <c r="E114" s="290">
        <f>data!Z68</f>
        <v>0</v>
      </c>
      <c r="F114" s="290">
        <f>data!AA68</f>
        <v>0</v>
      </c>
      <c r="G114" s="290">
        <f>data!AB68</f>
        <v>159397.4</v>
      </c>
      <c r="H114" s="290">
        <f>data!AC68</f>
        <v>0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1010</v>
      </c>
      <c r="C115" s="290">
        <f>data!X69</f>
        <v>204.95</v>
      </c>
      <c r="D115" s="290">
        <f>data!Y69</f>
        <v>173.58</v>
      </c>
      <c r="E115" s="290">
        <f>data!Z69</f>
        <v>0</v>
      </c>
      <c r="F115" s="290">
        <f>data!AA69</f>
        <v>0</v>
      </c>
      <c r="G115" s="290">
        <f>data!AB69</f>
        <v>2375</v>
      </c>
      <c r="H115" s="290">
        <f>data!AC69</f>
        <v>496.82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1011</v>
      </c>
      <c r="C117" s="290">
        <f>data!X85</f>
        <v>1263130.77</v>
      </c>
      <c r="D117" s="290">
        <f>data!Y85</f>
        <v>1623400.02</v>
      </c>
      <c r="E117" s="290">
        <f>data!Z85</f>
        <v>0</v>
      </c>
      <c r="F117" s="290">
        <f>data!AA85</f>
        <v>0</v>
      </c>
      <c r="G117" s="290">
        <f>data!AB85</f>
        <v>1998026.27</v>
      </c>
      <c r="H117" s="290">
        <f>data!AC85</f>
        <v>765037.27999999991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1012</v>
      </c>
      <c r="C119" s="298">
        <f>+data!M689</f>
        <v>1878742</v>
      </c>
      <c r="D119" s="298">
        <f>+data!M690</f>
        <v>1090138</v>
      </c>
      <c r="E119" s="298">
        <f>+data!M691</f>
        <v>12</v>
      </c>
      <c r="F119" s="298">
        <f>+data!M692</f>
        <v>10713</v>
      </c>
      <c r="G119" s="298">
        <f>+data!M693</f>
        <v>942795</v>
      </c>
      <c r="H119" s="298">
        <f>+data!M694</f>
        <v>276604</v>
      </c>
      <c r="I119" s="298">
        <f>+data!M695</f>
        <v>104420</v>
      </c>
    </row>
    <row r="120" spans="1:9" customFormat="1" ht="20.149999999999999" customHeight="1" x14ac:dyDescent="0.35">
      <c r="A120" s="289">
        <v>19</v>
      </c>
      <c r="B120" s="298" t="s">
        <v>1013</v>
      </c>
      <c r="C120" s="290">
        <f>data!X87</f>
        <v>4236747.42</v>
      </c>
      <c r="D120" s="290">
        <f>data!Y87</f>
        <v>1116344.18</v>
      </c>
      <c r="E120" s="290">
        <f>data!Z87</f>
        <v>0</v>
      </c>
      <c r="F120" s="290">
        <f>data!AA87</f>
        <v>0</v>
      </c>
      <c r="G120" s="290">
        <f>data!AB87</f>
        <v>5500365.9699999997</v>
      </c>
      <c r="H120" s="290">
        <f>data!AC87</f>
        <v>609982</v>
      </c>
      <c r="I120" s="290">
        <f>data!AD87</f>
        <v>0</v>
      </c>
    </row>
    <row r="121" spans="1:9" customFormat="1" ht="20.149999999999999" customHeight="1" x14ac:dyDescent="0.35">
      <c r="A121" s="289">
        <v>20</v>
      </c>
      <c r="B121" s="298" t="s">
        <v>1014</v>
      </c>
      <c r="C121" s="290">
        <f>data!X88</f>
        <v>32181447</v>
      </c>
      <c r="D121" s="290">
        <f>data!Y88</f>
        <v>11063958.25</v>
      </c>
      <c r="E121" s="290">
        <f>data!Z88</f>
        <v>270</v>
      </c>
      <c r="F121" s="290">
        <f>data!AA88</f>
        <v>0</v>
      </c>
      <c r="G121" s="290">
        <f>data!AB88</f>
        <v>6283042.2199999997</v>
      </c>
      <c r="H121" s="290">
        <f>data!AC88</f>
        <v>304058</v>
      </c>
      <c r="I121" s="290">
        <f>data!AD88</f>
        <v>0</v>
      </c>
    </row>
    <row r="122" spans="1:9" customFormat="1" ht="20.149999999999999" customHeight="1" x14ac:dyDescent="0.35">
      <c r="A122" s="289">
        <v>21</v>
      </c>
      <c r="B122" s="298" t="s">
        <v>1015</v>
      </c>
      <c r="C122" s="290">
        <f>data!X89</f>
        <v>36418194.420000002</v>
      </c>
      <c r="D122" s="290">
        <f>data!Y89</f>
        <v>12180302.43</v>
      </c>
      <c r="E122" s="290">
        <f>data!Z89</f>
        <v>270</v>
      </c>
      <c r="F122" s="290">
        <f>data!AA89</f>
        <v>0</v>
      </c>
      <c r="G122" s="290">
        <f>data!AB89</f>
        <v>11783408.189999999</v>
      </c>
      <c r="H122" s="290">
        <f>data!AC89</f>
        <v>914040</v>
      </c>
      <c r="I122" s="290">
        <f>data!AD89</f>
        <v>0</v>
      </c>
    </row>
    <row r="123" spans="1:9" customFormat="1" ht="20.149999999999999" customHeight="1" x14ac:dyDescent="0.35">
      <c r="A123" s="289" t="s">
        <v>1016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1017</v>
      </c>
      <c r="C124" s="290">
        <f>data!X90</f>
        <v>405</v>
      </c>
      <c r="D124" s="290">
        <f>data!Y90</f>
        <v>3578</v>
      </c>
      <c r="E124" s="290">
        <f>data!Z90</f>
        <v>0</v>
      </c>
      <c r="F124" s="290">
        <f>data!AA90</f>
        <v>0</v>
      </c>
      <c r="G124" s="290">
        <f>data!AB90</f>
        <v>811</v>
      </c>
      <c r="H124" s="290">
        <f>data!AC90</f>
        <v>765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1018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1019</v>
      </c>
      <c r="C126" s="290">
        <f>data!X92</f>
        <v>183.41323174482991</v>
      </c>
      <c r="D126" s="290">
        <f>data!Y92</f>
        <v>1159.7724610761441</v>
      </c>
      <c r="E126" s="290">
        <f>data!Z92</f>
        <v>0</v>
      </c>
      <c r="F126" s="290">
        <f>data!AA92</f>
        <v>194.48127159150064</v>
      </c>
      <c r="G126" s="290">
        <f>data!AB92</f>
        <v>369.19818631394639</v>
      </c>
      <c r="H126" s="290">
        <f>data!AC92</f>
        <v>347.85268089536703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1020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0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1.7307692307692309E-2</v>
      </c>
      <c r="I128" s="297">
        <f>data!AD94</f>
        <v>0</v>
      </c>
    </row>
    <row r="129" spans="1:14" customFormat="1" ht="20.149999999999999" customHeight="1" x14ac:dyDescent="0.35">
      <c r="A129" s="283" t="s">
        <v>1002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1033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EvergreenHealth Monroe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1004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1034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1008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1035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18952</v>
      </c>
      <c r="F137" s="290">
        <f>data!AH59</f>
        <v>0</v>
      </c>
      <c r="G137" s="290">
        <f>data!AI59</f>
        <v>0</v>
      </c>
      <c r="H137" s="290">
        <f>data!AJ59</f>
        <v>1477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0</v>
      </c>
      <c r="D138" s="297">
        <f>data!AF60</f>
        <v>29.46</v>
      </c>
      <c r="E138" s="297">
        <f>data!AG60</f>
        <v>0</v>
      </c>
      <c r="F138" s="297">
        <f>data!AH60</f>
        <v>0</v>
      </c>
      <c r="G138" s="297">
        <f>data!AI60</f>
        <v>0</v>
      </c>
      <c r="H138" s="297">
        <f>data!AJ60</f>
        <v>3.92</v>
      </c>
      <c r="I138" s="297">
        <f>data!AK60</f>
        <v>1.02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571244</v>
      </c>
      <c r="D139" s="290">
        <f>data!AF61</f>
        <v>0</v>
      </c>
      <c r="E139" s="290">
        <f>data!AG61</f>
        <v>3339820.25</v>
      </c>
      <c r="F139" s="290">
        <f>data!AH61</f>
        <v>0</v>
      </c>
      <c r="G139" s="290">
        <f>data!AI61</f>
        <v>0</v>
      </c>
      <c r="H139" s="290">
        <f>data!AJ61</f>
        <v>529086.75</v>
      </c>
      <c r="I139" s="290">
        <f>data!AK61</f>
        <v>140497.26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162769</v>
      </c>
      <c r="D140" s="290">
        <f>data!AF62</f>
        <v>0</v>
      </c>
      <c r="E140" s="290">
        <f>data!AG62</f>
        <v>636595</v>
      </c>
      <c r="F140" s="290">
        <f>data!AH62</f>
        <v>0</v>
      </c>
      <c r="G140" s="290">
        <f>data!AI62</f>
        <v>0</v>
      </c>
      <c r="H140" s="290">
        <f>data!AJ62</f>
        <v>119504</v>
      </c>
      <c r="I140" s="290">
        <f>data!AK62</f>
        <v>50248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676063.51</v>
      </c>
      <c r="F141" s="290">
        <f>data!AH63</f>
        <v>0</v>
      </c>
      <c r="G141" s="290">
        <f>data!AI63</f>
        <v>0</v>
      </c>
      <c r="H141" s="290">
        <f>data!AJ63</f>
        <v>0</v>
      </c>
      <c r="I141" s="290">
        <f>data!AK63</f>
        <v>76163.58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11014.199999999999</v>
      </c>
      <c r="D142" s="290">
        <f>data!AF64</f>
        <v>0</v>
      </c>
      <c r="E142" s="290">
        <f>data!AG64</f>
        <v>519044.05999999988</v>
      </c>
      <c r="F142" s="290">
        <f>data!AH64</f>
        <v>0</v>
      </c>
      <c r="G142" s="290">
        <f>data!AI64</f>
        <v>0</v>
      </c>
      <c r="H142" s="290">
        <f>data!AJ64</f>
        <v>74567.12999999999</v>
      </c>
      <c r="I142" s="290">
        <f>data!AK64</f>
        <v>0</v>
      </c>
    </row>
    <row r="143" spans="1:14" customFormat="1" ht="20.149999999999999" customHeight="1" x14ac:dyDescent="0.35">
      <c r="A143" s="289">
        <v>10</v>
      </c>
      <c r="B143" s="290" t="s">
        <v>525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526</v>
      </c>
      <c r="C144" s="290">
        <f>data!AE66</f>
        <v>1094</v>
      </c>
      <c r="D144" s="290">
        <f>data!AF66</f>
        <v>0</v>
      </c>
      <c r="E144" s="290">
        <f>data!AG66</f>
        <v>53314.57</v>
      </c>
      <c r="F144" s="290">
        <f>data!AH66</f>
        <v>0</v>
      </c>
      <c r="G144" s="290">
        <f>data!AI66</f>
        <v>0</v>
      </c>
      <c r="H144" s="290">
        <f>data!AJ66</f>
        <v>160840.86000000002</v>
      </c>
      <c r="I144" s="290">
        <f>data!AK66</f>
        <v>0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77282</v>
      </c>
      <c r="D145" s="290">
        <f>data!AF67</f>
        <v>0</v>
      </c>
      <c r="E145" s="290">
        <f>data!AG67</f>
        <v>128606</v>
      </c>
      <c r="F145" s="290">
        <f>data!AH67</f>
        <v>0</v>
      </c>
      <c r="G145" s="290">
        <f>data!AI67</f>
        <v>0</v>
      </c>
      <c r="H145" s="290">
        <f>data!AJ67</f>
        <v>59428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1009</v>
      </c>
      <c r="C146" s="290">
        <f>data!AE68</f>
        <v>0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265.39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1010</v>
      </c>
      <c r="C147" s="290">
        <f>data!AE69</f>
        <v>1457.4</v>
      </c>
      <c r="D147" s="290">
        <f>data!AF69</f>
        <v>0</v>
      </c>
      <c r="E147" s="290">
        <f>data!AG69</f>
        <v>1231.4000000000001</v>
      </c>
      <c r="F147" s="290">
        <f>data!AH69</f>
        <v>0</v>
      </c>
      <c r="G147" s="290">
        <f>data!AI69</f>
        <v>0</v>
      </c>
      <c r="H147" s="290">
        <f>data!AJ69</f>
        <v>0</v>
      </c>
      <c r="I147" s="290">
        <f>data!AK69</f>
        <v>0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1011</v>
      </c>
      <c r="C149" s="290">
        <f>data!AE85</f>
        <v>824860.6</v>
      </c>
      <c r="D149" s="290">
        <f>data!AF85</f>
        <v>0</v>
      </c>
      <c r="E149" s="290">
        <f>data!AG85</f>
        <v>5354674.79</v>
      </c>
      <c r="F149" s="290">
        <f>data!AH85</f>
        <v>0</v>
      </c>
      <c r="G149" s="290">
        <f>data!AI85</f>
        <v>0</v>
      </c>
      <c r="H149" s="290">
        <f>data!AJ85</f>
        <v>943692.13</v>
      </c>
      <c r="I149" s="290">
        <f>data!AK85</f>
        <v>266908.84000000003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1012</v>
      </c>
      <c r="C151" s="298">
        <f>+data!M696</f>
        <v>276971</v>
      </c>
      <c r="D151" s="298">
        <f>+data!M697</f>
        <v>495365</v>
      </c>
      <c r="E151" s="298">
        <f>+data!M698</f>
        <v>3962639</v>
      </c>
      <c r="F151" s="298">
        <f>+data!M699</f>
        <v>0</v>
      </c>
      <c r="G151" s="298">
        <f>+data!M700</f>
        <v>15068</v>
      </c>
      <c r="H151" s="298">
        <f>+data!M701</f>
        <v>570196</v>
      </c>
      <c r="I151" s="298">
        <f>+data!M702</f>
        <v>52664</v>
      </c>
    </row>
    <row r="152" spans="1:9" customFormat="1" ht="20.149999999999999" customHeight="1" x14ac:dyDescent="0.35">
      <c r="A152" s="289">
        <v>19</v>
      </c>
      <c r="B152" s="298" t="s">
        <v>1013</v>
      </c>
      <c r="C152" s="290">
        <f>data!AE87</f>
        <v>500506</v>
      </c>
      <c r="D152" s="290">
        <f>data!AF87</f>
        <v>0</v>
      </c>
      <c r="E152" s="290">
        <f>data!AG87</f>
        <v>4740385.88</v>
      </c>
      <c r="F152" s="290">
        <f>data!AH87</f>
        <v>0</v>
      </c>
      <c r="G152" s="290">
        <f>data!AI87</f>
        <v>0</v>
      </c>
      <c r="H152" s="290">
        <f>data!AJ87</f>
        <v>9005</v>
      </c>
      <c r="I152" s="290">
        <f>data!AK87</f>
        <v>0</v>
      </c>
    </row>
    <row r="153" spans="1:9" customFormat="1" ht="20.149999999999999" customHeight="1" x14ac:dyDescent="0.35">
      <c r="A153" s="289">
        <v>20</v>
      </c>
      <c r="B153" s="298" t="s">
        <v>1014</v>
      </c>
      <c r="C153" s="290">
        <f>data!AE88</f>
        <v>2939797.67</v>
      </c>
      <c r="D153" s="290">
        <f>data!AF88</f>
        <v>0</v>
      </c>
      <c r="E153" s="290">
        <f>data!AG88</f>
        <v>45645097.5</v>
      </c>
      <c r="F153" s="290">
        <f>data!AH88</f>
        <v>0</v>
      </c>
      <c r="G153" s="290">
        <f>data!AI88</f>
        <v>0</v>
      </c>
      <c r="H153" s="290">
        <f>data!AJ88</f>
        <v>2304449.5499999998</v>
      </c>
      <c r="I153" s="290">
        <f>data!AK88</f>
        <v>0</v>
      </c>
    </row>
    <row r="154" spans="1:9" customFormat="1" ht="20.149999999999999" customHeight="1" x14ac:dyDescent="0.35">
      <c r="A154" s="289">
        <v>21</v>
      </c>
      <c r="B154" s="298" t="s">
        <v>1015</v>
      </c>
      <c r="C154" s="290">
        <f>data!AE89</f>
        <v>3440303.67</v>
      </c>
      <c r="D154" s="290">
        <f>data!AF89</f>
        <v>0</v>
      </c>
      <c r="E154" s="290">
        <f>data!AG89</f>
        <v>50385483.380000003</v>
      </c>
      <c r="F154" s="290">
        <f>data!AH89</f>
        <v>0</v>
      </c>
      <c r="G154" s="290">
        <f>data!AI89</f>
        <v>0</v>
      </c>
      <c r="H154" s="290">
        <f>data!AJ89</f>
        <v>2313454.5499999998</v>
      </c>
      <c r="I154" s="290">
        <f>data!AK89</f>
        <v>0</v>
      </c>
    </row>
    <row r="155" spans="1:9" customFormat="1" ht="20.149999999999999" customHeight="1" x14ac:dyDescent="0.35">
      <c r="A155" s="289" t="s">
        <v>1016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1017</v>
      </c>
      <c r="C156" s="290">
        <f>data!AE90</f>
        <v>260</v>
      </c>
      <c r="D156" s="290">
        <f>data!AF90</f>
        <v>0</v>
      </c>
      <c r="E156" s="290">
        <f>data!AG90</f>
        <v>7800</v>
      </c>
      <c r="F156" s="290">
        <f>data!AH90</f>
        <v>0</v>
      </c>
      <c r="G156" s="290">
        <f>data!AI90</f>
        <v>0</v>
      </c>
      <c r="H156" s="290">
        <f>data!AJ90</f>
        <v>3875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1018</v>
      </c>
      <c r="C157" s="290">
        <f>data!AE91</f>
        <v>0</v>
      </c>
      <c r="D157" s="290">
        <f>data!AF91</f>
        <v>0</v>
      </c>
      <c r="E157" s="290">
        <f>data!AG91</f>
        <v>1023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1019</v>
      </c>
      <c r="C158" s="290">
        <f>data!AE92</f>
        <v>117.79556693956748</v>
      </c>
      <c r="D158" s="290">
        <f>data!AF92</f>
        <v>0</v>
      </c>
      <c r="E158" s="290">
        <f>data!AG92</f>
        <v>3552.8407907813171</v>
      </c>
      <c r="F158" s="290">
        <f>data!AH92</f>
        <v>0</v>
      </c>
      <c r="G158" s="290">
        <f>data!AI92</f>
        <v>273.53869906772036</v>
      </c>
      <c r="H158" s="290">
        <f>data!AJ92</f>
        <v>0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1020</v>
      </c>
      <c r="C159" s="290">
        <f>data!AE93</f>
        <v>0</v>
      </c>
      <c r="D159" s="290">
        <f>data!AF93</f>
        <v>0</v>
      </c>
      <c r="E159" s="290">
        <f>data!AG93</f>
        <v>42374.91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20.312096153846156</v>
      </c>
      <c r="F160" s="297">
        <f>data!AH94</f>
        <v>0</v>
      </c>
      <c r="G160" s="297">
        <f>data!AI94</f>
        <v>0</v>
      </c>
      <c r="H160" s="297">
        <f>data!AJ94</f>
        <v>3.7230240384615385</v>
      </c>
      <c r="I160" s="297">
        <f>data!AK94</f>
        <v>0</v>
      </c>
    </row>
    <row r="161" spans="1:9" customFormat="1" ht="20.149999999999999" customHeight="1" x14ac:dyDescent="0.35">
      <c r="A161" s="283" t="s">
        <v>1002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1036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EvergreenHealth Monroe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1004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1037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1038</v>
      </c>
      <c r="F167" s="296" t="s">
        <v>209</v>
      </c>
      <c r="G167" s="296" t="s">
        <v>148</v>
      </c>
      <c r="H167" s="295" t="s">
        <v>1039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1008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525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526</v>
      </c>
      <c r="C176" s="290">
        <f>data!AL66</f>
        <v>0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1009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1010</v>
      </c>
      <c r="C179" s="290">
        <f>data!AL69</f>
        <v>0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1011</v>
      </c>
      <c r="C181" s="290">
        <f>data!AL85</f>
        <v>0</v>
      </c>
      <c r="D181" s="290">
        <f>data!AM85</f>
        <v>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1012</v>
      </c>
      <c r="C183" s="298">
        <f>+data!M703</f>
        <v>0</v>
      </c>
      <c r="D183" s="298">
        <f>+data!M704</f>
        <v>0</v>
      </c>
      <c r="E183" s="298">
        <f>+data!M705</f>
        <v>0</v>
      </c>
      <c r="F183" s="298">
        <f>+data!M706</f>
        <v>0</v>
      </c>
      <c r="G183" s="298">
        <f>+data!M707</f>
        <v>11</v>
      </c>
      <c r="H183" s="298">
        <f>+data!M708</f>
        <v>0</v>
      </c>
      <c r="I183" s="298">
        <f>+data!M709</f>
        <v>0</v>
      </c>
    </row>
    <row r="184" spans="1:9" customFormat="1" ht="20.149999999999999" customHeight="1" x14ac:dyDescent="0.35">
      <c r="A184" s="289">
        <v>19</v>
      </c>
      <c r="B184" s="298" t="s">
        <v>1013</v>
      </c>
      <c r="C184" s="290">
        <f>data!AL87</f>
        <v>0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247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1014</v>
      </c>
      <c r="C185" s="290">
        <f>data!AL88</f>
        <v>0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1015</v>
      </c>
      <c r="C186" s="290">
        <f>data!AL89</f>
        <v>0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247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1016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1017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1018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1019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1020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1002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1040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EvergreenHealth Monroe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1004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1041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1042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1008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0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0</v>
      </c>
      <c r="G203" s="290">
        <f>data!AW61</f>
        <v>0</v>
      </c>
      <c r="H203" s="290">
        <f>data!AX61</f>
        <v>0</v>
      </c>
      <c r="I203" s="290">
        <f>data!AY61</f>
        <v>0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0</v>
      </c>
      <c r="G204" s="290">
        <f>data!AW62</f>
        <v>0</v>
      </c>
      <c r="H204" s="290">
        <f>data!AX62</f>
        <v>0</v>
      </c>
      <c r="I204" s="290">
        <f>data!AY62</f>
        <v>0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0</v>
      </c>
      <c r="G206" s="290">
        <f>data!AW64</f>
        <v>0</v>
      </c>
      <c r="H206" s="290">
        <f>data!AX64</f>
        <v>0</v>
      </c>
      <c r="I206" s="290">
        <f>data!AY64</f>
        <v>0</v>
      </c>
    </row>
    <row r="207" spans="1:9" customFormat="1" ht="20.149999999999999" customHeight="1" x14ac:dyDescent="0.35">
      <c r="A207" s="289">
        <v>10</v>
      </c>
      <c r="B207" s="290" t="s">
        <v>525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526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0</v>
      </c>
      <c r="G208" s="290">
        <f>data!AW66</f>
        <v>0</v>
      </c>
      <c r="H208" s="290">
        <f>data!AX66</f>
        <v>51344.86</v>
      </c>
      <c r="I208" s="290">
        <f>data!AY66</f>
        <v>0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87746</v>
      </c>
      <c r="G209" s="290">
        <f>data!AW67</f>
        <v>0</v>
      </c>
      <c r="H209" s="290">
        <f>data!AX67</f>
        <v>0</v>
      </c>
      <c r="I209" s="290">
        <f>data!AY67</f>
        <v>0</v>
      </c>
    </row>
    <row r="210" spans="1:9" customFormat="1" ht="20.149999999999999" customHeight="1" x14ac:dyDescent="0.35">
      <c r="A210" s="289">
        <v>13</v>
      </c>
      <c r="B210" s="290" t="s">
        <v>1009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1010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0</v>
      </c>
      <c r="H211" s="290">
        <f>data!AX69</f>
        <v>8125.22</v>
      </c>
      <c r="I211" s="290">
        <f>data!AY69</f>
        <v>0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0</v>
      </c>
    </row>
    <row r="213" spans="1:9" customFormat="1" ht="20.149999999999999" customHeight="1" x14ac:dyDescent="0.35">
      <c r="A213" s="289">
        <v>16</v>
      </c>
      <c r="B213" s="298" t="s">
        <v>1011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87746</v>
      </c>
      <c r="G213" s="290">
        <f>data!AW85</f>
        <v>0</v>
      </c>
      <c r="H213" s="290">
        <f>data!AX85</f>
        <v>59470.080000000002</v>
      </c>
      <c r="I213" s="290">
        <f>data!AY85</f>
        <v>0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1012</v>
      </c>
      <c r="C215" s="298">
        <f>+data!M710</f>
        <v>0</v>
      </c>
      <c r="D215" s="298">
        <f>+data!M711</f>
        <v>0</v>
      </c>
      <c r="E215" s="298">
        <f>+data!M712</f>
        <v>0</v>
      </c>
      <c r="F215" s="298">
        <f>+data!M713</f>
        <v>1073305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1013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1014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8372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1015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8372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1016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1017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6045</v>
      </c>
      <c r="G220" s="290">
        <f>data!AW90</f>
        <v>0</v>
      </c>
      <c r="H220" s="290">
        <f>data!AX90</f>
        <v>0</v>
      </c>
      <c r="I220" s="290">
        <f>data!AY90</f>
        <v>0</v>
      </c>
    </row>
    <row r="221" spans="1:9" customFormat="1" ht="20.149999999999999" customHeight="1" x14ac:dyDescent="0.35">
      <c r="A221" s="289">
        <v>23</v>
      </c>
      <c r="B221" s="290" t="s">
        <v>1018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1019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11280.704326581801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1020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6.14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1002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1043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EvergreenHealth Monroe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1004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1044</v>
      </c>
      <c r="F231" s="296" t="s">
        <v>1045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1008</v>
      </c>
      <c r="C232" s="292" t="s">
        <v>1046</v>
      </c>
      <c r="D232" s="292" t="s">
        <v>1047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31580</v>
      </c>
      <c r="D233" s="290">
        <f>data!BA59</f>
        <v>0</v>
      </c>
      <c r="E233" s="302"/>
      <c r="F233" s="302"/>
      <c r="G233" s="302"/>
      <c r="H233" s="290">
        <f>data!BE59</f>
        <v>83637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14.34</v>
      </c>
      <c r="D234" s="297">
        <f>data!BA60</f>
        <v>0</v>
      </c>
      <c r="E234" s="297">
        <f>data!BB60</f>
        <v>0</v>
      </c>
      <c r="F234" s="297">
        <f>data!BC60</f>
        <v>0</v>
      </c>
      <c r="G234" s="297">
        <f>data!BD60</f>
        <v>0</v>
      </c>
      <c r="H234" s="297">
        <f>data!BE60</f>
        <v>5.18</v>
      </c>
      <c r="I234" s="297">
        <f>data!BF60</f>
        <v>15.68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828892.23</v>
      </c>
      <c r="D235" s="290">
        <f>data!BA61</f>
        <v>0</v>
      </c>
      <c r="E235" s="290">
        <f>data!BB61</f>
        <v>0</v>
      </c>
      <c r="F235" s="290">
        <f>data!BC61</f>
        <v>0</v>
      </c>
      <c r="G235" s="290">
        <f>data!BD61</f>
        <v>0.01</v>
      </c>
      <c r="H235" s="290">
        <f>data!BE61</f>
        <v>513877.8</v>
      </c>
      <c r="I235" s="290">
        <f>data!BF61</f>
        <v>877157.76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204947</v>
      </c>
      <c r="D236" s="290">
        <f>data!BA62</f>
        <v>0</v>
      </c>
      <c r="E236" s="290">
        <f>data!BB62</f>
        <v>0</v>
      </c>
      <c r="F236" s="290">
        <f>data!BC62</f>
        <v>0</v>
      </c>
      <c r="G236" s="290">
        <f>data!BD62</f>
        <v>0</v>
      </c>
      <c r="H236" s="290">
        <f>data!BE62</f>
        <v>108088</v>
      </c>
      <c r="I236" s="290">
        <f>data!BF62</f>
        <v>298554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105935.21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0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337714.24000000005</v>
      </c>
      <c r="D238" s="290">
        <f>data!BA64</f>
        <v>0</v>
      </c>
      <c r="E238" s="290">
        <f>data!BB64</f>
        <v>0</v>
      </c>
      <c r="F238" s="290">
        <f>data!BC64</f>
        <v>0</v>
      </c>
      <c r="G238" s="290">
        <f>data!BD64</f>
        <v>321.12</v>
      </c>
      <c r="H238" s="290">
        <f>data!BE64</f>
        <v>150465.70000000001</v>
      </c>
      <c r="I238" s="290">
        <f>data!BF64</f>
        <v>73710.19</v>
      </c>
    </row>
    <row r="239" spans="1:9" customFormat="1" ht="20.149999999999999" customHeight="1" x14ac:dyDescent="0.35">
      <c r="A239" s="289">
        <v>10</v>
      </c>
      <c r="B239" s="290" t="s">
        <v>525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529232.03</v>
      </c>
      <c r="I239" s="290">
        <f>data!BF65</f>
        <v>10160.11</v>
      </c>
    </row>
    <row r="240" spans="1:9" customFormat="1" ht="20.149999999999999" customHeight="1" x14ac:dyDescent="0.35">
      <c r="A240" s="289">
        <v>11</v>
      </c>
      <c r="B240" s="290" t="s">
        <v>526</v>
      </c>
      <c r="C240" s="290">
        <f>data!AZ66</f>
        <v>34958.71</v>
      </c>
      <c r="D240" s="290">
        <f>data!BA66</f>
        <v>302537.69</v>
      </c>
      <c r="E240" s="290">
        <f>data!BB66</f>
        <v>0</v>
      </c>
      <c r="F240" s="290">
        <f>data!BC66</f>
        <v>0</v>
      </c>
      <c r="G240" s="290">
        <f>data!BD66</f>
        <v>4071.22</v>
      </c>
      <c r="H240" s="290">
        <f>data!BE66</f>
        <v>566822.54</v>
      </c>
      <c r="I240" s="290">
        <f>data!BF66</f>
        <v>106427.51999999999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64390</v>
      </c>
      <c r="D241" s="290">
        <f>data!BA67</f>
        <v>5995</v>
      </c>
      <c r="E241" s="290">
        <f>data!BB67</f>
        <v>0</v>
      </c>
      <c r="F241" s="290">
        <f>data!BC67</f>
        <v>0</v>
      </c>
      <c r="G241" s="290">
        <f>data!BD67</f>
        <v>46740</v>
      </c>
      <c r="H241" s="290">
        <f>data!BE67</f>
        <v>488778</v>
      </c>
      <c r="I241" s="290">
        <f>data!BF67</f>
        <v>5588</v>
      </c>
    </row>
    <row r="242" spans="1:9" customFormat="1" ht="20.149999999999999" customHeight="1" x14ac:dyDescent="0.35">
      <c r="A242" s="289">
        <v>13</v>
      </c>
      <c r="B242" s="290" t="s">
        <v>1009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0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1010</v>
      </c>
      <c r="C243" s="290">
        <f>data!AZ69</f>
        <v>0</v>
      </c>
      <c r="D243" s="290">
        <f>data!BA69</f>
        <v>0</v>
      </c>
      <c r="E243" s="290">
        <f>data!BB69</f>
        <v>0</v>
      </c>
      <c r="F243" s="290">
        <f>data!BC69</f>
        <v>0</v>
      </c>
      <c r="G243" s="290">
        <f>data!BD69</f>
        <v>0</v>
      </c>
      <c r="H243" s="290">
        <f>data!BE69</f>
        <v>123.67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0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1011</v>
      </c>
      <c r="C245" s="290">
        <f>data!AZ85</f>
        <v>1576837.39</v>
      </c>
      <c r="D245" s="290">
        <f>data!BA85</f>
        <v>308532.69</v>
      </c>
      <c r="E245" s="290">
        <f>data!BB85</f>
        <v>0</v>
      </c>
      <c r="F245" s="290">
        <f>data!BC85</f>
        <v>0</v>
      </c>
      <c r="G245" s="290">
        <f>data!BD85</f>
        <v>51132.35</v>
      </c>
      <c r="H245" s="290">
        <f>data!BE85</f>
        <v>2357387.7400000002</v>
      </c>
      <c r="I245" s="290">
        <f>data!BF85</f>
        <v>1371597.58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1012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1013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1014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1015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1016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1017</v>
      </c>
      <c r="C252" s="306">
        <f>data!AZ90</f>
        <v>4436</v>
      </c>
      <c r="D252" s="306">
        <f>data!BA90</f>
        <v>413</v>
      </c>
      <c r="E252" s="306">
        <f>data!BB90</f>
        <v>0</v>
      </c>
      <c r="F252" s="306">
        <f>data!BC90</f>
        <v>0</v>
      </c>
      <c r="G252" s="306">
        <f>data!BD90</f>
        <v>3220</v>
      </c>
      <c r="H252" s="306">
        <f>data!BE90</f>
        <v>10476</v>
      </c>
      <c r="I252" s="306">
        <f>data!BF90</f>
        <v>385</v>
      </c>
    </row>
    <row r="253" spans="1:9" customFormat="1" ht="20.149999999999999" customHeight="1" x14ac:dyDescent="0.35">
      <c r="A253" s="289">
        <v>23</v>
      </c>
      <c r="B253" s="290" t="s">
        <v>1018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1019</v>
      </c>
      <c r="C254" s="305" t="str">
        <f>IF(data!AZ92&gt;0,data!AZ92,"")</f>
        <v>x</v>
      </c>
      <c r="D254" s="306">
        <f>data!BA92</f>
        <v>0</v>
      </c>
      <c r="E254" s="306">
        <f>data!BB92</f>
        <v>0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1020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1002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1048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EvergreenHealth Monroe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1004</v>
      </c>
      <c r="C262" s="296" t="s">
        <v>1049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1050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1051</v>
      </c>
    </row>
    <row r="264" spans="1:9" customFormat="1" ht="20.149999999999999" customHeight="1" x14ac:dyDescent="0.35">
      <c r="A264" s="289">
        <v>3</v>
      </c>
      <c r="B264" s="290" t="s">
        <v>1008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0</v>
      </c>
      <c r="D266" s="297">
        <f>data!BH60</f>
        <v>0</v>
      </c>
      <c r="E266" s="297">
        <f>data!BI60</f>
        <v>0.08</v>
      </c>
      <c r="F266" s="297">
        <f>data!BJ60</f>
        <v>0</v>
      </c>
      <c r="G266" s="297">
        <f>data!BK60</f>
        <v>0</v>
      </c>
      <c r="H266" s="297">
        <f>data!BL60</f>
        <v>0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0</v>
      </c>
      <c r="D267" s="290">
        <f>data!BH61</f>
        <v>0</v>
      </c>
      <c r="E267" s="290">
        <f>data!BI61</f>
        <v>23681.030000000002</v>
      </c>
      <c r="F267" s="290">
        <f>data!BJ61</f>
        <v>-885.39</v>
      </c>
      <c r="G267" s="290">
        <f>data!BK61</f>
        <v>-0.01</v>
      </c>
      <c r="H267" s="290">
        <f>data!BL61</f>
        <v>0.85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0</v>
      </c>
      <c r="E268" s="290">
        <f>data!BI62</f>
        <v>0</v>
      </c>
      <c r="F268" s="290">
        <f>data!BJ62</f>
        <v>0</v>
      </c>
      <c r="G268" s="290">
        <f>data!BK62</f>
        <v>0</v>
      </c>
      <c r="H268" s="290">
        <f>data!BL62</f>
        <v>0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29867.25</v>
      </c>
      <c r="F269" s="290">
        <f>data!BJ63</f>
        <v>88929.38</v>
      </c>
      <c r="G269" s="290">
        <f>data!BK63</f>
        <v>49933.7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0</v>
      </c>
      <c r="D270" s="290">
        <f>data!BH64</f>
        <v>46710.009999999995</v>
      </c>
      <c r="E270" s="290">
        <f>data!BI64</f>
        <v>3697.1</v>
      </c>
      <c r="F270" s="290">
        <f>data!BJ64</f>
        <v>57.6</v>
      </c>
      <c r="G270" s="290">
        <f>data!BK64</f>
        <v>681.67</v>
      </c>
      <c r="H270" s="290">
        <f>data!BL64</f>
        <v>8081.2000000000007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525</v>
      </c>
      <c r="C271" s="290">
        <f>data!BG65</f>
        <v>16588.150000000001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526</v>
      </c>
      <c r="C272" s="290">
        <f>data!BG66</f>
        <v>10767.68</v>
      </c>
      <c r="D272" s="290">
        <f>data!BH66</f>
        <v>2271467.9</v>
      </c>
      <c r="E272" s="290">
        <f>data!BI66</f>
        <v>48800</v>
      </c>
      <c r="F272" s="290">
        <f>data!BJ66</f>
        <v>0</v>
      </c>
      <c r="G272" s="290">
        <f>data!BK66</f>
        <v>2921210.89</v>
      </c>
      <c r="H272" s="290">
        <f>data!BL66</f>
        <v>0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233731</v>
      </c>
      <c r="E273" s="290">
        <f>data!BI67</f>
        <v>0</v>
      </c>
      <c r="F273" s="290">
        <f>data!BJ67</f>
        <v>0</v>
      </c>
      <c r="G273" s="290">
        <f>data!BK67</f>
        <v>17418</v>
      </c>
      <c r="H273" s="290">
        <f>data!BL67</f>
        <v>6096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1009</v>
      </c>
      <c r="C274" s="290">
        <f>data!BG68</f>
        <v>0</v>
      </c>
      <c r="D274" s="290">
        <f>data!BH68</f>
        <v>0</v>
      </c>
      <c r="E274" s="290">
        <f>data!BI68</f>
        <v>39102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1010</v>
      </c>
      <c r="C275" s="290">
        <f>data!BG69</f>
        <v>0</v>
      </c>
      <c r="D275" s="290">
        <f>data!BH69</f>
        <v>0</v>
      </c>
      <c r="E275" s="290">
        <f>data!BI69</f>
        <v>682.45</v>
      </c>
      <c r="F275" s="290">
        <f>data!BJ69</f>
        <v>1871.77</v>
      </c>
      <c r="G275" s="290">
        <f>data!BK69</f>
        <v>106.87</v>
      </c>
      <c r="H275" s="290">
        <f>data!BL69</f>
        <v>123.82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1011</v>
      </c>
      <c r="C277" s="290">
        <f>data!BG85</f>
        <v>27355.83</v>
      </c>
      <c r="D277" s="290">
        <f>data!BH85</f>
        <v>2551908.9099999997</v>
      </c>
      <c r="E277" s="290">
        <f>data!BI85</f>
        <v>145829.83000000002</v>
      </c>
      <c r="F277" s="290">
        <f>data!BJ85</f>
        <v>89973.360000000015</v>
      </c>
      <c r="G277" s="290">
        <f>data!BK85</f>
        <v>2989351.12</v>
      </c>
      <c r="H277" s="290">
        <f>data!BL85</f>
        <v>14301.87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1012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1013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1014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1015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1016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1017</v>
      </c>
      <c r="C284" s="306">
        <f>data!BG90</f>
        <v>0</v>
      </c>
      <c r="D284" s="306">
        <f>data!BH90</f>
        <v>1710</v>
      </c>
      <c r="E284" s="306">
        <f>data!BI90</f>
        <v>0</v>
      </c>
      <c r="F284" s="306">
        <f>data!BJ90</f>
        <v>0</v>
      </c>
      <c r="G284" s="306">
        <f>data!BK90</f>
        <v>1200</v>
      </c>
      <c r="H284" s="306">
        <f>data!BL90</f>
        <v>420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1018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1019</v>
      </c>
      <c r="C286" s="305" t="str">
        <f>IF(data!BG92&gt;0,data!BG92,"")</f>
        <v>x</v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0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1020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1002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1052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EvergreenHealth Monroe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1004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1053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1008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5.4</v>
      </c>
      <c r="D298" s="297">
        <f>data!BO60</f>
        <v>0.36</v>
      </c>
      <c r="E298" s="297">
        <f>data!BP60</f>
        <v>0</v>
      </c>
      <c r="F298" s="297">
        <f>data!BQ60</f>
        <v>0</v>
      </c>
      <c r="G298" s="297">
        <f>data!BR60</f>
        <v>3.12</v>
      </c>
      <c r="H298" s="297">
        <f>data!BS60</f>
        <v>0</v>
      </c>
      <c r="I298" s="297">
        <f>data!BT60</f>
        <v>0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1421770.53</v>
      </c>
      <c r="D299" s="290">
        <f>data!BO61</f>
        <v>44099.51</v>
      </c>
      <c r="E299" s="290">
        <f>data!BP61</f>
        <v>0</v>
      </c>
      <c r="F299" s="290">
        <f>data!BQ61</f>
        <v>0</v>
      </c>
      <c r="G299" s="290">
        <f>data!BR61</f>
        <v>314111.22000000003</v>
      </c>
      <c r="H299" s="290">
        <f>data!BS61</f>
        <v>0</v>
      </c>
      <c r="I299" s="290">
        <f>data!BT61</f>
        <v>0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444624</v>
      </c>
      <c r="D300" s="290">
        <f>data!BO62</f>
        <v>42360</v>
      </c>
      <c r="E300" s="290">
        <f>data!BP62</f>
        <v>0</v>
      </c>
      <c r="F300" s="290">
        <f>data!BQ62</f>
        <v>0</v>
      </c>
      <c r="G300" s="290">
        <f>data!BR62</f>
        <v>102835</v>
      </c>
      <c r="H300" s="290">
        <f>data!BS62</f>
        <v>0</v>
      </c>
      <c r="I300" s="290">
        <f>data!BT62</f>
        <v>0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104149.91</v>
      </c>
      <c r="D301" s="290">
        <f>data!BO63</f>
        <v>0</v>
      </c>
      <c r="E301" s="290">
        <f>data!BP63</f>
        <v>1493.1</v>
      </c>
      <c r="F301" s="290">
        <f>data!BQ63</f>
        <v>0</v>
      </c>
      <c r="G301" s="290">
        <f>data!BR63</f>
        <v>304441.09999999998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23230.210000000003</v>
      </c>
      <c r="D302" s="290">
        <f>data!BO64</f>
        <v>11436.01</v>
      </c>
      <c r="E302" s="290">
        <f>data!BP64</f>
        <v>4146.9799999999996</v>
      </c>
      <c r="F302" s="290">
        <f>data!BQ64</f>
        <v>0</v>
      </c>
      <c r="G302" s="290">
        <f>data!BR64</f>
        <v>1679.2899999999997</v>
      </c>
      <c r="H302" s="290">
        <f>data!BS64</f>
        <v>0</v>
      </c>
      <c r="I302" s="290">
        <f>data!BT64</f>
        <v>0</v>
      </c>
    </row>
    <row r="303" spans="1:9" customFormat="1" ht="20.149999999999999" customHeight="1" x14ac:dyDescent="0.35">
      <c r="A303" s="289">
        <v>10</v>
      </c>
      <c r="B303" s="290" t="s">
        <v>525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526</v>
      </c>
      <c r="C304" s="290">
        <f>data!BN66</f>
        <v>27393.86</v>
      </c>
      <c r="D304" s="290">
        <f>data!BO66</f>
        <v>0</v>
      </c>
      <c r="E304" s="290">
        <f>data!BP66</f>
        <v>212776.3</v>
      </c>
      <c r="F304" s="290">
        <f>data!BQ66</f>
        <v>0</v>
      </c>
      <c r="G304" s="290">
        <f>data!BR66</f>
        <v>64924.619999999995</v>
      </c>
      <c r="H304" s="290">
        <f>data!BS66</f>
        <v>0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193906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1009</v>
      </c>
      <c r="C306" s="290">
        <f>data!BN68</f>
        <v>202638.42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1010</v>
      </c>
      <c r="C307" s="290">
        <f>data!BN69</f>
        <v>88750.65</v>
      </c>
      <c r="D307" s="290">
        <f>data!BO69</f>
        <v>-1096.1199999999999</v>
      </c>
      <c r="E307" s="290">
        <f>data!BP69</f>
        <v>1370.32</v>
      </c>
      <c r="F307" s="290">
        <f>data!BQ69</f>
        <v>0</v>
      </c>
      <c r="G307" s="290">
        <f>data!BR69</f>
        <v>1450.33</v>
      </c>
      <c r="H307" s="290">
        <f>data!BS69</f>
        <v>0</v>
      </c>
      <c r="I307" s="290">
        <f>data!BT69</f>
        <v>0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0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1011</v>
      </c>
      <c r="C309" s="290">
        <f>data!BN85</f>
        <v>2506463.5799999996</v>
      </c>
      <c r="D309" s="290">
        <f>data!BO85</f>
        <v>96799.400000000009</v>
      </c>
      <c r="E309" s="290">
        <f>data!BP85</f>
        <v>219786.69999999998</v>
      </c>
      <c r="F309" s="290">
        <f>data!BQ85</f>
        <v>0</v>
      </c>
      <c r="G309" s="290">
        <f>data!BR85</f>
        <v>789441.56</v>
      </c>
      <c r="H309" s="290">
        <f>data!BS85</f>
        <v>0</v>
      </c>
      <c r="I309" s="290">
        <f>data!BT85</f>
        <v>0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1012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1013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1014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1015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1016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1017</v>
      </c>
      <c r="C316" s="306">
        <f>data!BN90</f>
        <v>8323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0</v>
      </c>
      <c r="I316" s="306">
        <f>data!BT90</f>
        <v>0</v>
      </c>
    </row>
    <row r="317" spans="1:9" customFormat="1" ht="20.149999999999999" customHeight="1" x14ac:dyDescent="0.35">
      <c r="A317" s="289">
        <v>23</v>
      </c>
      <c r="B317" s="290" t="s">
        <v>1018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1019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>x</v>
      </c>
      <c r="H318" s="306">
        <f>data!BS92</f>
        <v>0</v>
      </c>
      <c r="I318" s="306">
        <f>data!BT92</f>
        <v>0</v>
      </c>
    </row>
    <row r="319" spans="1:9" customFormat="1" ht="20.149999999999999" customHeight="1" x14ac:dyDescent="0.35">
      <c r="A319" s="289">
        <v>25</v>
      </c>
      <c r="B319" s="290" t="s">
        <v>1020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>x</v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1002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1054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EvergreenHealth Monroe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1004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1053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1008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0</v>
      </c>
      <c r="E330" s="297">
        <f>data!BW60</f>
        <v>0.81</v>
      </c>
      <c r="F330" s="297">
        <f>data!BX60</f>
        <v>3.28</v>
      </c>
      <c r="G330" s="297">
        <f>data!BY60</f>
        <v>5.97</v>
      </c>
      <c r="H330" s="297">
        <f>data!BZ60</f>
        <v>0</v>
      </c>
      <c r="I330" s="297">
        <f>data!CA60</f>
        <v>0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-0.02</v>
      </c>
      <c r="E331" s="309">
        <f>data!BW61</f>
        <v>83680.209999999992</v>
      </c>
      <c r="F331" s="309">
        <f>data!BX61</f>
        <v>406114.9</v>
      </c>
      <c r="G331" s="309">
        <f>data!BY61</f>
        <v>867500.82</v>
      </c>
      <c r="H331" s="309">
        <f>data!BZ61</f>
        <v>0</v>
      </c>
      <c r="I331" s="309">
        <f>data!CA61</f>
        <v>0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0</v>
      </c>
      <c r="E332" s="309">
        <f>data!BW62</f>
        <v>34754</v>
      </c>
      <c r="F332" s="309">
        <f>data!BX62</f>
        <v>75577</v>
      </c>
      <c r="G332" s="309">
        <f>data!BY62</f>
        <v>144860</v>
      </c>
      <c r="H332" s="309">
        <f>data!BZ62</f>
        <v>0</v>
      </c>
      <c r="I332" s="309">
        <f>data!CA62</f>
        <v>0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610076.71</v>
      </c>
      <c r="F333" s="309">
        <f>data!BX63</f>
        <v>800</v>
      </c>
      <c r="G333" s="309">
        <f>data!BY63</f>
        <v>0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0</v>
      </c>
      <c r="E334" s="309">
        <f>data!BW64</f>
        <v>693.7</v>
      </c>
      <c r="F334" s="309">
        <f>data!BX64</f>
        <v>2467.63</v>
      </c>
      <c r="G334" s="309">
        <f>data!BY64</f>
        <v>120.88999999999999</v>
      </c>
      <c r="H334" s="309">
        <f>data!BZ64</f>
        <v>0</v>
      </c>
      <c r="I334" s="309">
        <f>data!CA64</f>
        <v>8453.4</v>
      </c>
    </row>
    <row r="335" spans="1:9" customFormat="1" ht="20.149999999999999" customHeight="1" x14ac:dyDescent="0.35">
      <c r="A335" s="289">
        <v>10</v>
      </c>
      <c r="B335" s="290" t="s">
        <v>525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526</v>
      </c>
      <c r="C336" s="309">
        <f>data!BU66</f>
        <v>0</v>
      </c>
      <c r="D336" s="309">
        <f>data!BV66</f>
        <v>-31657.94</v>
      </c>
      <c r="E336" s="309">
        <f>data!BW66</f>
        <v>10872.74</v>
      </c>
      <c r="F336" s="309">
        <f>data!BX66</f>
        <v>109308.99</v>
      </c>
      <c r="G336" s="309">
        <f>data!BY66</f>
        <v>0</v>
      </c>
      <c r="H336" s="309">
        <f>data!BZ66</f>
        <v>0</v>
      </c>
      <c r="I336" s="309">
        <f>data!CA66</f>
        <v>0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39583</v>
      </c>
      <c r="E337" s="309">
        <f>data!BW67</f>
        <v>0</v>
      </c>
      <c r="F337" s="309">
        <f>data!BX67</f>
        <v>0</v>
      </c>
      <c r="G337" s="309">
        <f>data!BY67</f>
        <v>10843</v>
      </c>
      <c r="H337" s="309">
        <f>data!BZ67</f>
        <v>0</v>
      </c>
      <c r="I337" s="309">
        <f>data!CA67</f>
        <v>3181</v>
      </c>
    </row>
    <row r="338" spans="1:9" customFormat="1" ht="20.149999999999999" customHeight="1" x14ac:dyDescent="0.35">
      <c r="A338" s="289">
        <v>13</v>
      </c>
      <c r="B338" s="290" t="s">
        <v>1009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1010</v>
      </c>
      <c r="C339" s="309">
        <f>data!BU69</f>
        <v>0</v>
      </c>
      <c r="D339" s="309">
        <f>data!BV69</f>
        <v>0</v>
      </c>
      <c r="E339" s="309">
        <f>data!BW69</f>
        <v>593.09</v>
      </c>
      <c r="F339" s="309">
        <f>data!BX69</f>
        <v>359.73</v>
      </c>
      <c r="G339" s="309">
        <f>data!BY69</f>
        <v>290.20999999999998</v>
      </c>
      <c r="H339" s="309">
        <f>data!BZ69</f>
        <v>0</v>
      </c>
      <c r="I339" s="309">
        <f>data!CA69</f>
        <v>20921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1011</v>
      </c>
      <c r="C341" s="290">
        <f>data!BU85</f>
        <v>0</v>
      </c>
      <c r="D341" s="290">
        <f>data!BV85</f>
        <v>7925.0400000000009</v>
      </c>
      <c r="E341" s="290">
        <f>data!BW85</f>
        <v>740670.44999999984</v>
      </c>
      <c r="F341" s="290">
        <f>data!BX85</f>
        <v>594628.25</v>
      </c>
      <c r="G341" s="290">
        <f>data!BY85</f>
        <v>1023614.9199999999</v>
      </c>
      <c r="H341" s="290">
        <f>data!BZ85</f>
        <v>0</v>
      </c>
      <c r="I341" s="290">
        <f>data!CA85</f>
        <v>32555.4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1012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1013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1014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1015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1016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1017</v>
      </c>
      <c r="C348" s="306">
        <f>data!BU90</f>
        <v>0</v>
      </c>
      <c r="D348" s="306">
        <f>data!BV90</f>
        <v>2727</v>
      </c>
      <c r="E348" s="306">
        <f>data!BW90</f>
        <v>0</v>
      </c>
      <c r="F348" s="306">
        <f>data!BX90</f>
        <v>0</v>
      </c>
      <c r="G348" s="306">
        <f>data!BY90</f>
        <v>747</v>
      </c>
      <c r="H348" s="306">
        <f>data!BZ90</f>
        <v>0</v>
      </c>
      <c r="I348" s="306">
        <f>data!CA90</f>
        <v>0</v>
      </c>
    </row>
    <row r="349" spans="1:9" customFormat="1" ht="20.149999999999999" customHeight="1" x14ac:dyDescent="0.35">
      <c r="A349" s="289">
        <v>23</v>
      </c>
      <c r="B349" s="290" t="s">
        <v>1018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1019</v>
      </c>
      <c r="C350" s="306">
        <f>data!BU92</f>
        <v>0</v>
      </c>
      <c r="D350" s="306">
        <f>data!BV92</f>
        <v>0</v>
      </c>
      <c r="E350" s="306">
        <f>data!BW92</f>
        <v>0</v>
      </c>
      <c r="F350" s="306">
        <f>data!BX92</f>
        <v>0</v>
      </c>
      <c r="G350" s="306">
        <f>data!BY92</f>
        <v>0</v>
      </c>
      <c r="H350" s="306">
        <f>data!BZ92</f>
        <v>0</v>
      </c>
      <c r="I350" s="306">
        <f>data!CA92</f>
        <v>0</v>
      </c>
    </row>
    <row r="351" spans="1:9" customFormat="1" ht="20.149999999999999" customHeight="1" x14ac:dyDescent="0.35">
      <c r="A351" s="289">
        <v>25</v>
      </c>
      <c r="B351" s="290" t="s">
        <v>1020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1002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1055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EvergreenHealth Monroe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1004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1056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1008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0</v>
      </c>
      <c r="D362" s="297">
        <f>data!CC60</f>
        <v>1.73</v>
      </c>
      <c r="E362" s="312"/>
      <c r="F362" s="300"/>
      <c r="G362" s="300"/>
      <c r="H362" s="300"/>
      <c r="I362" s="313">
        <f>data!CE60</f>
        <v>210.75000000000006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0</v>
      </c>
      <c r="D363" s="309">
        <f>data!CC61</f>
        <v>198161.34999999998</v>
      </c>
      <c r="E363" s="314"/>
      <c r="F363" s="314"/>
      <c r="G363" s="314"/>
      <c r="H363" s="314"/>
      <c r="I363" s="309">
        <f>data!CE61</f>
        <v>26280200.000000007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614690</v>
      </c>
      <c r="E364" s="314"/>
      <c r="F364" s="314"/>
      <c r="G364" s="314"/>
      <c r="H364" s="314"/>
      <c r="I364" s="309">
        <f>data!CE62</f>
        <v>6021282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14500</v>
      </c>
      <c r="E365" s="314"/>
      <c r="F365" s="314"/>
      <c r="G365" s="314"/>
      <c r="H365" s="314"/>
      <c r="I365" s="309">
        <f>data!CE63</f>
        <v>2119538.5299999998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0</v>
      </c>
      <c r="D366" s="309">
        <f>data!CC64</f>
        <v>33479.64</v>
      </c>
      <c r="E366" s="314"/>
      <c r="F366" s="314"/>
      <c r="G366" s="314"/>
      <c r="H366" s="314"/>
      <c r="I366" s="309">
        <f>data!CE64</f>
        <v>7639233.6199999992</v>
      </c>
    </row>
    <row r="367" spans="1:9" customFormat="1" ht="20.149999999999999" customHeight="1" x14ac:dyDescent="0.35">
      <c r="A367" s="289">
        <v>10</v>
      </c>
      <c r="B367" s="290" t="s">
        <v>525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617381.91</v>
      </c>
    </row>
    <row r="368" spans="1:9" customFormat="1" ht="20.149999999999999" customHeight="1" x14ac:dyDescent="0.35">
      <c r="A368" s="289">
        <v>11</v>
      </c>
      <c r="B368" s="290" t="s">
        <v>526</v>
      </c>
      <c r="C368" s="309">
        <f>data!CB66</f>
        <v>0</v>
      </c>
      <c r="D368" s="309">
        <f>data!CC66</f>
        <v>2602063.67</v>
      </c>
      <c r="E368" s="314"/>
      <c r="F368" s="314"/>
      <c r="G368" s="314"/>
      <c r="H368" s="314"/>
      <c r="I368" s="309">
        <f>data!CE66</f>
        <v>11334416.050000001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24604</v>
      </c>
      <c r="E369" s="314"/>
      <c r="F369" s="314"/>
      <c r="G369" s="314"/>
      <c r="H369" s="314"/>
      <c r="I369" s="309">
        <f>data!CE67</f>
        <v>2739872</v>
      </c>
    </row>
    <row r="370" spans="1:9" customFormat="1" ht="20.149999999999999" customHeight="1" x14ac:dyDescent="0.35">
      <c r="A370" s="289">
        <v>13</v>
      </c>
      <c r="B370" s="290" t="s">
        <v>1009</v>
      </c>
      <c r="C370" s="309">
        <f>data!CB68</f>
        <v>0</v>
      </c>
      <c r="D370" s="309">
        <f>data!CC68</f>
        <v>0</v>
      </c>
      <c r="E370" s="314"/>
      <c r="F370" s="314"/>
      <c r="G370" s="314"/>
      <c r="H370" s="314"/>
      <c r="I370" s="309">
        <f>data!CE68</f>
        <v>415403.21</v>
      </c>
    </row>
    <row r="371" spans="1:9" customFormat="1" ht="20.149999999999999" customHeight="1" x14ac:dyDescent="0.35">
      <c r="A371" s="289">
        <v>14</v>
      </c>
      <c r="B371" s="290" t="s">
        <v>1010</v>
      </c>
      <c r="C371" s="309">
        <f>data!CB69</f>
        <v>0</v>
      </c>
      <c r="D371" s="309">
        <f>data!CC69</f>
        <v>0</v>
      </c>
      <c r="E371" s="309">
        <f>data!CD69</f>
        <v>1071130.22</v>
      </c>
      <c r="F371" s="314"/>
      <c r="G371" s="314"/>
      <c r="H371" s="314"/>
      <c r="I371" s="309">
        <f>data!CE69</f>
        <v>1251163.3700000001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0</v>
      </c>
      <c r="D372" s="290">
        <f>-data!CC84</f>
        <v>0</v>
      </c>
      <c r="E372" s="290">
        <f>-data!CD84</f>
        <v>0</v>
      </c>
      <c r="F372" s="300"/>
      <c r="G372" s="300"/>
      <c r="H372" s="300"/>
      <c r="I372" s="290">
        <f>-data!CE84</f>
        <v>0</v>
      </c>
    </row>
    <row r="373" spans="1:9" customFormat="1" ht="20.149999999999999" customHeight="1" x14ac:dyDescent="0.35">
      <c r="A373" s="289">
        <v>16</v>
      </c>
      <c r="B373" s="298" t="s">
        <v>1011</v>
      </c>
      <c r="C373" s="309">
        <f>data!CB85</f>
        <v>0</v>
      </c>
      <c r="D373" s="309">
        <f>data!CC85</f>
        <v>3487498.66</v>
      </c>
      <c r="E373" s="309">
        <f>data!CD85</f>
        <v>1071130.22</v>
      </c>
      <c r="F373" s="314"/>
      <c r="G373" s="314"/>
      <c r="H373" s="314"/>
      <c r="I373" s="290">
        <f>data!CE85</f>
        <v>58418490.689999998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1012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1013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43527833.730000004</v>
      </c>
    </row>
    <row r="377" spans="1:9" customFormat="1" ht="20.149999999999999" customHeight="1" x14ac:dyDescent="0.35">
      <c r="A377" s="289">
        <v>20</v>
      </c>
      <c r="B377" s="298" t="s">
        <v>1014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153033007.94999999</v>
      </c>
    </row>
    <row r="378" spans="1:9" customFormat="1" ht="20.149999999999999" customHeight="1" x14ac:dyDescent="0.35">
      <c r="A378" s="289">
        <v>21</v>
      </c>
      <c r="B378" s="298" t="s">
        <v>1015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196560841.68000001</v>
      </c>
    </row>
    <row r="379" spans="1:9" customFormat="1" ht="20.149999999999999" customHeight="1" x14ac:dyDescent="0.35">
      <c r="A379" s="289" t="s">
        <v>1016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1017</v>
      </c>
      <c r="C380" s="306">
        <f>data!CB90</f>
        <v>0</v>
      </c>
      <c r="D380" s="306">
        <f>data!CC90</f>
        <v>1695</v>
      </c>
      <c r="E380" s="300"/>
      <c r="F380" s="300"/>
      <c r="G380" s="300"/>
      <c r="H380" s="300"/>
      <c r="I380" s="290">
        <f>data!CE90</f>
        <v>83652</v>
      </c>
    </row>
    <row r="381" spans="1:9" customFormat="1" ht="20.149999999999999" customHeight="1" x14ac:dyDescent="0.35">
      <c r="A381" s="289">
        <v>23</v>
      </c>
      <c r="B381" s="290" t="s">
        <v>1018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31580</v>
      </c>
    </row>
    <row r="382" spans="1:9" customFormat="1" ht="20.149999999999999" customHeight="1" x14ac:dyDescent="0.35">
      <c r="A382" s="289">
        <v>24</v>
      </c>
      <c r="B382" s="290" t="s">
        <v>1019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33411.250000000007</v>
      </c>
    </row>
    <row r="383" spans="1:9" customFormat="1" ht="20.149999999999999" customHeight="1" x14ac:dyDescent="0.35">
      <c r="A383" s="289">
        <v>25</v>
      </c>
      <c r="B383" s="290" t="s">
        <v>1020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187595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69.004038461538457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AE04-3690-48FC-8B86-9060E6CDD675}">
  <sheetPr syncVertical="1" syncRef="A1" transitionEvaluation="1" transitionEntry="1" codeName="Sheet12">
    <tabColor rgb="FF92D050"/>
    <pageSetUpPr autoPageBreaks="0" fitToPage="1"/>
  </sheetPr>
  <dimension ref="A1:CF717"/>
  <sheetViews>
    <sheetView zoomScale="85" zoomScaleNormal="85" workbookViewId="0">
      <selection activeCell="H14" sqref="H1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6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8" t="s">
        <v>28</v>
      </c>
      <c r="B36" s="264"/>
      <c r="C36" s="265"/>
      <c r="D36" s="264"/>
      <c r="E36" s="264"/>
      <c r="F36" s="264"/>
      <c r="G36" s="273"/>
    </row>
    <row r="37" spans="1:83" x14ac:dyDescent="0.35">
      <c r="A37" s="269" t="s">
        <v>29</v>
      </c>
      <c r="B37" s="263"/>
      <c r="C37" s="262"/>
      <c r="D37" s="261"/>
      <c r="E37" s="261"/>
      <c r="F37" s="261"/>
      <c r="G37" s="274"/>
    </row>
    <row r="38" spans="1:83" x14ac:dyDescent="0.35">
      <c r="A38" s="270" t="s">
        <v>30</v>
      </c>
      <c r="B38" s="263"/>
      <c r="C38" s="262"/>
      <c r="D38" s="261"/>
      <c r="E38" s="261"/>
      <c r="F38" s="261"/>
      <c r="G38" s="274"/>
    </row>
    <row r="39" spans="1:83" x14ac:dyDescent="0.35">
      <c r="A39" s="271" t="s">
        <v>31</v>
      </c>
      <c r="B39" s="261"/>
      <c r="C39" s="262"/>
      <c r="D39" s="261"/>
      <c r="E39" s="261"/>
      <c r="F39" s="261"/>
      <c r="G39" s="274"/>
    </row>
    <row r="40" spans="1:83" x14ac:dyDescent="0.35">
      <c r="A40" s="272" t="s">
        <v>32</v>
      </c>
      <c r="B40" s="266"/>
      <c r="C40" s="267"/>
      <c r="D40" s="266"/>
      <c r="E40" s="266"/>
      <c r="F40" s="266"/>
      <c r="G40" s="275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0</v>
      </c>
      <c r="C47" s="20">
        <v>1917.24</v>
      </c>
      <c r="D47" s="20">
        <v>66035.399999999994</v>
      </c>
      <c r="E47" s="20">
        <v>352833.33999999997</v>
      </c>
      <c r="F47" s="20">
        <v>0</v>
      </c>
      <c r="G47" s="20">
        <v>0</v>
      </c>
      <c r="H47" s="20">
        <v>0</v>
      </c>
      <c r="I47" s="20">
        <v>520271.35</v>
      </c>
      <c r="J47" s="20">
        <v>0</v>
      </c>
      <c r="K47" s="20">
        <v>0</v>
      </c>
      <c r="L47" s="20">
        <v>0</v>
      </c>
      <c r="M47" s="20">
        <v>0</v>
      </c>
      <c r="N47" s="20">
        <v>240435.02000000002</v>
      </c>
      <c r="O47" s="20">
        <v>0</v>
      </c>
      <c r="P47" s="20">
        <v>162993.06</v>
      </c>
      <c r="Q47" s="20">
        <v>58050.78</v>
      </c>
      <c r="R47" s="20">
        <v>0</v>
      </c>
      <c r="S47" s="20">
        <v>34214.51</v>
      </c>
      <c r="T47" s="20">
        <v>0</v>
      </c>
      <c r="U47" s="20">
        <v>226278.65000000002</v>
      </c>
      <c r="V47" s="20">
        <v>0</v>
      </c>
      <c r="W47" s="20">
        <v>48662.759999999995</v>
      </c>
      <c r="X47" s="20">
        <v>143426.28</v>
      </c>
      <c r="Y47" s="20">
        <v>111539.55</v>
      </c>
      <c r="Z47" s="20">
        <v>0</v>
      </c>
      <c r="AA47" s="20">
        <v>0</v>
      </c>
      <c r="AB47" s="20">
        <v>137703.01</v>
      </c>
      <c r="AC47" s="20">
        <v>28476.32</v>
      </c>
      <c r="AD47" s="20">
        <v>0</v>
      </c>
      <c r="AE47" s="20">
        <v>120559.98000000001</v>
      </c>
      <c r="AF47" s="20">
        <v>0</v>
      </c>
      <c r="AG47" s="20">
        <v>440719</v>
      </c>
      <c r="AH47" s="20">
        <v>0</v>
      </c>
      <c r="AI47" s="20">
        <v>0</v>
      </c>
      <c r="AJ47" s="20">
        <v>172240.35</v>
      </c>
      <c r="AK47" s="20">
        <v>36310.769999999997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150282.35</v>
      </c>
      <c r="BA47" s="20">
        <v>0</v>
      </c>
      <c r="BB47" s="20">
        <v>0</v>
      </c>
      <c r="BC47" s="20">
        <v>0</v>
      </c>
      <c r="BD47" s="20">
        <v>24511.27</v>
      </c>
      <c r="BE47" s="20">
        <v>75482.960000000006</v>
      </c>
      <c r="BF47" s="20">
        <v>208931.1</v>
      </c>
      <c r="BG47" s="20">
        <v>0</v>
      </c>
      <c r="BH47" s="20">
        <v>65327.66</v>
      </c>
      <c r="BI47" s="20">
        <v>1069.74</v>
      </c>
      <c r="BJ47" s="20">
        <v>23070.39</v>
      </c>
      <c r="BK47" s="20">
        <v>81306.98</v>
      </c>
      <c r="BL47" s="20">
        <v>128370.15</v>
      </c>
      <c r="BM47" s="20">
        <v>0</v>
      </c>
      <c r="BN47" s="20">
        <v>559945.86</v>
      </c>
      <c r="BO47" s="20">
        <v>27457.91</v>
      </c>
      <c r="BP47" s="20">
        <v>0</v>
      </c>
      <c r="BQ47" s="20">
        <v>0</v>
      </c>
      <c r="BR47" s="20">
        <v>62828.960000000006</v>
      </c>
      <c r="BS47" s="20">
        <v>0</v>
      </c>
      <c r="BT47" s="20">
        <v>0</v>
      </c>
      <c r="BU47" s="20">
        <v>0</v>
      </c>
      <c r="BV47" s="20">
        <v>118860.09</v>
      </c>
      <c r="BW47" s="20">
        <v>21565.52</v>
      </c>
      <c r="BX47" s="20">
        <v>60036.899999999994</v>
      </c>
      <c r="BY47" s="20">
        <v>73293.37</v>
      </c>
      <c r="BZ47" s="20">
        <v>0</v>
      </c>
      <c r="CA47" s="20">
        <v>0</v>
      </c>
      <c r="CB47" s="20">
        <v>0</v>
      </c>
      <c r="CC47" s="20">
        <v>-118021.95999999999</v>
      </c>
      <c r="CD47" s="16"/>
      <c r="CE47" s="28">
        <v>4466986.620000001</v>
      </c>
    </row>
    <row r="48" spans="1:83" x14ac:dyDescent="0.35">
      <c r="A48" s="28" t="s">
        <v>232</v>
      </c>
      <c r="B48" s="242">
        <v>0</v>
      </c>
      <c r="C48" s="28" t="b">
        <v>0</v>
      </c>
      <c r="D48" s="28" t="b">
        <v>0</v>
      </c>
      <c r="E48" s="28" t="b">
        <v>0</v>
      </c>
      <c r="F48" s="28" t="b">
        <v>0</v>
      </c>
      <c r="G48" s="28" t="b">
        <v>0</v>
      </c>
      <c r="H48" s="28" t="b">
        <v>0</v>
      </c>
      <c r="I48" s="28" t="b">
        <v>0</v>
      </c>
      <c r="J48" s="28" t="b">
        <v>0</v>
      </c>
      <c r="K48" s="28" t="b">
        <v>0</v>
      </c>
      <c r="L48" s="28" t="b">
        <v>0</v>
      </c>
      <c r="M48" s="28" t="b">
        <v>0</v>
      </c>
      <c r="N48" s="28" t="b">
        <v>0</v>
      </c>
      <c r="O48" s="28" t="b">
        <v>0</v>
      </c>
      <c r="P48" s="28" t="b">
        <v>0</v>
      </c>
      <c r="Q48" s="28" t="b">
        <v>0</v>
      </c>
      <c r="R48" s="28" t="b">
        <v>0</v>
      </c>
      <c r="S48" s="28" t="b">
        <v>0</v>
      </c>
      <c r="T48" s="28" t="b">
        <v>0</v>
      </c>
      <c r="U48" s="28" t="b">
        <v>0</v>
      </c>
      <c r="V48" s="28" t="b">
        <v>0</v>
      </c>
      <c r="W48" s="28" t="b">
        <v>0</v>
      </c>
      <c r="X48" s="28" t="b">
        <v>0</v>
      </c>
      <c r="Y48" s="28" t="b">
        <v>0</v>
      </c>
      <c r="Z48" s="28" t="b">
        <v>0</v>
      </c>
      <c r="AA48" s="28" t="b">
        <v>0</v>
      </c>
      <c r="AB48" s="28" t="b">
        <v>0</v>
      </c>
      <c r="AC48" s="28" t="b">
        <v>0</v>
      </c>
      <c r="AD48" s="28" t="b">
        <v>0</v>
      </c>
      <c r="AE48" s="28" t="b">
        <v>0</v>
      </c>
      <c r="AF48" s="28" t="b">
        <v>0</v>
      </c>
      <c r="AG48" s="28" t="b">
        <v>0</v>
      </c>
      <c r="AH48" s="28" t="b">
        <v>0</v>
      </c>
      <c r="AI48" s="28" t="b">
        <v>0</v>
      </c>
      <c r="AJ48" s="28" t="b">
        <v>0</v>
      </c>
      <c r="AK48" s="28" t="b">
        <v>0</v>
      </c>
      <c r="AL48" s="28" t="b">
        <v>0</v>
      </c>
      <c r="AM48" s="28" t="b">
        <v>0</v>
      </c>
      <c r="AN48" s="28" t="b">
        <v>0</v>
      </c>
      <c r="AO48" s="28" t="b">
        <v>0</v>
      </c>
      <c r="AP48" s="28" t="b">
        <v>0</v>
      </c>
      <c r="AQ48" s="28" t="b">
        <v>0</v>
      </c>
      <c r="AR48" s="28" t="b">
        <v>0</v>
      </c>
      <c r="AS48" s="28" t="b">
        <v>0</v>
      </c>
      <c r="AT48" s="28" t="b">
        <v>0</v>
      </c>
      <c r="AU48" s="28" t="b">
        <v>0</v>
      </c>
      <c r="AV48" s="28" t="b">
        <v>0</v>
      </c>
      <c r="AW48" s="28" t="b">
        <v>0</v>
      </c>
      <c r="AX48" s="28" t="b">
        <v>0</v>
      </c>
      <c r="AY48" s="28" t="b">
        <v>0</v>
      </c>
      <c r="AZ48" s="28" t="b">
        <v>0</v>
      </c>
      <c r="BA48" s="28" t="b">
        <v>0</v>
      </c>
      <c r="BB48" s="28" t="b">
        <v>0</v>
      </c>
      <c r="BC48" s="28" t="b">
        <v>0</v>
      </c>
      <c r="BD48" s="28" t="b">
        <v>0</v>
      </c>
      <c r="BE48" s="28" t="b">
        <v>0</v>
      </c>
      <c r="BF48" s="28" t="b">
        <v>0</v>
      </c>
      <c r="BG48" s="28" t="b">
        <v>0</v>
      </c>
      <c r="BH48" s="28" t="b">
        <v>0</v>
      </c>
      <c r="BI48" s="28" t="b">
        <v>0</v>
      </c>
      <c r="BJ48" s="28" t="b">
        <v>0</v>
      </c>
      <c r="BK48" s="28" t="b">
        <v>0</v>
      </c>
      <c r="BL48" s="28" t="b">
        <v>0</v>
      </c>
      <c r="BM48" s="28" t="b">
        <v>0</v>
      </c>
      <c r="BN48" s="28" t="b">
        <v>0</v>
      </c>
      <c r="BO48" s="28" t="b">
        <v>0</v>
      </c>
      <c r="BP48" s="28" t="b">
        <v>0</v>
      </c>
      <c r="BQ48" s="28" t="b">
        <v>0</v>
      </c>
      <c r="BR48" s="28" t="b">
        <v>0</v>
      </c>
      <c r="BS48" s="28" t="b">
        <v>0</v>
      </c>
      <c r="BT48" s="28" t="b">
        <v>0</v>
      </c>
      <c r="BU48" s="28" t="b">
        <v>0</v>
      </c>
      <c r="BV48" s="28" t="b">
        <v>0</v>
      </c>
      <c r="BW48" s="28" t="b">
        <v>0</v>
      </c>
      <c r="BX48" s="28" t="b">
        <v>0</v>
      </c>
      <c r="BY48" s="28" t="b">
        <v>0</v>
      </c>
      <c r="BZ48" s="28" t="b">
        <v>0</v>
      </c>
      <c r="CA48" s="28" t="b">
        <v>0</v>
      </c>
      <c r="CB48" s="28" t="b">
        <v>0</v>
      </c>
      <c r="CC48" s="28" t="b">
        <v>0</v>
      </c>
      <c r="CD48" s="28" t="b">
        <v>0</v>
      </c>
      <c r="CE48" s="28">
        <v>0</v>
      </c>
    </row>
    <row r="49" spans="1:83" x14ac:dyDescent="0.35">
      <c r="A49" s="16" t="s">
        <v>233</v>
      </c>
      <c r="B49" s="28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1488218.1300000001</v>
      </c>
      <c r="C51" s="20">
        <v>3180.8</v>
      </c>
      <c r="D51" s="20">
        <v>0</v>
      </c>
      <c r="E51" s="20">
        <v>40299.57</v>
      </c>
      <c r="F51" s="20">
        <v>0</v>
      </c>
      <c r="G51" s="20">
        <v>0</v>
      </c>
      <c r="H51" s="20">
        <v>0</v>
      </c>
      <c r="I51" s="20">
        <v>403036.49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11430.88</v>
      </c>
      <c r="Q51" s="20">
        <v>0</v>
      </c>
      <c r="R51" s="20">
        <v>0</v>
      </c>
      <c r="S51" s="20">
        <v>0</v>
      </c>
      <c r="T51" s="20">
        <v>0</v>
      </c>
      <c r="U51" s="20">
        <v>16890.900000000001</v>
      </c>
      <c r="V51" s="20">
        <v>0</v>
      </c>
      <c r="W51" s="20">
        <v>223126.61</v>
      </c>
      <c r="X51" s="20">
        <v>81069.2</v>
      </c>
      <c r="Y51" s="20">
        <v>28513.47</v>
      </c>
      <c r="Z51" s="20">
        <v>0</v>
      </c>
      <c r="AA51" s="20">
        <v>0</v>
      </c>
      <c r="AB51" s="20">
        <v>0</v>
      </c>
      <c r="AC51" s="20">
        <v>3180.8</v>
      </c>
      <c r="AD51" s="20">
        <v>0</v>
      </c>
      <c r="AE51" s="20">
        <v>73507.850000000006</v>
      </c>
      <c r="AF51" s="20">
        <v>0</v>
      </c>
      <c r="AG51" s="20">
        <v>6970.99</v>
      </c>
      <c r="AH51" s="20">
        <v>0</v>
      </c>
      <c r="AI51" s="20">
        <v>0</v>
      </c>
      <c r="AJ51" s="20">
        <v>3180.8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324821.92</v>
      </c>
      <c r="BF51" s="20">
        <v>0</v>
      </c>
      <c r="BG51" s="20">
        <v>0</v>
      </c>
      <c r="BH51" s="20">
        <v>127321.38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138505.67000000001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3180.8</v>
      </c>
      <c r="CB51" s="20">
        <v>0</v>
      </c>
      <c r="CC51" s="20">
        <v>0</v>
      </c>
      <c r="CD51" s="16"/>
      <c r="CE51" s="28">
        <v>1488218.1300000001</v>
      </c>
    </row>
    <row r="52" spans="1:83" x14ac:dyDescent="0.35">
      <c r="A52" s="35" t="s">
        <v>235</v>
      </c>
      <c r="B52" s="243">
        <v>1378978.03</v>
      </c>
      <c r="C52" s="28">
        <v>36273</v>
      </c>
      <c r="D52" s="28">
        <v>0</v>
      </c>
      <c r="E52" s="28">
        <v>183343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99668</v>
      </c>
      <c r="P52" s="28">
        <v>89396</v>
      </c>
      <c r="Q52" s="28">
        <v>9893</v>
      </c>
      <c r="R52" s="28">
        <v>3001</v>
      </c>
      <c r="S52" s="28">
        <v>0</v>
      </c>
      <c r="T52" s="28">
        <v>0</v>
      </c>
      <c r="U52" s="28">
        <v>21104</v>
      </c>
      <c r="V52" s="28">
        <v>0</v>
      </c>
      <c r="W52" s="28">
        <v>11970</v>
      </c>
      <c r="X52" s="28">
        <v>9134</v>
      </c>
      <c r="Y52" s="28">
        <v>58993</v>
      </c>
      <c r="Z52" s="28">
        <v>0</v>
      </c>
      <c r="AA52" s="28">
        <v>7040</v>
      </c>
      <c r="AB52" s="28">
        <v>13371</v>
      </c>
      <c r="AC52" s="28">
        <v>12613</v>
      </c>
      <c r="AD52" s="28">
        <v>0</v>
      </c>
      <c r="AE52" s="28">
        <v>4287</v>
      </c>
      <c r="AF52" s="28">
        <v>0</v>
      </c>
      <c r="AG52" s="28">
        <v>128604</v>
      </c>
      <c r="AH52" s="28">
        <v>0</v>
      </c>
      <c r="AI52" s="28">
        <v>0</v>
      </c>
      <c r="AJ52" s="28">
        <v>138826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73139</v>
      </c>
      <c r="BA52" s="28">
        <v>6809</v>
      </c>
      <c r="BB52" s="28">
        <v>0</v>
      </c>
      <c r="BC52" s="28">
        <v>0</v>
      </c>
      <c r="BD52" s="28">
        <v>53090</v>
      </c>
      <c r="BE52" s="28">
        <v>172725</v>
      </c>
      <c r="BF52" s="28">
        <v>6348</v>
      </c>
      <c r="BG52" s="28">
        <v>0</v>
      </c>
      <c r="BH52" s="28">
        <v>21434</v>
      </c>
      <c r="BI52" s="28">
        <v>0</v>
      </c>
      <c r="BJ52" s="28">
        <v>0</v>
      </c>
      <c r="BK52" s="28">
        <v>19785</v>
      </c>
      <c r="BL52" s="28">
        <v>6925</v>
      </c>
      <c r="BM52" s="28">
        <v>0</v>
      </c>
      <c r="BN52" s="28">
        <v>96090</v>
      </c>
      <c r="BO52" s="28">
        <v>0</v>
      </c>
      <c r="BP52" s="28">
        <v>0</v>
      </c>
      <c r="BQ52" s="28">
        <v>0</v>
      </c>
      <c r="BR52" s="28">
        <v>9893</v>
      </c>
      <c r="BS52" s="28">
        <v>0</v>
      </c>
      <c r="BT52" s="28">
        <v>0</v>
      </c>
      <c r="BU52" s="28">
        <v>0</v>
      </c>
      <c r="BV52" s="28">
        <v>44962</v>
      </c>
      <c r="BW52" s="28">
        <v>0</v>
      </c>
      <c r="BX52" s="28">
        <v>0</v>
      </c>
      <c r="BY52" s="28">
        <v>12316</v>
      </c>
      <c r="BZ52" s="28">
        <v>0</v>
      </c>
      <c r="CA52" s="28">
        <v>0</v>
      </c>
      <c r="CB52" s="28">
        <v>0</v>
      </c>
      <c r="CC52" s="28">
        <v>27947</v>
      </c>
      <c r="CD52" s="28" t="s">
        <v>1057</v>
      </c>
      <c r="CE52" s="28" t="s">
        <v>1057</v>
      </c>
    </row>
    <row r="53" spans="1:83" x14ac:dyDescent="0.35">
      <c r="A53" s="16" t="s">
        <v>233</v>
      </c>
      <c r="B53" s="28">
        <v>2867196.16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363</v>
      </c>
      <c r="E59" s="20">
        <v>2833</v>
      </c>
      <c r="F59" s="20">
        <v>0</v>
      </c>
      <c r="G59" s="20">
        <v>0</v>
      </c>
      <c r="H59" s="20">
        <v>0</v>
      </c>
      <c r="I59" s="20">
        <v>6319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79658</v>
      </c>
      <c r="Q59" s="26">
        <v>0</v>
      </c>
      <c r="R59" s="26">
        <v>0</v>
      </c>
      <c r="S59" s="244">
        <v>0</v>
      </c>
      <c r="T59" s="244">
        <v>0</v>
      </c>
      <c r="U59" s="27">
        <v>132176</v>
      </c>
      <c r="V59" s="26">
        <v>4126</v>
      </c>
      <c r="W59" s="26">
        <v>1310</v>
      </c>
      <c r="X59" s="26">
        <v>8243</v>
      </c>
      <c r="Y59" s="26">
        <v>0</v>
      </c>
      <c r="Z59" s="26">
        <v>0</v>
      </c>
      <c r="AA59" s="26">
        <v>0</v>
      </c>
      <c r="AB59" s="244">
        <v>0</v>
      </c>
      <c r="AC59" s="26">
        <v>3399</v>
      </c>
      <c r="AD59" s="26">
        <v>0</v>
      </c>
      <c r="AE59" s="26">
        <v>13723</v>
      </c>
      <c r="AF59" s="26">
        <v>0</v>
      </c>
      <c r="AG59" s="26">
        <v>18498</v>
      </c>
      <c r="AH59" s="26">
        <v>0</v>
      </c>
      <c r="AI59" s="26">
        <v>0</v>
      </c>
      <c r="AJ59" s="26">
        <v>692</v>
      </c>
      <c r="AK59" s="26">
        <v>3186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30708</v>
      </c>
      <c r="BA59" s="244">
        <v>0</v>
      </c>
      <c r="BB59" s="244">
        <v>0</v>
      </c>
      <c r="BC59" s="244">
        <v>0</v>
      </c>
      <c r="BD59" s="244">
        <v>0</v>
      </c>
      <c r="BE59" s="26">
        <v>83637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-0.03</v>
      </c>
      <c r="D60" s="245">
        <v>3.85</v>
      </c>
      <c r="E60" s="245">
        <v>23.5</v>
      </c>
      <c r="F60" s="245">
        <v>0</v>
      </c>
      <c r="G60" s="245">
        <v>0</v>
      </c>
      <c r="H60" s="245">
        <v>0</v>
      </c>
      <c r="I60" s="245">
        <v>27.23</v>
      </c>
      <c r="J60" s="245">
        <v>0</v>
      </c>
      <c r="K60" s="245">
        <v>0</v>
      </c>
      <c r="L60" s="245">
        <v>0</v>
      </c>
      <c r="M60" s="245">
        <v>0</v>
      </c>
      <c r="N60" s="245">
        <v>1.83</v>
      </c>
      <c r="O60" s="245">
        <v>0</v>
      </c>
      <c r="P60" s="246">
        <v>8.5500000000000007</v>
      </c>
      <c r="Q60" s="246">
        <v>2.77</v>
      </c>
      <c r="R60" s="246">
        <v>0</v>
      </c>
      <c r="S60" s="247">
        <v>1.87</v>
      </c>
      <c r="T60" s="247">
        <v>0</v>
      </c>
      <c r="U60" s="248">
        <v>14.67</v>
      </c>
      <c r="V60" s="246">
        <v>0</v>
      </c>
      <c r="W60" s="246">
        <v>2.27</v>
      </c>
      <c r="X60" s="246">
        <v>7.6</v>
      </c>
      <c r="Y60" s="246">
        <v>6.09</v>
      </c>
      <c r="Z60" s="246">
        <v>0</v>
      </c>
      <c r="AA60" s="246">
        <v>0</v>
      </c>
      <c r="AB60" s="247">
        <v>4.92</v>
      </c>
      <c r="AC60" s="246">
        <v>4.3</v>
      </c>
      <c r="AD60" s="246">
        <v>0</v>
      </c>
      <c r="AE60" s="246">
        <v>5.92</v>
      </c>
      <c r="AF60" s="246">
        <v>0</v>
      </c>
      <c r="AG60" s="246">
        <v>26.62</v>
      </c>
      <c r="AH60" s="246">
        <v>0</v>
      </c>
      <c r="AI60" s="246">
        <v>0</v>
      </c>
      <c r="AJ60" s="246">
        <v>7.34</v>
      </c>
      <c r="AK60" s="246">
        <v>1.19</v>
      </c>
      <c r="AL60" s="246">
        <v>0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0</v>
      </c>
      <c r="AZ60" s="246">
        <v>11.64</v>
      </c>
      <c r="BA60" s="247">
        <v>0</v>
      </c>
      <c r="BB60" s="247">
        <v>0</v>
      </c>
      <c r="BC60" s="247">
        <v>0</v>
      </c>
      <c r="BD60" s="247">
        <v>1.95</v>
      </c>
      <c r="BE60" s="246">
        <v>5.7</v>
      </c>
      <c r="BF60" s="247">
        <v>14.87</v>
      </c>
      <c r="BG60" s="247">
        <v>0</v>
      </c>
      <c r="BH60" s="247">
        <v>5.77</v>
      </c>
      <c r="BI60" s="247">
        <v>0.17</v>
      </c>
      <c r="BJ60" s="247">
        <v>2.61</v>
      </c>
      <c r="BK60" s="247">
        <v>5.78</v>
      </c>
      <c r="BL60" s="247">
        <v>11.55</v>
      </c>
      <c r="BM60" s="247">
        <v>0</v>
      </c>
      <c r="BN60" s="247">
        <v>7.42</v>
      </c>
      <c r="BO60" s="247">
        <v>0.39</v>
      </c>
      <c r="BP60" s="247">
        <v>0</v>
      </c>
      <c r="BQ60" s="247">
        <v>0</v>
      </c>
      <c r="BR60" s="247">
        <v>2.65</v>
      </c>
      <c r="BS60" s="247">
        <v>0</v>
      </c>
      <c r="BT60" s="247">
        <v>0</v>
      </c>
      <c r="BU60" s="247">
        <v>0</v>
      </c>
      <c r="BV60" s="247">
        <v>9.4600000000000009</v>
      </c>
      <c r="BW60" s="247">
        <v>0.81</v>
      </c>
      <c r="BX60" s="247">
        <v>3.79</v>
      </c>
      <c r="BY60" s="247">
        <v>4.2699999999999996</v>
      </c>
      <c r="BZ60" s="247">
        <v>0</v>
      </c>
      <c r="CA60" s="247">
        <v>0.01</v>
      </c>
      <c r="CB60" s="247">
        <v>0</v>
      </c>
      <c r="CC60" s="247">
        <v>1.68</v>
      </c>
      <c r="CD60" s="219" t="s">
        <v>248</v>
      </c>
      <c r="CE60" s="237">
        <v>241.01</v>
      </c>
    </row>
    <row r="61" spans="1:83" s="210" customFormat="1" x14ac:dyDescent="0.35">
      <c r="A61" s="35" t="s">
        <v>263</v>
      </c>
      <c r="B61" s="16"/>
      <c r="C61" s="20">
        <v>25000</v>
      </c>
      <c r="D61" s="20">
        <v>808960.28</v>
      </c>
      <c r="E61" s="20">
        <v>3104882.95</v>
      </c>
      <c r="F61" s="20">
        <v>0</v>
      </c>
      <c r="G61" s="20">
        <v>0</v>
      </c>
      <c r="H61" s="20">
        <v>0</v>
      </c>
      <c r="I61" s="20">
        <v>2759715.79</v>
      </c>
      <c r="J61" s="20">
        <v>0</v>
      </c>
      <c r="K61" s="20">
        <v>0</v>
      </c>
      <c r="L61" s="20">
        <v>0</v>
      </c>
      <c r="M61" s="20">
        <v>0</v>
      </c>
      <c r="N61" s="20">
        <v>1789590.8</v>
      </c>
      <c r="O61" s="20">
        <v>0</v>
      </c>
      <c r="P61" s="26">
        <v>967166.44</v>
      </c>
      <c r="Q61" s="26">
        <v>578719.52</v>
      </c>
      <c r="R61" s="26">
        <v>0</v>
      </c>
      <c r="S61" s="249">
        <v>139918.68</v>
      </c>
      <c r="T61" s="249">
        <v>0</v>
      </c>
      <c r="U61" s="27">
        <v>1031940.83</v>
      </c>
      <c r="V61" s="26">
        <v>0</v>
      </c>
      <c r="W61" s="26">
        <v>321942.15999999997</v>
      </c>
      <c r="X61" s="26">
        <v>878170.41</v>
      </c>
      <c r="Y61" s="26">
        <v>722567.05</v>
      </c>
      <c r="Z61" s="26">
        <v>0</v>
      </c>
      <c r="AA61" s="26">
        <v>0</v>
      </c>
      <c r="AB61" s="250">
        <v>614374.89</v>
      </c>
      <c r="AC61" s="26">
        <v>925720.45</v>
      </c>
      <c r="AD61" s="26">
        <v>0</v>
      </c>
      <c r="AE61" s="26">
        <v>502313.35</v>
      </c>
      <c r="AF61" s="26">
        <v>0</v>
      </c>
      <c r="AG61" s="26">
        <v>3185356.2</v>
      </c>
      <c r="AH61" s="26">
        <v>0</v>
      </c>
      <c r="AI61" s="26">
        <v>0</v>
      </c>
      <c r="AJ61" s="26">
        <v>980610.79</v>
      </c>
      <c r="AK61" s="26">
        <v>142417.60000000001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0</v>
      </c>
      <c r="AX61" s="249">
        <v>0</v>
      </c>
      <c r="AY61" s="26">
        <v>0</v>
      </c>
      <c r="AZ61" s="26">
        <v>629609.92000000004</v>
      </c>
      <c r="BA61" s="249">
        <v>0</v>
      </c>
      <c r="BB61" s="249">
        <v>0</v>
      </c>
      <c r="BC61" s="249">
        <v>0</v>
      </c>
      <c r="BD61" s="249">
        <v>108139.08</v>
      </c>
      <c r="BE61" s="26">
        <v>477045.96</v>
      </c>
      <c r="BF61" s="249">
        <v>770196.72</v>
      </c>
      <c r="BG61" s="249">
        <v>0</v>
      </c>
      <c r="BH61" s="249">
        <v>869647.37</v>
      </c>
      <c r="BI61" s="249">
        <v>14089.69</v>
      </c>
      <c r="BJ61" s="249">
        <v>256343.89</v>
      </c>
      <c r="BK61" s="249">
        <v>340440.1</v>
      </c>
      <c r="BL61" s="249">
        <v>681493.41</v>
      </c>
      <c r="BM61" s="249">
        <v>0</v>
      </c>
      <c r="BN61" s="249">
        <v>1100063.26</v>
      </c>
      <c r="BO61" s="249">
        <v>46570</v>
      </c>
      <c r="BP61" s="249">
        <v>0</v>
      </c>
      <c r="BQ61" s="249">
        <v>0</v>
      </c>
      <c r="BR61" s="249">
        <v>249355.67</v>
      </c>
      <c r="BS61" s="249">
        <v>0</v>
      </c>
      <c r="BT61" s="249">
        <v>0</v>
      </c>
      <c r="BU61" s="249">
        <v>0</v>
      </c>
      <c r="BV61" s="249">
        <v>599436.75</v>
      </c>
      <c r="BW61" s="249">
        <v>178432.4</v>
      </c>
      <c r="BX61" s="249">
        <v>366889.55</v>
      </c>
      <c r="BY61" s="249">
        <v>673532.87</v>
      </c>
      <c r="BZ61" s="249">
        <v>0</v>
      </c>
      <c r="CA61" s="249">
        <v>581.78</v>
      </c>
      <c r="CB61" s="249">
        <v>0</v>
      </c>
      <c r="CC61" s="249">
        <v>321648.90999999997</v>
      </c>
      <c r="CD61" s="25" t="s">
        <v>248</v>
      </c>
      <c r="CE61" s="28">
        <v>27162885.520000011</v>
      </c>
    </row>
    <row r="62" spans="1:83" x14ac:dyDescent="0.35">
      <c r="A62" s="35" t="s">
        <v>11</v>
      </c>
      <c r="B62" s="16"/>
      <c r="C62" s="28">
        <v>1917</v>
      </c>
      <c r="D62" s="28">
        <v>66035</v>
      </c>
      <c r="E62" s="28">
        <v>352833</v>
      </c>
      <c r="F62" s="28">
        <v>0</v>
      </c>
      <c r="G62" s="28">
        <v>0</v>
      </c>
      <c r="H62" s="28">
        <v>0</v>
      </c>
      <c r="I62" s="28">
        <v>520271</v>
      </c>
      <c r="J62" s="28">
        <v>0</v>
      </c>
      <c r="K62" s="28">
        <v>0</v>
      </c>
      <c r="L62" s="28">
        <v>0</v>
      </c>
      <c r="M62" s="28">
        <v>0</v>
      </c>
      <c r="N62" s="28">
        <v>240435</v>
      </c>
      <c r="O62" s="28">
        <v>0</v>
      </c>
      <c r="P62" s="28">
        <v>162993</v>
      </c>
      <c r="Q62" s="28">
        <v>58051</v>
      </c>
      <c r="R62" s="28">
        <v>0</v>
      </c>
      <c r="S62" s="28">
        <v>34215</v>
      </c>
      <c r="T62" s="28">
        <v>0</v>
      </c>
      <c r="U62" s="28">
        <v>226279</v>
      </c>
      <c r="V62" s="28">
        <v>0</v>
      </c>
      <c r="W62" s="28">
        <v>48663</v>
      </c>
      <c r="X62" s="28">
        <v>143426</v>
      </c>
      <c r="Y62" s="28">
        <v>111540</v>
      </c>
      <c r="Z62" s="28">
        <v>0</v>
      </c>
      <c r="AA62" s="28">
        <v>0</v>
      </c>
      <c r="AB62" s="28">
        <v>137703</v>
      </c>
      <c r="AC62" s="28">
        <v>28476</v>
      </c>
      <c r="AD62" s="28">
        <v>0</v>
      </c>
      <c r="AE62" s="28">
        <v>120560</v>
      </c>
      <c r="AF62" s="28">
        <v>0</v>
      </c>
      <c r="AG62" s="28">
        <v>440719</v>
      </c>
      <c r="AH62" s="28">
        <v>0</v>
      </c>
      <c r="AI62" s="28">
        <v>0</v>
      </c>
      <c r="AJ62" s="28">
        <v>172240</v>
      </c>
      <c r="AK62" s="28">
        <v>36311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0</v>
      </c>
      <c r="AZ62" s="28">
        <v>150282</v>
      </c>
      <c r="BA62" s="28">
        <v>0</v>
      </c>
      <c r="BB62" s="28">
        <v>0</v>
      </c>
      <c r="BC62" s="28">
        <v>0</v>
      </c>
      <c r="BD62" s="28">
        <v>24511</v>
      </c>
      <c r="BE62" s="28">
        <v>75483</v>
      </c>
      <c r="BF62" s="28">
        <v>208931</v>
      </c>
      <c r="BG62" s="28">
        <v>0</v>
      </c>
      <c r="BH62" s="28">
        <v>65328</v>
      </c>
      <c r="BI62" s="28">
        <v>1070</v>
      </c>
      <c r="BJ62" s="28">
        <v>23070</v>
      </c>
      <c r="BK62" s="28">
        <v>81307</v>
      </c>
      <c r="BL62" s="28">
        <v>128370</v>
      </c>
      <c r="BM62" s="28">
        <v>0</v>
      </c>
      <c r="BN62" s="28">
        <v>559946</v>
      </c>
      <c r="BO62" s="28">
        <v>27458</v>
      </c>
      <c r="BP62" s="28">
        <v>0</v>
      </c>
      <c r="BQ62" s="28">
        <v>0</v>
      </c>
      <c r="BR62" s="28">
        <v>62829</v>
      </c>
      <c r="BS62" s="28">
        <v>0</v>
      </c>
      <c r="BT62" s="28">
        <v>0</v>
      </c>
      <c r="BU62" s="28">
        <v>0</v>
      </c>
      <c r="BV62" s="28">
        <v>118860</v>
      </c>
      <c r="BW62" s="28">
        <v>21566</v>
      </c>
      <c r="BX62" s="28">
        <v>60037</v>
      </c>
      <c r="BY62" s="28">
        <v>73293</v>
      </c>
      <c r="BZ62" s="28">
        <v>0</v>
      </c>
      <c r="CA62" s="28">
        <v>0</v>
      </c>
      <c r="CB62" s="28">
        <v>0</v>
      </c>
      <c r="CC62" s="28">
        <v>-118022</v>
      </c>
      <c r="CD62" s="25" t="s">
        <v>248</v>
      </c>
      <c r="CE62" s="28">
        <v>4466986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7000</v>
      </c>
      <c r="J63" s="20">
        <v>0</v>
      </c>
      <c r="K63" s="20">
        <v>0</v>
      </c>
      <c r="L63" s="20">
        <v>0</v>
      </c>
      <c r="M63" s="20">
        <v>0</v>
      </c>
      <c r="N63" s="20">
        <v>22000</v>
      </c>
      <c r="O63" s="20">
        <v>0</v>
      </c>
      <c r="P63" s="26">
        <v>0</v>
      </c>
      <c r="Q63" s="26">
        <v>0</v>
      </c>
      <c r="R63" s="26">
        <v>0</v>
      </c>
      <c r="S63" s="249">
        <v>0</v>
      </c>
      <c r="T63" s="249">
        <v>0</v>
      </c>
      <c r="U63" s="27">
        <v>9967.65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729828.92</v>
      </c>
      <c r="AH63" s="26">
        <v>0</v>
      </c>
      <c r="AI63" s="26">
        <v>0</v>
      </c>
      <c r="AJ63" s="26">
        <v>3020.79</v>
      </c>
      <c r="AK63" s="26">
        <v>2177.3000000000002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103723.36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1803</v>
      </c>
      <c r="BI63" s="249">
        <v>25985.75</v>
      </c>
      <c r="BJ63" s="249">
        <v>97619.35</v>
      </c>
      <c r="BK63" s="249">
        <v>-18257.55</v>
      </c>
      <c r="BL63" s="249">
        <v>0</v>
      </c>
      <c r="BM63" s="249">
        <v>0</v>
      </c>
      <c r="BN63" s="249">
        <v>67613.649999999994</v>
      </c>
      <c r="BO63" s="249">
        <v>0</v>
      </c>
      <c r="BP63" s="249">
        <v>0</v>
      </c>
      <c r="BQ63" s="249">
        <v>0</v>
      </c>
      <c r="BR63" s="249">
        <v>216624.15</v>
      </c>
      <c r="BS63" s="249">
        <v>0</v>
      </c>
      <c r="BT63" s="249">
        <v>0</v>
      </c>
      <c r="BU63" s="249">
        <v>0</v>
      </c>
      <c r="BV63" s="249">
        <v>0</v>
      </c>
      <c r="BW63" s="249">
        <v>675560.73</v>
      </c>
      <c r="BX63" s="249">
        <v>10125.18</v>
      </c>
      <c r="BY63" s="249">
        <v>0</v>
      </c>
      <c r="BZ63" s="249">
        <v>0</v>
      </c>
      <c r="CA63" s="249">
        <v>0</v>
      </c>
      <c r="CB63" s="249">
        <v>0</v>
      </c>
      <c r="CC63" s="249">
        <v>0</v>
      </c>
      <c r="CD63" s="25" t="s">
        <v>248</v>
      </c>
      <c r="CE63" s="28">
        <v>1954792.2799999998</v>
      </c>
    </row>
    <row r="64" spans="1:83" x14ac:dyDescent="0.35">
      <c r="A64" s="35" t="s">
        <v>265</v>
      </c>
      <c r="B64" s="16"/>
      <c r="C64" s="20">
        <v>0</v>
      </c>
      <c r="D64" s="20">
        <v>3925.26</v>
      </c>
      <c r="E64" s="20">
        <v>232898.53</v>
      </c>
      <c r="F64" s="20">
        <v>0</v>
      </c>
      <c r="G64" s="20">
        <v>4.45</v>
      </c>
      <c r="H64" s="20">
        <v>0</v>
      </c>
      <c r="I64" s="20">
        <v>183763.65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1910976.9</v>
      </c>
      <c r="Q64" s="26">
        <v>10774.32</v>
      </c>
      <c r="R64" s="26">
        <v>40454.51</v>
      </c>
      <c r="S64" s="249">
        <v>158139.46</v>
      </c>
      <c r="T64" s="249">
        <v>0</v>
      </c>
      <c r="U64" s="27">
        <v>961848.38</v>
      </c>
      <c r="V64" s="26">
        <v>0</v>
      </c>
      <c r="W64" s="26">
        <v>8731.64</v>
      </c>
      <c r="X64" s="26">
        <v>3035.82</v>
      </c>
      <c r="Y64" s="26">
        <v>95265.86</v>
      </c>
      <c r="Z64" s="26">
        <v>0</v>
      </c>
      <c r="AA64" s="26">
        <v>0</v>
      </c>
      <c r="AB64" s="26">
        <v>721971.9</v>
      </c>
      <c r="AC64" s="26">
        <v>25496.73</v>
      </c>
      <c r="AD64" s="26">
        <v>0</v>
      </c>
      <c r="AE64" s="26">
        <v>13340.94</v>
      </c>
      <c r="AF64" s="26">
        <v>0</v>
      </c>
      <c r="AG64" s="26">
        <v>509871.13</v>
      </c>
      <c r="AH64" s="26">
        <v>0</v>
      </c>
      <c r="AI64" s="26">
        <v>0</v>
      </c>
      <c r="AJ64" s="26">
        <v>215733.56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934.46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0</v>
      </c>
      <c r="AZ64" s="26">
        <v>221019.63</v>
      </c>
      <c r="BA64" s="249">
        <v>0</v>
      </c>
      <c r="BB64" s="249">
        <v>0</v>
      </c>
      <c r="BC64" s="249">
        <v>0</v>
      </c>
      <c r="BD64" s="249">
        <v>535.48</v>
      </c>
      <c r="BE64" s="26">
        <v>140947.68</v>
      </c>
      <c r="BF64" s="249">
        <v>77346.740000000005</v>
      </c>
      <c r="BG64" s="249">
        <v>2834.51</v>
      </c>
      <c r="BH64" s="249">
        <v>103567.67</v>
      </c>
      <c r="BI64" s="249">
        <v>10405.14</v>
      </c>
      <c r="BJ64" s="249">
        <v>1768.46</v>
      </c>
      <c r="BK64" s="249">
        <v>1470.03</v>
      </c>
      <c r="BL64" s="249">
        <v>14694.39</v>
      </c>
      <c r="BM64" s="249">
        <v>0</v>
      </c>
      <c r="BN64" s="249">
        <v>13923.72</v>
      </c>
      <c r="BO64" s="249">
        <v>6297.76</v>
      </c>
      <c r="BP64" s="249">
        <v>10</v>
      </c>
      <c r="BQ64" s="249">
        <v>0</v>
      </c>
      <c r="BR64" s="249">
        <v>4872.57</v>
      </c>
      <c r="BS64" s="249">
        <v>0</v>
      </c>
      <c r="BT64" s="249">
        <v>0</v>
      </c>
      <c r="BU64" s="249">
        <v>0</v>
      </c>
      <c r="BV64" s="249">
        <v>2099.14</v>
      </c>
      <c r="BW64" s="249">
        <v>416.48</v>
      </c>
      <c r="BX64" s="249">
        <v>1917.29</v>
      </c>
      <c r="BY64" s="249">
        <v>495.14</v>
      </c>
      <c r="BZ64" s="249">
        <v>0</v>
      </c>
      <c r="CA64" s="249">
        <v>280.68</v>
      </c>
      <c r="CB64" s="249">
        <v>0</v>
      </c>
      <c r="CC64" s="249">
        <v>-14020.49</v>
      </c>
      <c r="CD64" s="25" t="s">
        <v>248</v>
      </c>
      <c r="CE64" s="28">
        <v>5688049.5199999986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53944.41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463996.08</v>
      </c>
      <c r="BF65" s="249">
        <v>0</v>
      </c>
      <c r="BG65" s="249">
        <v>89068.6</v>
      </c>
      <c r="BH65" s="249">
        <v>11634.57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0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0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618643.65999999992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25533.68</v>
      </c>
      <c r="F66" s="20">
        <v>0</v>
      </c>
      <c r="G66" s="20">
        <v>0</v>
      </c>
      <c r="H66" s="20">
        <v>0</v>
      </c>
      <c r="I66" s="20">
        <v>2723.95</v>
      </c>
      <c r="J66" s="20">
        <v>0</v>
      </c>
      <c r="K66" s="20">
        <v>0</v>
      </c>
      <c r="L66" s="20">
        <v>0</v>
      </c>
      <c r="M66" s="20">
        <v>0</v>
      </c>
      <c r="N66" s="20">
        <v>144.99</v>
      </c>
      <c r="O66" s="20">
        <v>0</v>
      </c>
      <c r="P66" s="26">
        <v>110393.63</v>
      </c>
      <c r="Q66" s="26">
        <v>0</v>
      </c>
      <c r="R66" s="26">
        <v>513000</v>
      </c>
      <c r="S66" s="249">
        <v>374.46</v>
      </c>
      <c r="T66" s="249">
        <v>0</v>
      </c>
      <c r="U66" s="27">
        <v>713319.94</v>
      </c>
      <c r="V66" s="26">
        <v>0</v>
      </c>
      <c r="W66" s="26">
        <v>106118.94</v>
      </c>
      <c r="X66" s="26">
        <v>80955.06</v>
      </c>
      <c r="Y66" s="26">
        <v>194128.33</v>
      </c>
      <c r="Z66" s="26">
        <v>0</v>
      </c>
      <c r="AA66" s="26">
        <v>0</v>
      </c>
      <c r="AB66" s="250">
        <v>121058.41</v>
      </c>
      <c r="AC66" s="26">
        <v>0</v>
      </c>
      <c r="AD66" s="26">
        <v>0</v>
      </c>
      <c r="AE66" s="26">
        <v>0</v>
      </c>
      <c r="AF66" s="26">
        <v>0</v>
      </c>
      <c r="AG66" s="26">
        <v>21323.94</v>
      </c>
      <c r="AH66" s="26">
        <v>0</v>
      </c>
      <c r="AI66" s="26">
        <v>0</v>
      </c>
      <c r="AJ66" s="26">
        <v>216507.57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100446.85</v>
      </c>
      <c r="AY66" s="26">
        <v>0</v>
      </c>
      <c r="AZ66" s="26">
        <v>6708.69</v>
      </c>
      <c r="BA66" s="249">
        <v>315069.90000000002</v>
      </c>
      <c r="BB66" s="249">
        <v>0</v>
      </c>
      <c r="BC66" s="249">
        <v>0</v>
      </c>
      <c r="BD66" s="249">
        <v>4824.62</v>
      </c>
      <c r="BE66" s="26">
        <v>574642.53</v>
      </c>
      <c r="BF66" s="249">
        <v>85655.42</v>
      </c>
      <c r="BG66" s="249">
        <v>19044.72</v>
      </c>
      <c r="BH66" s="249">
        <v>1570692.25</v>
      </c>
      <c r="BI66" s="249">
        <v>2000</v>
      </c>
      <c r="BJ66" s="249">
        <v>0</v>
      </c>
      <c r="BK66" s="249">
        <v>246820.16</v>
      </c>
      <c r="BL66" s="249">
        <v>75648</v>
      </c>
      <c r="BM66" s="249">
        <v>0</v>
      </c>
      <c r="BN66" s="249">
        <v>2124725.5</v>
      </c>
      <c r="BO66" s="249">
        <v>5051.22</v>
      </c>
      <c r="BP66" s="249">
        <v>73506.98</v>
      </c>
      <c r="BQ66" s="249">
        <v>0</v>
      </c>
      <c r="BR66" s="249">
        <v>46661.51</v>
      </c>
      <c r="BS66" s="249">
        <v>0</v>
      </c>
      <c r="BT66" s="249">
        <v>0</v>
      </c>
      <c r="BU66" s="249">
        <v>0</v>
      </c>
      <c r="BV66" s="249">
        <v>202089.2</v>
      </c>
      <c r="BW66" s="249">
        <v>10711.34</v>
      </c>
      <c r="BX66" s="249">
        <v>92333.23</v>
      </c>
      <c r="BY66" s="249">
        <v>0</v>
      </c>
      <c r="BZ66" s="249">
        <v>0</v>
      </c>
      <c r="CA66" s="249">
        <v>0</v>
      </c>
      <c r="CB66" s="249">
        <v>0</v>
      </c>
      <c r="CC66" s="249">
        <v>1350</v>
      </c>
      <c r="CD66" s="25" t="s">
        <v>248</v>
      </c>
      <c r="CE66" s="28">
        <v>7663565.0200000014</v>
      </c>
    </row>
    <row r="67" spans="1:83" x14ac:dyDescent="0.35">
      <c r="A67" s="35" t="s">
        <v>16</v>
      </c>
      <c r="B67" s="16"/>
      <c r="C67" s="28">
        <v>39454</v>
      </c>
      <c r="D67" s="28">
        <v>0</v>
      </c>
      <c r="E67" s="28">
        <v>223643</v>
      </c>
      <c r="F67" s="28">
        <v>0</v>
      </c>
      <c r="G67" s="28">
        <v>0</v>
      </c>
      <c r="H67" s="28">
        <v>0</v>
      </c>
      <c r="I67" s="28">
        <v>403036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99668</v>
      </c>
      <c r="P67" s="28">
        <v>100827</v>
      </c>
      <c r="Q67" s="28">
        <v>9893</v>
      </c>
      <c r="R67" s="28">
        <v>3001</v>
      </c>
      <c r="S67" s="28">
        <v>0</v>
      </c>
      <c r="T67" s="28">
        <v>0</v>
      </c>
      <c r="U67" s="28">
        <v>37995</v>
      </c>
      <c r="V67" s="28">
        <v>0</v>
      </c>
      <c r="W67" s="28">
        <v>235097</v>
      </c>
      <c r="X67" s="28">
        <v>90203</v>
      </c>
      <c r="Y67" s="28">
        <v>87506</v>
      </c>
      <c r="Z67" s="28">
        <v>0</v>
      </c>
      <c r="AA67" s="28">
        <v>7040</v>
      </c>
      <c r="AB67" s="28">
        <v>13371</v>
      </c>
      <c r="AC67" s="28">
        <v>15794</v>
      </c>
      <c r="AD67" s="28">
        <v>0</v>
      </c>
      <c r="AE67" s="28">
        <v>77795</v>
      </c>
      <c r="AF67" s="28">
        <v>0</v>
      </c>
      <c r="AG67" s="28">
        <v>135575</v>
      </c>
      <c r="AH67" s="28">
        <v>0</v>
      </c>
      <c r="AI67" s="28">
        <v>0</v>
      </c>
      <c r="AJ67" s="28">
        <v>142007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0</v>
      </c>
      <c r="AZ67" s="28">
        <v>73139</v>
      </c>
      <c r="BA67" s="28">
        <v>6809</v>
      </c>
      <c r="BB67" s="28">
        <v>0</v>
      </c>
      <c r="BC67" s="28">
        <v>0</v>
      </c>
      <c r="BD67" s="28">
        <v>53090</v>
      </c>
      <c r="BE67" s="28">
        <v>497547</v>
      </c>
      <c r="BF67" s="28">
        <v>6348</v>
      </c>
      <c r="BG67" s="28">
        <v>0</v>
      </c>
      <c r="BH67" s="28">
        <v>148755</v>
      </c>
      <c r="BI67" s="28">
        <v>0</v>
      </c>
      <c r="BJ67" s="28">
        <v>0</v>
      </c>
      <c r="BK67" s="28">
        <v>19785</v>
      </c>
      <c r="BL67" s="28">
        <v>6925</v>
      </c>
      <c r="BM67" s="28">
        <v>0</v>
      </c>
      <c r="BN67" s="28">
        <v>234596</v>
      </c>
      <c r="BO67" s="28">
        <v>0</v>
      </c>
      <c r="BP67" s="28">
        <v>0</v>
      </c>
      <c r="BQ67" s="28">
        <v>0</v>
      </c>
      <c r="BR67" s="28">
        <v>9893</v>
      </c>
      <c r="BS67" s="28">
        <v>0</v>
      </c>
      <c r="BT67" s="28">
        <v>0</v>
      </c>
      <c r="BU67" s="28">
        <v>0</v>
      </c>
      <c r="BV67" s="28">
        <v>44962</v>
      </c>
      <c r="BW67" s="28">
        <v>0</v>
      </c>
      <c r="BX67" s="28">
        <v>0</v>
      </c>
      <c r="BY67" s="28">
        <v>12316</v>
      </c>
      <c r="BZ67" s="28">
        <v>0</v>
      </c>
      <c r="CA67" s="28">
        <v>3181</v>
      </c>
      <c r="CB67" s="28">
        <v>0</v>
      </c>
      <c r="CC67" s="28">
        <v>27947</v>
      </c>
      <c r="CD67" s="25" t="s">
        <v>248</v>
      </c>
      <c r="CE67" s="28">
        <v>2867198</v>
      </c>
    </row>
    <row r="68" spans="1:83" x14ac:dyDescent="0.35">
      <c r="A68" s="35" t="s">
        <v>268</v>
      </c>
      <c r="B68" s="28"/>
      <c r="C68" s="20">
        <v>0</v>
      </c>
      <c r="D68" s="20">
        <v>722.57</v>
      </c>
      <c r="E68" s="20">
        <v>23282.27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9">
        <v>0</v>
      </c>
      <c r="T68" s="249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144773.66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5583.16</v>
      </c>
      <c r="BF68" s="249">
        <v>0</v>
      </c>
      <c r="BG68" s="249">
        <v>0</v>
      </c>
      <c r="BH68" s="249">
        <v>3504.35</v>
      </c>
      <c r="BI68" s="249">
        <v>39330</v>
      </c>
      <c r="BJ68" s="249">
        <v>0</v>
      </c>
      <c r="BK68" s="249">
        <v>0</v>
      </c>
      <c r="BL68" s="249">
        <v>0</v>
      </c>
      <c r="BM68" s="249">
        <v>0</v>
      </c>
      <c r="BN68" s="249">
        <v>188393.69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405589.7</v>
      </c>
    </row>
    <row r="69" spans="1:83" x14ac:dyDescent="0.35">
      <c r="A69" s="35" t="s">
        <v>269</v>
      </c>
      <c r="B69" s="16"/>
      <c r="C69" s="28">
        <v>0</v>
      </c>
      <c r="D69" s="28">
        <v>1375</v>
      </c>
      <c r="E69" s="28">
        <v>315.49</v>
      </c>
      <c r="F69" s="28">
        <v>0</v>
      </c>
      <c r="G69" s="28">
        <v>0</v>
      </c>
      <c r="H69" s="28">
        <v>0</v>
      </c>
      <c r="I69" s="28">
        <v>24542.11</v>
      </c>
      <c r="J69" s="28">
        <v>0</v>
      </c>
      <c r="K69" s="28">
        <v>0</v>
      </c>
      <c r="L69" s="28">
        <v>0</v>
      </c>
      <c r="M69" s="28">
        <v>0</v>
      </c>
      <c r="N69" s="28">
        <v>7143</v>
      </c>
      <c r="O69" s="28">
        <v>0</v>
      </c>
      <c r="P69" s="28">
        <v>0</v>
      </c>
      <c r="Q69" s="28">
        <v>19.989999999999998</v>
      </c>
      <c r="R69" s="28">
        <v>0</v>
      </c>
      <c r="S69" s="28">
        <v>0</v>
      </c>
      <c r="T69" s="28">
        <v>0</v>
      </c>
      <c r="U69" s="28">
        <v>5436.66</v>
      </c>
      <c r="V69" s="28">
        <v>0</v>
      </c>
      <c r="W69" s="28">
        <v>0</v>
      </c>
      <c r="X69" s="28">
        <v>149.85</v>
      </c>
      <c r="Y69" s="28">
        <v>0</v>
      </c>
      <c r="Z69" s="28">
        <v>0</v>
      </c>
      <c r="AA69" s="28">
        <v>0</v>
      </c>
      <c r="AB69" s="28">
        <v>2534</v>
      </c>
      <c r="AC69" s="28">
        <v>0</v>
      </c>
      <c r="AD69" s="28">
        <v>0</v>
      </c>
      <c r="AE69" s="28">
        <v>1557.64</v>
      </c>
      <c r="AF69" s="28">
        <v>0</v>
      </c>
      <c r="AG69" s="28">
        <v>843.57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150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2780.73</v>
      </c>
      <c r="AY69" s="28">
        <v>0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891.53</v>
      </c>
      <c r="BF69" s="28">
        <v>0</v>
      </c>
      <c r="BG69" s="28">
        <v>0</v>
      </c>
      <c r="BH69" s="28">
        <v>4378.3999999999996</v>
      </c>
      <c r="BI69" s="28">
        <v>1900</v>
      </c>
      <c r="BJ69" s="28">
        <v>725.48</v>
      </c>
      <c r="BK69" s="28">
        <v>250.88</v>
      </c>
      <c r="BL69" s="28">
        <v>0</v>
      </c>
      <c r="BM69" s="28">
        <v>0</v>
      </c>
      <c r="BN69" s="28">
        <v>138278.39999999999</v>
      </c>
      <c r="BO69" s="28">
        <v>1340.8</v>
      </c>
      <c r="BP69" s="28">
        <v>11443.12</v>
      </c>
      <c r="BQ69" s="28">
        <v>0</v>
      </c>
      <c r="BR69" s="28">
        <v>2171.15</v>
      </c>
      <c r="BS69" s="28">
        <v>0</v>
      </c>
      <c r="BT69" s="28">
        <v>0</v>
      </c>
      <c r="BU69" s="28">
        <v>0</v>
      </c>
      <c r="BV69" s="28">
        <v>0</v>
      </c>
      <c r="BW69" s="28">
        <v>888</v>
      </c>
      <c r="BX69" s="28">
        <v>359</v>
      </c>
      <c r="BY69" s="28">
        <v>470.99</v>
      </c>
      <c r="BZ69" s="28">
        <v>0</v>
      </c>
      <c r="CA69" s="28">
        <v>20778.52</v>
      </c>
      <c r="CB69" s="28">
        <v>0</v>
      </c>
      <c r="CC69" s="28">
        <v>0</v>
      </c>
      <c r="CD69" s="28">
        <v>771072.42</v>
      </c>
      <c r="CE69" s="28">
        <v>1001796.73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1375</v>
      </c>
      <c r="E83" s="26">
        <v>315.49</v>
      </c>
      <c r="F83" s="26">
        <v>0</v>
      </c>
      <c r="G83" s="20">
        <v>0</v>
      </c>
      <c r="H83" s="20">
        <v>0</v>
      </c>
      <c r="I83" s="26">
        <v>24542.11</v>
      </c>
      <c r="J83" s="26">
        <v>0</v>
      </c>
      <c r="K83" s="26">
        <v>0</v>
      </c>
      <c r="L83" s="26">
        <v>0</v>
      </c>
      <c r="M83" s="20">
        <v>0</v>
      </c>
      <c r="N83" s="20">
        <v>7143</v>
      </c>
      <c r="O83" s="20">
        <v>0</v>
      </c>
      <c r="P83" s="26">
        <v>0</v>
      </c>
      <c r="Q83" s="26">
        <v>19.989999999999998</v>
      </c>
      <c r="R83" s="27">
        <v>0</v>
      </c>
      <c r="S83" s="26">
        <v>0</v>
      </c>
      <c r="T83" s="20">
        <v>0</v>
      </c>
      <c r="U83" s="26">
        <v>5436.66</v>
      </c>
      <c r="V83" s="26">
        <v>0</v>
      </c>
      <c r="W83" s="20">
        <v>0</v>
      </c>
      <c r="X83" s="26">
        <v>149.85</v>
      </c>
      <c r="Y83" s="26">
        <v>0</v>
      </c>
      <c r="Z83" s="26">
        <v>0</v>
      </c>
      <c r="AA83" s="26">
        <v>0</v>
      </c>
      <c r="AB83" s="26">
        <v>2534</v>
      </c>
      <c r="AC83" s="26">
        <v>0</v>
      </c>
      <c r="AD83" s="26">
        <v>0</v>
      </c>
      <c r="AE83" s="26">
        <v>1557.64</v>
      </c>
      <c r="AF83" s="26">
        <v>0</v>
      </c>
      <c r="AG83" s="26">
        <v>843.57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150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2780.73</v>
      </c>
      <c r="AY83" s="26"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891.53</v>
      </c>
      <c r="BF83" s="26">
        <v>0</v>
      </c>
      <c r="BG83" s="26">
        <v>0</v>
      </c>
      <c r="BH83" s="27">
        <v>4378.3999999999996</v>
      </c>
      <c r="BI83" s="26">
        <v>1900</v>
      </c>
      <c r="BJ83" s="26">
        <v>725.48</v>
      </c>
      <c r="BK83" s="26">
        <v>250.88</v>
      </c>
      <c r="BL83" s="26">
        <v>0</v>
      </c>
      <c r="BM83" s="26">
        <v>0</v>
      </c>
      <c r="BN83" s="26">
        <v>138278.39999999999</v>
      </c>
      <c r="BO83" s="26">
        <v>1340.8</v>
      </c>
      <c r="BP83" s="26">
        <v>11443.12</v>
      </c>
      <c r="BQ83" s="26">
        <v>0</v>
      </c>
      <c r="BR83" s="26">
        <v>2171.15</v>
      </c>
      <c r="BS83" s="26">
        <v>0</v>
      </c>
      <c r="BT83" s="26">
        <v>0</v>
      </c>
      <c r="BU83" s="26">
        <v>0</v>
      </c>
      <c r="BV83" s="26">
        <v>0</v>
      </c>
      <c r="BW83" s="26">
        <v>888</v>
      </c>
      <c r="BX83" s="26">
        <v>359</v>
      </c>
      <c r="BY83" s="26">
        <v>470.99</v>
      </c>
      <c r="BZ83" s="26">
        <v>0</v>
      </c>
      <c r="CA83" s="26">
        <v>20778.52</v>
      </c>
      <c r="CB83" s="26">
        <v>0</v>
      </c>
      <c r="CC83" s="26">
        <v>0</v>
      </c>
      <c r="CD83" s="31">
        <v>771072.42</v>
      </c>
      <c r="CE83" s="28">
        <v>1001796.73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66371</v>
      </c>
      <c r="D85" s="28">
        <v>881018.11</v>
      </c>
      <c r="E85" s="28">
        <v>3963388.9200000004</v>
      </c>
      <c r="F85" s="28">
        <v>0</v>
      </c>
      <c r="G85" s="28">
        <v>4.45</v>
      </c>
      <c r="H85" s="28">
        <v>0</v>
      </c>
      <c r="I85" s="28">
        <v>3954996.91</v>
      </c>
      <c r="J85" s="28">
        <v>0</v>
      </c>
      <c r="K85" s="28">
        <v>0</v>
      </c>
      <c r="L85" s="28">
        <v>0</v>
      </c>
      <c r="M85" s="28">
        <v>0</v>
      </c>
      <c r="N85" s="28">
        <v>2059313.79</v>
      </c>
      <c r="O85" s="28">
        <v>99668</v>
      </c>
      <c r="P85" s="28">
        <v>3252356.9699999997</v>
      </c>
      <c r="Q85" s="28">
        <v>657457.82999999996</v>
      </c>
      <c r="R85" s="28">
        <v>556455.51</v>
      </c>
      <c r="S85" s="28">
        <v>332647.60000000003</v>
      </c>
      <c r="T85" s="28">
        <v>0</v>
      </c>
      <c r="U85" s="28">
        <v>2986787.46</v>
      </c>
      <c r="V85" s="28">
        <v>0</v>
      </c>
      <c r="W85" s="28">
        <v>720552.74</v>
      </c>
      <c r="X85" s="28">
        <v>1195940.1400000001</v>
      </c>
      <c r="Y85" s="28">
        <v>1211007.24</v>
      </c>
      <c r="Z85" s="28">
        <v>0</v>
      </c>
      <c r="AA85" s="28">
        <v>7040</v>
      </c>
      <c r="AB85" s="28">
        <v>1755786.8599999999</v>
      </c>
      <c r="AC85" s="28">
        <v>995487.17999999993</v>
      </c>
      <c r="AD85" s="28">
        <v>0</v>
      </c>
      <c r="AE85" s="28">
        <v>715566.92999999993</v>
      </c>
      <c r="AF85" s="28">
        <v>0</v>
      </c>
      <c r="AG85" s="28">
        <v>5023517.7600000007</v>
      </c>
      <c r="AH85" s="28">
        <v>0</v>
      </c>
      <c r="AI85" s="28">
        <v>0</v>
      </c>
      <c r="AJ85" s="28">
        <v>1730119.7100000002</v>
      </c>
      <c r="AK85" s="28">
        <v>180905.9</v>
      </c>
      <c r="AL85" s="28">
        <v>0</v>
      </c>
      <c r="AM85" s="28">
        <v>0</v>
      </c>
      <c r="AN85" s="28">
        <v>0</v>
      </c>
      <c r="AO85" s="28">
        <v>0</v>
      </c>
      <c r="AP85" s="28">
        <v>934.46</v>
      </c>
      <c r="AQ85" s="28">
        <v>0</v>
      </c>
      <c r="AR85" s="28">
        <v>150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103227.58</v>
      </c>
      <c r="AY85" s="28">
        <v>0</v>
      </c>
      <c r="AZ85" s="28">
        <v>1184482.6000000001</v>
      </c>
      <c r="BA85" s="28">
        <v>321878.90000000002</v>
      </c>
      <c r="BB85" s="28">
        <v>0</v>
      </c>
      <c r="BC85" s="28">
        <v>0</v>
      </c>
      <c r="BD85" s="28">
        <v>191100.18000000002</v>
      </c>
      <c r="BE85" s="28">
        <v>2236136.94</v>
      </c>
      <c r="BF85" s="28">
        <v>1148477.8799999999</v>
      </c>
      <c r="BG85" s="28">
        <v>110947.83</v>
      </c>
      <c r="BH85" s="28">
        <v>2779310.6100000003</v>
      </c>
      <c r="BI85" s="28">
        <v>94780.58</v>
      </c>
      <c r="BJ85" s="28">
        <v>379527.18</v>
      </c>
      <c r="BK85" s="28">
        <v>671815.62</v>
      </c>
      <c r="BL85" s="28">
        <v>907130.8</v>
      </c>
      <c r="BM85" s="28">
        <v>0</v>
      </c>
      <c r="BN85" s="28">
        <v>4427540.2200000007</v>
      </c>
      <c r="BO85" s="28">
        <v>86717.78</v>
      </c>
      <c r="BP85" s="28">
        <v>84960.099999999991</v>
      </c>
      <c r="BQ85" s="28">
        <v>0</v>
      </c>
      <c r="BR85" s="28">
        <v>592407.05000000005</v>
      </c>
      <c r="BS85" s="28">
        <v>0</v>
      </c>
      <c r="BT85" s="28">
        <v>0</v>
      </c>
      <c r="BU85" s="28">
        <v>0</v>
      </c>
      <c r="BV85" s="28">
        <v>967447.09000000008</v>
      </c>
      <c r="BW85" s="28">
        <v>887574.95</v>
      </c>
      <c r="BX85" s="28">
        <v>531661.25</v>
      </c>
      <c r="BY85" s="28">
        <v>760108</v>
      </c>
      <c r="BZ85" s="28">
        <v>0</v>
      </c>
      <c r="CA85" s="28">
        <v>24821.98</v>
      </c>
      <c r="CB85" s="28">
        <v>0</v>
      </c>
      <c r="CC85" s="28">
        <v>218903.41999999998</v>
      </c>
      <c r="CD85" s="28">
        <v>771072.42</v>
      </c>
      <c r="CE85" s="28">
        <v>51829506.429999985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-3454.56</v>
      </c>
      <c r="D87" s="20">
        <v>1016994</v>
      </c>
      <c r="E87" s="20">
        <v>5864775.9299999997</v>
      </c>
      <c r="F87" s="20">
        <v>0</v>
      </c>
      <c r="G87" s="20">
        <v>0</v>
      </c>
      <c r="H87" s="20">
        <v>0</v>
      </c>
      <c r="I87" s="20">
        <v>6138244</v>
      </c>
      <c r="J87" s="20">
        <v>0</v>
      </c>
      <c r="K87" s="20">
        <v>0</v>
      </c>
      <c r="L87" s="20">
        <v>0</v>
      </c>
      <c r="M87" s="20">
        <v>0</v>
      </c>
      <c r="N87" s="20">
        <v>228443.06</v>
      </c>
      <c r="O87" s="20">
        <v>0</v>
      </c>
      <c r="P87" s="20">
        <v>4038413.24</v>
      </c>
      <c r="Q87" s="20">
        <v>387094.31</v>
      </c>
      <c r="R87" s="20">
        <v>483436.4</v>
      </c>
      <c r="S87" s="20">
        <v>0</v>
      </c>
      <c r="T87" s="20">
        <v>0</v>
      </c>
      <c r="U87" s="20">
        <v>2476564.7799999998</v>
      </c>
      <c r="V87" s="20">
        <v>137871.87</v>
      </c>
      <c r="W87" s="20">
        <v>344631.54</v>
      </c>
      <c r="X87" s="20">
        <v>2894278.58</v>
      </c>
      <c r="Y87" s="20">
        <v>888106.04</v>
      </c>
      <c r="Z87" s="20">
        <v>0</v>
      </c>
      <c r="AA87" s="20">
        <v>0</v>
      </c>
      <c r="AB87" s="20">
        <v>2984414.34</v>
      </c>
      <c r="AC87" s="20">
        <v>662836.36</v>
      </c>
      <c r="AD87" s="20">
        <v>0</v>
      </c>
      <c r="AE87" s="20">
        <v>303591.65000000002</v>
      </c>
      <c r="AF87" s="20">
        <v>0</v>
      </c>
      <c r="AG87" s="20">
        <v>3195898.98</v>
      </c>
      <c r="AH87" s="20">
        <v>0</v>
      </c>
      <c r="AI87" s="20">
        <v>0</v>
      </c>
      <c r="AJ87" s="20">
        <v>21857.65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32063998.169999994</v>
      </c>
    </row>
    <row r="88" spans="1:84" x14ac:dyDescent="0.35">
      <c r="A88" s="22" t="s">
        <v>288</v>
      </c>
      <c r="B88" s="16"/>
      <c r="C88" s="20">
        <v>-7081.85</v>
      </c>
      <c r="D88" s="20">
        <v>9672</v>
      </c>
      <c r="E88" s="20">
        <v>1672359.34</v>
      </c>
      <c r="F88" s="20">
        <v>0</v>
      </c>
      <c r="G88" s="20">
        <v>0</v>
      </c>
      <c r="H88" s="20">
        <v>0</v>
      </c>
      <c r="I88" s="20">
        <v>659306</v>
      </c>
      <c r="J88" s="20">
        <v>0</v>
      </c>
      <c r="K88" s="20">
        <v>0</v>
      </c>
      <c r="L88" s="20">
        <v>0</v>
      </c>
      <c r="M88" s="20">
        <v>0</v>
      </c>
      <c r="N88" s="20">
        <v>1139828.96</v>
      </c>
      <c r="O88" s="20">
        <v>0</v>
      </c>
      <c r="P88" s="20">
        <v>13144959.779999999</v>
      </c>
      <c r="Q88" s="20">
        <v>1443845.27</v>
      </c>
      <c r="R88" s="20">
        <v>1385634.83</v>
      </c>
      <c r="S88" s="20">
        <v>0</v>
      </c>
      <c r="T88" s="20">
        <v>0</v>
      </c>
      <c r="U88" s="20">
        <v>11523591.779999999</v>
      </c>
      <c r="V88" s="20">
        <v>1203508.05</v>
      </c>
      <c r="W88" s="20">
        <v>4447736.32</v>
      </c>
      <c r="X88" s="20">
        <v>22547132.399999999</v>
      </c>
      <c r="Y88" s="20">
        <v>7825039.3499999996</v>
      </c>
      <c r="Z88" s="20">
        <v>0</v>
      </c>
      <c r="AA88" s="20">
        <v>-4367.78</v>
      </c>
      <c r="AB88" s="20">
        <v>3298289.64</v>
      </c>
      <c r="AC88" s="20">
        <v>322772.77</v>
      </c>
      <c r="AD88" s="20">
        <v>0</v>
      </c>
      <c r="AE88" s="20">
        <v>2166204.0499999998</v>
      </c>
      <c r="AF88" s="20">
        <v>0</v>
      </c>
      <c r="AG88" s="20">
        <v>40003365.219999999</v>
      </c>
      <c r="AH88" s="20">
        <v>0</v>
      </c>
      <c r="AI88" s="20">
        <v>0</v>
      </c>
      <c r="AJ88" s="20">
        <v>6088167.2800000003</v>
      </c>
      <c r="AK88" s="20">
        <v>636191.46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117182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119623336.86999999</v>
      </c>
    </row>
    <row r="89" spans="1:84" x14ac:dyDescent="0.35">
      <c r="A89" s="22" t="s">
        <v>289</v>
      </c>
      <c r="B89" s="16"/>
      <c r="C89" s="28">
        <v>-10536.41</v>
      </c>
      <c r="D89" s="28">
        <v>1026666</v>
      </c>
      <c r="E89" s="28">
        <v>7537135.2699999996</v>
      </c>
      <c r="F89" s="28">
        <v>0</v>
      </c>
      <c r="G89" s="28">
        <v>0</v>
      </c>
      <c r="H89" s="28">
        <v>0</v>
      </c>
      <c r="I89" s="28">
        <v>6797550</v>
      </c>
      <c r="J89" s="28">
        <v>0</v>
      </c>
      <c r="K89" s="28">
        <v>0</v>
      </c>
      <c r="L89" s="28">
        <v>0</v>
      </c>
      <c r="M89" s="28">
        <v>0</v>
      </c>
      <c r="N89" s="28">
        <v>1368272.02</v>
      </c>
      <c r="O89" s="28">
        <v>0</v>
      </c>
      <c r="P89" s="28">
        <v>17183373.02</v>
      </c>
      <c r="Q89" s="28">
        <v>1830939.58</v>
      </c>
      <c r="R89" s="28">
        <v>1869071.23</v>
      </c>
      <c r="S89" s="28">
        <v>0</v>
      </c>
      <c r="T89" s="28">
        <v>0</v>
      </c>
      <c r="U89" s="28">
        <v>14000156.559999999</v>
      </c>
      <c r="V89" s="28">
        <v>1341379.92</v>
      </c>
      <c r="W89" s="28">
        <v>4792367.8600000003</v>
      </c>
      <c r="X89" s="28">
        <v>25441410.979999997</v>
      </c>
      <c r="Y89" s="28">
        <v>8713145.3900000006</v>
      </c>
      <c r="Z89" s="28">
        <v>0</v>
      </c>
      <c r="AA89" s="28">
        <v>-4367.78</v>
      </c>
      <c r="AB89" s="28">
        <v>6282703.9800000004</v>
      </c>
      <c r="AC89" s="28">
        <v>985609.13</v>
      </c>
      <c r="AD89" s="28">
        <v>0</v>
      </c>
      <c r="AE89" s="28">
        <v>2469795.6999999997</v>
      </c>
      <c r="AF89" s="28">
        <v>0</v>
      </c>
      <c r="AG89" s="28">
        <v>43199264.199999996</v>
      </c>
      <c r="AH89" s="28">
        <v>0</v>
      </c>
      <c r="AI89" s="28">
        <v>0</v>
      </c>
      <c r="AJ89" s="28">
        <v>6110024.9300000006</v>
      </c>
      <c r="AK89" s="28">
        <v>636191.46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117182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151687335.04000002</v>
      </c>
    </row>
    <row r="90" spans="1:84" x14ac:dyDescent="0.35">
      <c r="A90" s="35" t="s">
        <v>290</v>
      </c>
      <c r="B90" s="28"/>
      <c r="C90" s="20">
        <v>2200</v>
      </c>
      <c r="D90" s="20">
        <v>0</v>
      </c>
      <c r="E90" s="20">
        <v>11120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6045</v>
      </c>
      <c r="P90" s="20">
        <v>5422</v>
      </c>
      <c r="Q90" s="20">
        <v>600</v>
      </c>
      <c r="R90" s="20">
        <v>182</v>
      </c>
      <c r="S90" s="20">
        <v>0</v>
      </c>
      <c r="T90" s="20">
        <v>0</v>
      </c>
      <c r="U90" s="20">
        <v>1280</v>
      </c>
      <c r="V90" s="20">
        <v>0</v>
      </c>
      <c r="W90" s="20">
        <v>726</v>
      </c>
      <c r="X90" s="20">
        <v>554</v>
      </c>
      <c r="Y90" s="20">
        <v>3578</v>
      </c>
      <c r="Z90" s="20">
        <v>0</v>
      </c>
      <c r="AA90" s="20">
        <v>427</v>
      </c>
      <c r="AB90" s="20">
        <v>811</v>
      </c>
      <c r="AC90" s="20">
        <v>765</v>
      </c>
      <c r="AD90" s="20">
        <v>0</v>
      </c>
      <c r="AE90" s="20">
        <v>260</v>
      </c>
      <c r="AF90" s="20">
        <v>0</v>
      </c>
      <c r="AG90" s="20">
        <v>7800</v>
      </c>
      <c r="AH90" s="20">
        <v>0</v>
      </c>
      <c r="AI90" s="20">
        <v>0</v>
      </c>
      <c r="AJ90" s="20">
        <v>8420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4436</v>
      </c>
      <c r="BA90" s="20">
        <v>413</v>
      </c>
      <c r="BB90" s="20">
        <v>0</v>
      </c>
      <c r="BC90" s="20">
        <v>0</v>
      </c>
      <c r="BD90" s="20">
        <v>3220</v>
      </c>
      <c r="BE90" s="20">
        <v>10476</v>
      </c>
      <c r="BF90" s="20">
        <v>385</v>
      </c>
      <c r="BG90" s="20">
        <v>0</v>
      </c>
      <c r="BH90" s="20">
        <v>1300</v>
      </c>
      <c r="BI90" s="20">
        <v>0</v>
      </c>
      <c r="BJ90" s="20">
        <v>0</v>
      </c>
      <c r="BK90" s="20">
        <v>1200</v>
      </c>
      <c r="BL90" s="20">
        <v>420</v>
      </c>
      <c r="BM90" s="20">
        <v>0</v>
      </c>
      <c r="BN90" s="20">
        <v>5828</v>
      </c>
      <c r="BO90" s="20">
        <v>0</v>
      </c>
      <c r="BP90" s="20">
        <v>0</v>
      </c>
      <c r="BQ90" s="20">
        <v>0</v>
      </c>
      <c r="BR90" s="20">
        <v>600</v>
      </c>
      <c r="BS90" s="20">
        <v>0</v>
      </c>
      <c r="BT90" s="20">
        <v>0</v>
      </c>
      <c r="BU90" s="20">
        <v>0</v>
      </c>
      <c r="BV90" s="20">
        <v>2727</v>
      </c>
      <c r="BW90" s="20">
        <v>0</v>
      </c>
      <c r="BX90" s="20">
        <v>0</v>
      </c>
      <c r="BY90" s="20">
        <v>747</v>
      </c>
      <c r="BZ90" s="20">
        <v>0</v>
      </c>
      <c r="CA90" s="20">
        <v>0</v>
      </c>
      <c r="CB90" s="20">
        <v>0</v>
      </c>
      <c r="CC90" s="20">
        <v>1695</v>
      </c>
      <c r="CD90" s="234" t="s">
        <v>248</v>
      </c>
      <c r="CE90" s="28">
        <v>83637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1134</v>
      </c>
      <c r="E91" s="20">
        <v>11195</v>
      </c>
      <c r="F91" s="20">
        <v>0</v>
      </c>
      <c r="G91" s="20">
        <v>0</v>
      </c>
      <c r="H91" s="20">
        <v>0</v>
      </c>
      <c r="I91" s="20">
        <v>17483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895</v>
      </c>
      <c r="AH91" s="20">
        <v>0</v>
      </c>
      <c r="AI91" s="20">
        <v>0</v>
      </c>
      <c r="AJ91" s="20">
        <v>1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30708</v>
      </c>
      <c r="CF91" s="28">
        <v>-30708</v>
      </c>
    </row>
    <row r="92" spans="1:84" x14ac:dyDescent="0.35">
      <c r="A92" s="22" t="s">
        <v>292</v>
      </c>
      <c r="B92" s="16"/>
      <c r="C92" s="20">
        <v>0</v>
      </c>
      <c r="D92" s="20">
        <v>922.94753206189966</v>
      </c>
      <c r="E92" s="20">
        <v>3871.717547678767</v>
      </c>
      <c r="F92" s="20">
        <v>0</v>
      </c>
      <c r="G92" s="20">
        <v>0</v>
      </c>
      <c r="H92" s="20">
        <v>0</v>
      </c>
      <c r="I92" s="20">
        <v>6542.9476976953292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2274.9527566135062</v>
      </c>
      <c r="Q92" s="20">
        <v>252.04407742179734</v>
      </c>
      <c r="R92" s="20">
        <v>76.487364535516562</v>
      </c>
      <c r="S92" s="20">
        <v>0</v>
      </c>
      <c r="T92" s="20">
        <v>0</v>
      </c>
      <c r="U92" s="20">
        <v>537.59690502105911</v>
      </c>
      <c r="V92" s="20">
        <v>0</v>
      </c>
      <c r="W92" s="20">
        <v>201.05250106478633</v>
      </c>
      <c r="X92" s="20">
        <v>169.00065306895087</v>
      </c>
      <c r="Y92" s="20">
        <v>1068.6377502247881</v>
      </c>
      <c r="Z92" s="20">
        <v>0</v>
      </c>
      <c r="AA92" s="20">
        <v>179.19896834035302</v>
      </c>
      <c r="AB92" s="20">
        <v>340.18665941034499</v>
      </c>
      <c r="AC92" s="20">
        <v>320.51847995835504</v>
      </c>
      <c r="AD92" s="20">
        <v>0</v>
      </c>
      <c r="AE92" s="20">
        <v>108.53921253135206</v>
      </c>
      <c r="AF92" s="20">
        <v>0</v>
      </c>
      <c r="AG92" s="20">
        <v>3273.6592021201086</v>
      </c>
      <c r="AH92" s="20">
        <v>0</v>
      </c>
      <c r="AI92" s="20">
        <v>252.04407742179734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10394.268614831293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30785.800000000007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5611.1</v>
      </c>
      <c r="E93" s="20">
        <v>81512.06</v>
      </c>
      <c r="F93" s="20">
        <v>0</v>
      </c>
      <c r="G93" s="20">
        <v>0</v>
      </c>
      <c r="H93" s="20">
        <v>0</v>
      </c>
      <c r="I93" s="20">
        <v>10088.25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42201.82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6181.15</v>
      </c>
      <c r="AF93" s="20">
        <v>0</v>
      </c>
      <c r="AG93" s="20">
        <v>51605.62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197200</v>
      </c>
      <c r="CF93" s="28">
        <v>0</v>
      </c>
    </row>
    <row r="94" spans="1:84" x14ac:dyDescent="0.35">
      <c r="A94" s="22" t="s">
        <v>294</v>
      </c>
      <c r="B94" s="16"/>
      <c r="C94" s="245">
        <v>-0.03</v>
      </c>
      <c r="D94" s="245">
        <v>3.85</v>
      </c>
      <c r="E94" s="245">
        <v>14.21</v>
      </c>
      <c r="F94" s="245">
        <v>0</v>
      </c>
      <c r="G94" s="245">
        <v>0</v>
      </c>
      <c r="H94" s="245">
        <v>0</v>
      </c>
      <c r="I94" s="245">
        <v>8.7100000000000009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4.4800000000000004</v>
      </c>
      <c r="Q94" s="246">
        <v>2.79</v>
      </c>
      <c r="R94" s="246">
        <v>0</v>
      </c>
      <c r="S94" s="247">
        <v>0</v>
      </c>
      <c r="T94" s="247">
        <v>0</v>
      </c>
      <c r="U94" s="248">
        <v>0.02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0.04</v>
      </c>
      <c r="AD94" s="246">
        <v>0</v>
      </c>
      <c r="AE94" s="246">
        <v>0</v>
      </c>
      <c r="AF94" s="246">
        <v>0</v>
      </c>
      <c r="AG94" s="246">
        <v>17.32</v>
      </c>
      <c r="AH94" s="246">
        <v>0</v>
      </c>
      <c r="AI94" s="246">
        <v>0</v>
      </c>
      <c r="AJ94" s="246">
        <v>3.35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54.740000000000009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98272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9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59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260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43">
        <v>739</v>
      </c>
      <c r="D127" s="46">
        <v>3080</v>
      </c>
      <c r="E127" s="16"/>
    </row>
    <row r="128" spans="1:5" x14ac:dyDescent="0.3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299</v>
      </c>
      <c r="C129" s="43">
        <v>708</v>
      </c>
      <c r="D129" s="46">
        <v>6319</v>
      </c>
      <c r="E129" s="16"/>
    </row>
    <row r="130" spans="1:5" x14ac:dyDescent="0.35">
      <c r="A130" s="16" t="s">
        <v>341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214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214">
        <v>26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36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v>62</v>
      </c>
    </row>
    <row r="144" spans="1:5" x14ac:dyDescent="0.35">
      <c r="A144" s="16" t="s">
        <v>353</v>
      </c>
      <c r="B144" s="42" t="s">
        <v>299</v>
      </c>
      <c r="C144" s="43">
        <v>112</v>
      </c>
      <c r="D144" s="16"/>
      <c r="E144" s="16"/>
    </row>
    <row r="145" spans="1:5" x14ac:dyDescent="0.35">
      <c r="A145" s="16" t="s">
        <v>354</v>
      </c>
      <c r="B145" s="42" t="s">
        <v>299</v>
      </c>
      <c r="C145" s="43">
        <v>0</v>
      </c>
      <c r="D145" s="16"/>
      <c r="E145" s="16"/>
    </row>
    <row r="146" spans="1:5" x14ac:dyDescent="0.35">
      <c r="A146" s="16"/>
      <c r="B146" s="16"/>
      <c r="C146" s="23"/>
      <c r="D146" s="16"/>
      <c r="E146" s="16"/>
    </row>
    <row r="147" spans="1:5" x14ac:dyDescent="0.35">
      <c r="A147" s="16" t="s">
        <v>355</v>
      </c>
      <c r="B147" s="42" t="s">
        <v>299</v>
      </c>
      <c r="C147" s="43">
        <v>0</v>
      </c>
      <c r="D147" s="16"/>
      <c r="E147" s="16"/>
    </row>
    <row r="148" spans="1:5" x14ac:dyDescent="0.35">
      <c r="A148" s="16"/>
      <c r="B148" s="16"/>
      <c r="C148" s="23"/>
      <c r="D148" s="16"/>
      <c r="E148" s="16"/>
    </row>
    <row r="149" spans="1:5" x14ac:dyDescent="0.35">
      <c r="A149" s="16"/>
      <c r="B149" s="16"/>
      <c r="C149" s="23"/>
      <c r="D149" s="16"/>
      <c r="E149" s="16"/>
    </row>
    <row r="150" spans="1:5" x14ac:dyDescent="0.35">
      <c r="A150" s="16"/>
      <c r="B150" s="16"/>
      <c r="C150" s="23"/>
      <c r="D150" s="16"/>
      <c r="E150" s="16"/>
    </row>
    <row r="151" spans="1:5" x14ac:dyDescent="0.35">
      <c r="A151" s="16"/>
      <c r="B151" s="16"/>
      <c r="C151" s="23"/>
      <c r="D151" s="16"/>
      <c r="E151" s="16"/>
    </row>
    <row r="152" spans="1:5" x14ac:dyDescent="0.35">
      <c r="A152" s="34" t="s">
        <v>356</v>
      </c>
      <c r="B152" s="45"/>
      <c r="C152" s="45"/>
      <c r="D152" s="45"/>
      <c r="E152" s="45"/>
    </row>
    <row r="153" spans="1:5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5" x14ac:dyDescent="0.35">
      <c r="A154" s="16" t="s">
        <v>337</v>
      </c>
      <c r="B154" s="242">
        <v>416</v>
      </c>
      <c r="C154" s="242">
        <v>95</v>
      </c>
      <c r="D154" s="242">
        <v>228</v>
      </c>
      <c r="E154" s="28">
        <v>739</v>
      </c>
    </row>
    <row r="155" spans="1:5" x14ac:dyDescent="0.35">
      <c r="A155" s="16" t="s">
        <v>242</v>
      </c>
      <c r="B155" s="242">
        <v>2306</v>
      </c>
      <c r="C155" s="242">
        <v>434</v>
      </c>
      <c r="D155" s="242">
        <v>340</v>
      </c>
      <c r="E155" s="28">
        <v>3080</v>
      </c>
    </row>
    <row r="156" spans="1:5" x14ac:dyDescent="0.35">
      <c r="A156" s="16" t="s">
        <v>360</v>
      </c>
      <c r="B156" s="242">
        <v>13048</v>
      </c>
      <c r="C156" s="242">
        <v>5731</v>
      </c>
      <c r="D156" s="242">
        <v>9002</v>
      </c>
      <c r="E156" s="28">
        <v>27781</v>
      </c>
    </row>
    <row r="157" spans="1:5" x14ac:dyDescent="0.35">
      <c r="A157" s="16" t="s">
        <v>287</v>
      </c>
      <c r="B157" s="242">
        <v>15727278</v>
      </c>
      <c r="C157" s="242">
        <v>4171597</v>
      </c>
      <c r="D157" s="242">
        <v>6026879</v>
      </c>
      <c r="E157" s="28">
        <v>25925754</v>
      </c>
    </row>
    <row r="158" spans="1:5" x14ac:dyDescent="0.35">
      <c r="A158" s="16" t="s">
        <v>288</v>
      </c>
      <c r="B158" s="242">
        <v>37562660</v>
      </c>
      <c r="C158" s="242">
        <v>28576947</v>
      </c>
      <c r="D158" s="242">
        <v>52824424</v>
      </c>
      <c r="E158" s="28">
        <v>118964031</v>
      </c>
    </row>
    <row r="159" spans="1:5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5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242">
        <v>33</v>
      </c>
      <c r="C166" s="242">
        <v>218</v>
      </c>
      <c r="D166" s="242">
        <v>457</v>
      </c>
      <c r="E166" s="28">
        <v>708</v>
      </c>
    </row>
    <row r="167" spans="1:5" x14ac:dyDescent="0.35">
      <c r="A167" s="16" t="s">
        <v>242</v>
      </c>
      <c r="B167" s="242">
        <v>360</v>
      </c>
      <c r="C167" s="242">
        <v>1660</v>
      </c>
      <c r="D167" s="242">
        <v>4299</v>
      </c>
      <c r="E167" s="28">
        <v>6319</v>
      </c>
    </row>
    <row r="168" spans="1:5" x14ac:dyDescent="0.35">
      <c r="A168" s="16" t="s">
        <v>360</v>
      </c>
      <c r="B168" s="242">
        <v>20</v>
      </c>
      <c r="C168" s="242">
        <v>64</v>
      </c>
      <c r="D168" s="242">
        <v>242</v>
      </c>
      <c r="E168" s="28">
        <v>326</v>
      </c>
    </row>
    <row r="169" spans="1:5" x14ac:dyDescent="0.35">
      <c r="A169" s="16" t="s">
        <v>287</v>
      </c>
      <c r="B169" s="242">
        <v>352533</v>
      </c>
      <c r="C169" s="242">
        <v>1968363</v>
      </c>
      <c r="D169" s="242">
        <v>3817347</v>
      </c>
      <c r="E169" s="28">
        <v>6138243</v>
      </c>
    </row>
    <row r="170" spans="1:5" x14ac:dyDescent="0.35">
      <c r="A170" s="16" t="s">
        <v>288</v>
      </c>
      <c r="B170" s="242">
        <v>57418</v>
      </c>
      <c r="C170" s="242">
        <v>111284</v>
      </c>
      <c r="D170" s="242">
        <v>490604</v>
      </c>
      <c r="E170" s="28">
        <v>659306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1358183</v>
      </c>
      <c r="C173" s="46">
        <v>2006941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1413405.0599999998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0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193105.94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2263887.4200000004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285818.19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310770.21000000002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4466986.82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188393.69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217196.01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405589.7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298757.42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158223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456980.42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41221.79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290048.17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331269.95999999996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988350.55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988350.55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1878609.67</v>
      </c>
      <c r="C211" s="43">
        <v>0</v>
      </c>
      <c r="D211" s="46">
        <v>0</v>
      </c>
      <c r="E211" s="28">
        <v>1878609.67</v>
      </c>
    </row>
    <row r="212" spans="1:5" x14ac:dyDescent="0.35">
      <c r="A212" s="16" t="s">
        <v>395</v>
      </c>
      <c r="B212" s="46">
        <v>1233751.07</v>
      </c>
      <c r="C212" s="43">
        <v>0</v>
      </c>
      <c r="D212" s="46">
        <v>0</v>
      </c>
      <c r="E212" s="28">
        <v>1233751.07</v>
      </c>
    </row>
    <row r="213" spans="1:5" x14ac:dyDescent="0.35">
      <c r="A213" s="16" t="s">
        <v>396</v>
      </c>
      <c r="B213" s="46">
        <v>27227435.309999999</v>
      </c>
      <c r="C213" s="43">
        <v>68622</v>
      </c>
      <c r="D213" s="46">
        <v>0</v>
      </c>
      <c r="E213" s="28">
        <v>27296057.309999999</v>
      </c>
    </row>
    <row r="214" spans="1:5" x14ac:dyDescent="0.35">
      <c r="A214" s="16" t="s">
        <v>397</v>
      </c>
      <c r="B214" s="46">
        <v>2731402.69</v>
      </c>
      <c r="C214" s="43">
        <v>0</v>
      </c>
      <c r="D214" s="46">
        <v>0</v>
      </c>
      <c r="E214" s="28">
        <v>2731402.69</v>
      </c>
    </row>
    <row r="215" spans="1:5" x14ac:dyDescent="0.35">
      <c r="A215" s="16" t="s">
        <v>398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35">
      <c r="A216" s="16" t="s">
        <v>399</v>
      </c>
      <c r="B216" s="46">
        <v>19464837.079999998</v>
      </c>
      <c r="C216" s="214">
        <v>218731</v>
      </c>
      <c r="D216" s="46">
        <v>0</v>
      </c>
      <c r="E216" s="28">
        <v>19683568.079999998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3109130.11</v>
      </c>
      <c r="C218" s="43">
        <v>0</v>
      </c>
      <c r="D218" s="46">
        <v>0</v>
      </c>
      <c r="E218" s="28">
        <v>3109130.11</v>
      </c>
    </row>
    <row r="219" spans="1:5" x14ac:dyDescent="0.35">
      <c r="A219" s="16" t="s">
        <v>402</v>
      </c>
      <c r="B219" s="46">
        <v>219453.48</v>
      </c>
      <c r="C219" s="214">
        <v>979965</v>
      </c>
      <c r="D219" s="46">
        <v>0</v>
      </c>
      <c r="E219" s="28">
        <v>1199418.48</v>
      </c>
    </row>
    <row r="220" spans="1:5" x14ac:dyDescent="0.35">
      <c r="A220" s="16" t="s">
        <v>230</v>
      </c>
      <c r="B220" s="28">
        <v>55864619.409999989</v>
      </c>
      <c r="C220" s="235">
        <v>1267318</v>
      </c>
      <c r="D220" s="28">
        <v>0</v>
      </c>
      <c r="E220" s="28">
        <v>57131937.409999989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5" x14ac:dyDescent="0.35">
      <c r="A225" s="16" t="s">
        <v>395</v>
      </c>
      <c r="B225" s="46">
        <v>-1000958.43</v>
      </c>
      <c r="C225" s="43">
        <v>-62597.19</v>
      </c>
      <c r="D225" s="46">
        <v>0</v>
      </c>
      <c r="E225" s="28">
        <v>-1063555.6200000001</v>
      </c>
    </row>
    <row r="226" spans="1:5" x14ac:dyDescent="0.35">
      <c r="A226" s="16" t="s">
        <v>396</v>
      </c>
      <c r="B226" s="46">
        <v>-20532090.100000001</v>
      </c>
      <c r="C226" s="43">
        <v>-1052847.69</v>
      </c>
      <c r="D226" s="46">
        <v>0</v>
      </c>
      <c r="E226" s="28">
        <v>-21584937.790000003</v>
      </c>
    </row>
    <row r="227" spans="1:5" x14ac:dyDescent="0.35">
      <c r="A227" s="16" t="s">
        <v>397</v>
      </c>
      <c r="B227" s="46">
        <v>-2512128.84</v>
      </c>
      <c r="C227" s="43">
        <v>-33388.44</v>
      </c>
      <c r="D227" s="46">
        <v>0</v>
      </c>
      <c r="E227" s="28">
        <v>-2545517.2799999998</v>
      </c>
    </row>
    <row r="228" spans="1:5" x14ac:dyDescent="0.35">
      <c r="A228" s="16" t="s">
        <v>398</v>
      </c>
      <c r="B228" s="46">
        <v>0</v>
      </c>
      <c r="C228" s="43">
        <v>0</v>
      </c>
      <c r="D228" s="46">
        <v>0</v>
      </c>
      <c r="E228" s="28">
        <v>0</v>
      </c>
    </row>
    <row r="229" spans="1:5" x14ac:dyDescent="0.35">
      <c r="A229" s="16" t="s">
        <v>399</v>
      </c>
      <c r="B229" s="46">
        <v>-16461575.77</v>
      </c>
      <c r="C229" s="43">
        <v>-935181.73</v>
      </c>
      <c r="D229" s="46">
        <v>0</v>
      </c>
      <c r="E229" s="28">
        <v>-17396757.5</v>
      </c>
    </row>
    <row r="230" spans="1:5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5" x14ac:dyDescent="0.35">
      <c r="A231" s="16" t="s">
        <v>401</v>
      </c>
      <c r="B231" s="46">
        <v>-2374492.89</v>
      </c>
      <c r="C231" s="43">
        <v>-76791.179999999993</v>
      </c>
      <c r="D231" s="46">
        <v>0</v>
      </c>
      <c r="E231" s="28">
        <v>-2451284.0700000003</v>
      </c>
    </row>
    <row r="232" spans="1:5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-42881246.030000001</v>
      </c>
      <c r="C233" s="235">
        <v>-2160806.23</v>
      </c>
      <c r="D233" s="28">
        <v>0</v>
      </c>
      <c r="E233" s="28">
        <v>-45042052.260000005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404</v>
      </c>
      <c r="B235" s="34"/>
      <c r="C235" s="34"/>
      <c r="D235" s="34"/>
      <c r="E235" s="34"/>
    </row>
    <row r="236" spans="1:5" x14ac:dyDescent="0.35">
      <c r="A236" s="34"/>
      <c r="B236" s="346" t="s">
        <v>405</v>
      </c>
      <c r="C236" s="346"/>
      <c r="D236" s="34"/>
      <c r="E236" s="34"/>
    </row>
    <row r="237" spans="1:5" x14ac:dyDescent="0.35">
      <c r="A237" s="52" t="s">
        <v>405</v>
      </c>
      <c r="B237" s="34"/>
      <c r="C237" s="43">
        <v>7276802.21</v>
      </c>
      <c r="D237" s="36">
        <v>7276802.21</v>
      </c>
      <c r="E237" s="34"/>
    </row>
    <row r="238" spans="1:5" x14ac:dyDescent="0.35">
      <c r="A238" s="41" t="s">
        <v>406</v>
      </c>
      <c r="B238" s="41"/>
      <c r="C238" s="41"/>
      <c r="D238" s="41"/>
      <c r="E238" s="41"/>
    </row>
    <row r="239" spans="1:5" x14ac:dyDescent="0.35">
      <c r="A239" s="16" t="s">
        <v>407</v>
      </c>
      <c r="B239" s="42" t="s">
        <v>299</v>
      </c>
      <c r="C239" s="214">
        <v>34449890.210000001</v>
      </c>
      <c r="D239" s="16"/>
      <c r="E239" s="16"/>
    </row>
    <row r="240" spans="1:5" x14ac:dyDescent="0.35">
      <c r="A240" s="16" t="s">
        <v>408</v>
      </c>
      <c r="B240" s="42" t="s">
        <v>299</v>
      </c>
      <c r="C240" s="214">
        <v>22507359.819999997</v>
      </c>
      <c r="D240" s="16"/>
      <c r="E240" s="16"/>
    </row>
    <row r="241" spans="1:5" x14ac:dyDescent="0.35">
      <c r="A241" s="16" t="s">
        <v>409</v>
      </c>
      <c r="B241" s="42" t="s">
        <v>299</v>
      </c>
      <c r="C241" s="214">
        <v>1852870.2200000002</v>
      </c>
      <c r="D241" s="16"/>
      <c r="E241" s="16"/>
    </row>
    <row r="242" spans="1:5" x14ac:dyDescent="0.35">
      <c r="A242" s="16" t="s">
        <v>410</v>
      </c>
      <c r="B242" s="42" t="s">
        <v>299</v>
      </c>
      <c r="C242" s="214">
        <v>1052920.8899999999</v>
      </c>
      <c r="D242" s="16"/>
      <c r="E242" s="16"/>
    </row>
    <row r="243" spans="1:5" x14ac:dyDescent="0.35">
      <c r="A243" s="16" t="s">
        <v>411</v>
      </c>
      <c r="B243" s="42" t="s">
        <v>299</v>
      </c>
      <c r="C243" s="214">
        <v>31522055.939999994</v>
      </c>
      <c r="D243" s="16"/>
      <c r="E243" s="16"/>
    </row>
    <row r="244" spans="1:5" x14ac:dyDescent="0.35">
      <c r="A244" s="16" t="s">
        <v>412</v>
      </c>
      <c r="B244" s="42" t="s">
        <v>299</v>
      </c>
      <c r="C244" s="214">
        <v>3249341.36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94634438.439999998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214">
        <v>471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43">
        <v>220390.77</v>
      </c>
      <c r="D249" s="16"/>
      <c r="E249" s="16"/>
    </row>
    <row r="250" spans="1:5" x14ac:dyDescent="0.35">
      <c r="A250" s="22" t="s">
        <v>417</v>
      </c>
      <c r="B250" s="42" t="s">
        <v>299</v>
      </c>
      <c r="C250" s="43">
        <v>822226.81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1042617.5800000001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43">
        <v>1789328.49</v>
      </c>
      <c r="D254" s="16"/>
      <c r="E254" s="16"/>
    </row>
    <row r="255" spans="1:5" x14ac:dyDescent="0.3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1789328.49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104743186.71999998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43">
        <v>8775225.1899999995</v>
      </c>
      <c r="D266" s="16"/>
      <c r="E266" s="16"/>
    </row>
    <row r="267" spans="1:5" x14ac:dyDescent="0.3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43">
        <v>34246521.039999999</v>
      </c>
      <c r="D268" s="16"/>
      <c r="E268" s="16"/>
    </row>
    <row r="269" spans="1:5" x14ac:dyDescent="0.35">
      <c r="A269" s="16" t="s">
        <v>428</v>
      </c>
      <c r="B269" s="42" t="s">
        <v>299</v>
      </c>
      <c r="C269" s="43">
        <v>23154977</v>
      </c>
      <c r="D269" s="16"/>
      <c r="E269" s="16"/>
    </row>
    <row r="270" spans="1:5" x14ac:dyDescent="0.35">
      <c r="A270" s="16" t="s">
        <v>429</v>
      </c>
      <c r="B270" s="42" t="s">
        <v>299</v>
      </c>
      <c r="C270" s="43">
        <v>119872.53</v>
      </c>
      <c r="D270" s="16"/>
      <c r="E270" s="16"/>
    </row>
    <row r="271" spans="1:5" x14ac:dyDescent="0.35">
      <c r="A271" s="16" t="s">
        <v>430</v>
      </c>
      <c r="B271" s="42" t="s">
        <v>299</v>
      </c>
      <c r="C271" s="43">
        <v>517354.05000000005</v>
      </c>
      <c r="D271" s="16"/>
      <c r="E271" s="16"/>
    </row>
    <row r="272" spans="1:5" x14ac:dyDescent="0.35">
      <c r="A272" s="16" t="s">
        <v>431</v>
      </c>
      <c r="B272" s="42" t="s">
        <v>299</v>
      </c>
      <c r="C272" s="43">
        <v>528854.19999999995</v>
      </c>
      <c r="D272" s="16"/>
      <c r="E272" s="16"/>
    </row>
    <row r="273" spans="1:5" x14ac:dyDescent="0.35">
      <c r="A273" s="16" t="s">
        <v>432</v>
      </c>
      <c r="B273" s="42" t="s">
        <v>299</v>
      </c>
      <c r="C273" s="43">
        <v>935497.19000000018</v>
      </c>
      <c r="D273" s="16"/>
      <c r="E273" s="16"/>
    </row>
    <row r="274" spans="1:5" x14ac:dyDescent="0.35">
      <c r="A274" s="16" t="s">
        <v>433</v>
      </c>
      <c r="B274" s="42" t="s">
        <v>299</v>
      </c>
      <c r="C274" s="43">
        <v>305783.73</v>
      </c>
      <c r="D274" s="16"/>
      <c r="E274" s="16"/>
    </row>
    <row r="275" spans="1:5" x14ac:dyDescent="0.3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22274130.929999996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43">
        <v>213897.69</v>
      </c>
      <c r="D278" s="16"/>
      <c r="E278" s="16"/>
    </row>
    <row r="279" spans="1:5" x14ac:dyDescent="0.3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213897.69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1878609.67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1233751.07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39057969.619999997</v>
      </c>
      <c r="D285" s="16"/>
      <c r="E285" s="16"/>
    </row>
    <row r="286" spans="1:5" x14ac:dyDescent="0.35">
      <c r="A286" s="16" t="s">
        <v>440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43">
        <v>0</v>
      </c>
      <c r="D287" s="16"/>
      <c r="E287" s="16"/>
    </row>
    <row r="288" spans="1:5" x14ac:dyDescent="0.35">
      <c r="A288" s="16" t="s">
        <v>442</v>
      </c>
      <c r="B288" s="42" t="s">
        <v>299</v>
      </c>
      <c r="C288" s="43">
        <v>22535113.439999998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1199417.78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65904861.579999998</v>
      </c>
      <c r="E291" s="16"/>
    </row>
    <row r="292" spans="1:5" x14ac:dyDescent="0.35">
      <c r="A292" s="16" t="s">
        <v>444</v>
      </c>
      <c r="B292" s="42" t="s">
        <v>299</v>
      </c>
      <c r="C292" s="43">
        <v>45042052.259999998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20862809.32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43">
        <v>6718382.2199999997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6718382.2199999997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455</v>
      </c>
      <c r="B305" s="42" t="s">
        <v>299</v>
      </c>
      <c r="C305" s="43">
        <v>0</v>
      </c>
      <c r="D305" s="16"/>
      <c r="E305" s="16"/>
    </row>
    <row r="306" spans="1:5" x14ac:dyDescent="0.35">
      <c r="A306" s="16" t="s">
        <v>456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457</v>
      </c>
      <c r="B308" s="16"/>
      <c r="C308" s="23"/>
      <c r="D308" s="28">
        <v>50069220.159999996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458</v>
      </c>
      <c r="B312" s="34"/>
      <c r="C312" s="34"/>
      <c r="D312" s="34"/>
      <c r="E312" s="34"/>
    </row>
    <row r="313" spans="1:5" x14ac:dyDescent="0.35">
      <c r="A313" s="41" t="s">
        <v>459</v>
      </c>
      <c r="B313" s="41"/>
      <c r="C313" s="41"/>
      <c r="D313" s="41"/>
      <c r="E313" s="41"/>
    </row>
    <row r="314" spans="1:5" x14ac:dyDescent="0.35">
      <c r="A314" s="16" t="s">
        <v>460</v>
      </c>
      <c r="B314" s="42" t="s">
        <v>299</v>
      </c>
      <c r="C314" s="43">
        <v>1459489</v>
      </c>
      <c r="D314" s="16"/>
      <c r="E314" s="16"/>
    </row>
    <row r="315" spans="1:5" x14ac:dyDescent="0.35">
      <c r="A315" s="16" t="s">
        <v>461</v>
      </c>
      <c r="B315" s="42" t="s">
        <v>299</v>
      </c>
      <c r="C315" s="43">
        <v>3559019.5980000002</v>
      </c>
      <c r="D315" s="16"/>
      <c r="E315" s="16"/>
    </row>
    <row r="316" spans="1:5" x14ac:dyDescent="0.35">
      <c r="A316" s="16" t="s">
        <v>462</v>
      </c>
      <c r="B316" s="42" t="s">
        <v>299</v>
      </c>
      <c r="C316" s="43">
        <v>2113874.5199999996</v>
      </c>
      <c r="D316" s="16"/>
      <c r="E316" s="16"/>
    </row>
    <row r="317" spans="1:5" x14ac:dyDescent="0.35">
      <c r="A317" s="16" t="s">
        <v>463</v>
      </c>
      <c r="B317" s="42" t="s">
        <v>299</v>
      </c>
      <c r="C317" s="43">
        <v>505463.01999999996</v>
      </c>
      <c r="D317" s="16"/>
      <c r="E317" s="16"/>
    </row>
    <row r="318" spans="1:5" x14ac:dyDescent="0.35">
      <c r="A318" s="16" t="s">
        <v>464</v>
      </c>
      <c r="B318" s="42" t="s">
        <v>299</v>
      </c>
      <c r="C318" s="43">
        <v>0</v>
      </c>
      <c r="D318" s="16"/>
      <c r="E318" s="16"/>
    </row>
    <row r="319" spans="1:5" x14ac:dyDescent="0.35">
      <c r="A319" s="16" t="s">
        <v>465</v>
      </c>
      <c r="B319" s="42" t="s">
        <v>299</v>
      </c>
      <c r="C319" s="43">
        <v>2319655.6819999996</v>
      </c>
      <c r="D319" s="16"/>
      <c r="E319" s="16"/>
    </row>
    <row r="320" spans="1:5" x14ac:dyDescent="0.35">
      <c r="A320" s="16" t="s">
        <v>466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467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299</v>
      </c>
      <c r="C322" s="43">
        <v>515922.5</v>
      </c>
      <c r="D322" s="16"/>
      <c r="E322" s="16"/>
    </row>
    <row r="323" spans="1:5" x14ac:dyDescent="0.35">
      <c r="A323" s="16" t="s">
        <v>469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10473424.319999998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214">
        <v>6620220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6620220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214">
        <v>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43">
        <v>26317998.600000001</v>
      </c>
      <c r="D335" s="16"/>
      <c r="E335" s="16"/>
    </row>
    <row r="336" spans="1:5" x14ac:dyDescent="0.3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277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43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26317998.600000001</v>
      </c>
      <c r="E339" s="16"/>
    </row>
    <row r="340" spans="1:5" x14ac:dyDescent="0.35">
      <c r="A340" s="16" t="s">
        <v>485</v>
      </c>
      <c r="B340" s="16"/>
      <c r="C340" s="23"/>
      <c r="D340" s="28">
        <v>0</v>
      </c>
      <c r="E340" s="16"/>
    </row>
    <row r="341" spans="1:5" x14ac:dyDescent="0.35">
      <c r="A341" s="16" t="s">
        <v>486</v>
      </c>
      <c r="B341" s="16"/>
      <c r="C341" s="23"/>
      <c r="D341" s="28">
        <v>26317998.600000001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257">
        <v>12715455.899999976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213">
        <v>-6057878.9399999995</v>
      </c>
      <c r="D348" s="16"/>
      <c r="E348" s="16"/>
    </row>
    <row r="349" spans="1:5" x14ac:dyDescent="0.35">
      <c r="A349" s="16" t="s">
        <v>492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50069219.87999998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50069220.159999996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213">
        <v>32063998.169999994</v>
      </c>
      <c r="D358" s="16"/>
      <c r="E358" s="16"/>
    </row>
    <row r="359" spans="1:5" x14ac:dyDescent="0.35">
      <c r="A359" s="16" t="s">
        <v>498</v>
      </c>
      <c r="B359" s="42" t="s">
        <v>299</v>
      </c>
      <c r="C359" s="213">
        <v>119623336.86999999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151687335.03999999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7276802.21</v>
      </c>
      <c r="D362" s="16"/>
      <c r="E362" s="41"/>
    </row>
    <row r="363" spans="1:5" x14ac:dyDescent="0.35">
      <c r="A363" s="16" t="s">
        <v>501</v>
      </c>
      <c r="B363" s="42" t="s">
        <v>299</v>
      </c>
      <c r="C363" s="43">
        <v>94634438.440000013</v>
      </c>
      <c r="D363" s="16"/>
      <c r="E363" s="16"/>
    </row>
    <row r="364" spans="1:5" x14ac:dyDescent="0.35">
      <c r="A364" s="16" t="s">
        <v>502</v>
      </c>
      <c r="B364" s="42" t="s">
        <v>299</v>
      </c>
      <c r="C364" s="43">
        <v>1042617.58</v>
      </c>
      <c r="D364" s="16"/>
      <c r="E364" s="16"/>
    </row>
    <row r="365" spans="1:5" x14ac:dyDescent="0.35">
      <c r="A365" s="16" t="s">
        <v>503</v>
      </c>
      <c r="B365" s="42" t="s">
        <v>299</v>
      </c>
      <c r="C365" s="43">
        <v>1789328.49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104743186.72</v>
      </c>
      <c r="E366" s="16"/>
    </row>
    <row r="367" spans="1:5" x14ac:dyDescent="0.35">
      <c r="A367" s="16" t="s">
        <v>504</v>
      </c>
      <c r="B367" s="16"/>
      <c r="C367" s="23"/>
      <c r="D367" s="28">
        <v>46944148.319999993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238">
        <v>43247.96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238">
        <v>-72925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238">
        <v>4551.8900000000003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238">
        <v>825544.89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238">
        <v>161413.18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214">
        <v>480324.58</v>
      </c>
      <c r="D380" s="28">
        <v>0</v>
      </c>
      <c r="E380" s="215"/>
      <c r="F380" s="56"/>
    </row>
    <row r="381" spans="1:6" x14ac:dyDescent="0.35">
      <c r="A381" s="57" t="s">
        <v>518</v>
      </c>
      <c r="B381" s="42"/>
      <c r="C381" s="42"/>
      <c r="D381" s="28">
        <v>1442157.5</v>
      </c>
      <c r="E381" s="28"/>
      <c r="F381" s="56"/>
    </row>
    <row r="382" spans="1:6" x14ac:dyDescent="0.3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1442157.5</v>
      </c>
      <c r="E383" s="16"/>
    </row>
    <row r="384" spans="1:6" x14ac:dyDescent="0.35">
      <c r="A384" s="16" t="s">
        <v>521</v>
      </c>
      <c r="B384" s="16"/>
      <c r="C384" s="23"/>
      <c r="D384" s="28">
        <v>48386305.819999993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43">
        <v>27162885.520000003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4466986.62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1954792.2799999998</v>
      </c>
      <c r="D391" s="16"/>
      <c r="E391" s="16"/>
    </row>
    <row r="392" spans="1:5" x14ac:dyDescent="0.35">
      <c r="A392" s="16" t="s">
        <v>524</v>
      </c>
      <c r="B392" s="42" t="s">
        <v>299</v>
      </c>
      <c r="C392" s="43">
        <v>5688049.5200000005</v>
      </c>
      <c r="D392" s="16"/>
      <c r="E392" s="16"/>
    </row>
    <row r="393" spans="1:5" x14ac:dyDescent="0.35">
      <c r="A393" s="16" t="s">
        <v>525</v>
      </c>
      <c r="B393" s="42" t="s">
        <v>299</v>
      </c>
      <c r="C393" s="43">
        <v>618643.66</v>
      </c>
      <c r="D393" s="16"/>
      <c r="E393" s="16"/>
    </row>
    <row r="394" spans="1:5" x14ac:dyDescent="0.35">
      <c r="A394" s="16" t="s">
        <v>526</v>
      </c>
      <c r="B394" s="42" t="s">
        <v>299</v>
      </c>
      <c r="C394" s="43">
        <v>7663565.0199999996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2867196.16</v>
      </c>
      <c r="D395" s="16"/>
      <c r="E395" s="16"/>
    </row>
    <row r="396" spans="1:5" x14ac:dyDescent="0.35">
      <c r="A396" s="16" t="s">
        <v>527</v>
      </c>
      <c r="B396" s="42" t="s">
        <v>299</v>
      </c>
      <c r="C396" s="43">
        <v>405589.7</v>
      </c>
      <c r="D396" s="16"/>
      <c r="E396" s="16"/>
    </row>
    <row r="397" spans="1:5" x14ac:dyDescent="0.35">
      <c r="A397" s="16" t="s">
        <v>528</v>
      </c>
      <c r="B397" s="42" t="s">
        <v>299</v>
      </c>
      <c r="C397" s="43">
        <v>456980.42</v>
      </c>
      <c r="D397" s="16"/>
      <c r="E397" s="16"/>
    </row>
    <row r="398" spans="1:5" x14ac:dyDescent="0.35">
      <c r="A398" s="16" t="s">
        <v>529</v>
      </c>
      <c r="B398" s="42" t="s">
        <v>299</v>
      </c>
      <c r="C398" s="43">
        <v>331269.95999999996</v>
      </c>
      <c r="D398" s="16"/>
      <c r="E398" s="16"/>
    </row>
    <row r="399" spans="1:5" x14ac:dyDescent="0.35">
      <c r="A399" s="16" t="s">
        <v>530</v>
      </c>
      <c r="B399" s="42" t="s">
        <v>299</v>
      </c>
      <c r="C399" s="43">
        <v>0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213547.35</v>
      </c>
      <c r="D414" s="28">
        <v>0</v>
      </c>
      <c r="E414" s="215"/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213547.35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51829506.210000008</v>
      </c>
      <c r="E416" s="28"/>
    </row>
    <row r="417" spans="1:13" x14ac:dyDescent="0.35">
      <c r="A417" s="28" t="s">
        <v>535</v>
      </c>
      <c r="B417" s="16"/>
      <c r="C417" s="23"/>
      <c r="D417" s="28">
        <v>-3443200.3900000155</v>
      </c>
      <c r="E417" s="28"/>
    </row>
    <row r="418" spans="1:13" x14ac:dyDescent="0.35">
      <c r="A418" s="28" t="s">
        <v>536</v>
      </c>
      <c r="B418" s="16"/>
      <c r="C418" s="214">
        <v>4342745.74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238">
        <v>99724.38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4442470.12</v>
      </c>
      <c r="E420" s="28"/>
    </row>
    <row r="421" spans="1:13" x14ac:dyDescent="0.35">
      <c r="A421" s="28" t="s">
        <v>539</v>
      </c>
      <c r="B421" s="16"/>
      <c r="C421" s="23"/>
      <c r="D421" s="28">
        <v>999269.72999998461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999269.72999998461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543</v>
      </c>
      <c r="D613" s="227">
        <f>CE91-(BE91+CD91)</f>
        <v>30708</v>
      </c>
      <c r="E613" s="229">
        <f>SUM(C625:D648)+SUM(C669:D714)</f>
        <v>-771072.42</v>
      </c>
      <c r="F613" s="229">
        <f>CE65-(AX65+BD65+BE65+BG65+BJ65+BN65+BP65+BQ65+CB65+CC65+CD65)</f>
        <v>65578.979999999865</v>
      </c>
      <c r="G613" s="227">
        <f>CE92-(AX92+AY92+BD92+BE92+BG92+BJ92+BN92+BP92+BQ92+CB92+CC92+CD92)</f>
        <v>30785.800000000007</v>
      </c>
      <c r="H613" s="232">
        <f>CE61-(AX61+AY61+AZ61+BD61+BE61+BG61+BJ61+BN61+BO61+BP61+BQ61+BR61+CB61+CC61+CD61)</f>
        <v>23974108.830000009</v>
      </c>
      <c r="I613" s="227">
        <f>CE93-(AX93+AY93+AZ93+BD93+BE93+BF93+BG93+BJ93+BN93+BO93+BP93+BQ93+BR93+CB93+CC93+CD93)</f>
        <v>197200</v>
      </c>
      <c r="J613" s="227">
        <f>CE94-(AX94+AY94+AZ94+BA94+BD94+BE94+BF94+BG94+BJ94+BN94+BO94+BP94+BQ94+BR94+CB94+CC94+CD94)</f>
        <v>54.740000000000009</v>
      </c>
      <c r="K613" s="227">
        <f>CE90-(AW90+AX90+AY90+AZ90+BA90+BB90+BC90+BD90+BE90+BF90+BG90+BH90+BI90+BJ90+BK90+BL90+BM90+BN90+BO90+BP90+BQ90+BR90+BS90+BT90+BU90+BV90+BW90+BX90+CB90+CC90+CD90)</f>
        <v>50937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544</v>
      </c>
      <c r="D614" s="228" t="s">
        <v>545</v>
      </c>
      <c r="E614" s="230" t="s">
        <v>546</v>
      </c>
      <c r="F614" s="231" t="s">
        <v>547</v>
      </c>
      <c r="G614" s="228" t="s">
        <v>548</v>
      </c>
      <c r="H614" s="231" t="s">
        <v>549</v>
      </c>
      <c r="I614" s="228" t="s">
        <v>550</v>
      </c>
      <c r="J614" s="228" t="s">
        <v>551</v>
      </c>
      <c r="K614" s="220" t="s">
        <v>552</v>
      </c>
      <c r="L614" s="221" t="s">
        <v>553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/>
      <c r="B616" s="221" t="s">
        <v>555</v>
      </c>
      <c r="C616" s="227">
        <f>CD70-CD85</f>
        <v>-771072.42</v>
      </c>
      <c r="D616" s="227">
        <f>SUM(C615:C616)</f>
        <v>-771072.42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8310</v>
      </c>
      <c r="B617" s="226" t="s">
        <v>557</v>
      </c>
      <c r="C617" s="227" t="str">
        <f>AX86</f>
        <v>x</v>
      </c>
      <c r="D617" s="227">
        <f>(D616/D613)*AX91</f>
        <v>0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>
        <f>(D616/D613)*BJ91</f>
        <v>0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8470</v>
      </c>
      <c r="B619" s="226" t="s">
        <v>560</v>
      </c>
      <c r="C619" s="227" t="str">
        <f>BG86</f>
        <v>x</v>
      </c>
      <c r="D619" s="227">
        <f>(D616/D613)*BG91</f>
        <v>0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8610</v>
      </c>
      <c r="B620" s="226" t="s">
        <v>562</v>
      </c>
      <c r="C620" s="227" t="str">
        <f>BN86</f>
        <v>x</v>
      </c>
      <c r="D620" s="227">
        <f>(D616/D613)*BN91</f>
        <v>0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8790</v>
      </c>
      <c r="B621" s="226" t="s">
        <v>564</v>
      </c>
      <c r="C621" s="227" t="str">
        <f>CC86</f>
        <v>x</v>
      </c>
      <c r="D621" s="227">
        <f>(D616/D613)*CC91</f>
        <v>0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8630</v>
      </c>
      <c r="B622" s="226" t="s">
        <v>566</v>
      </c>
      <c r="C622" s="227" t="str">
        <f>BP86</f>
        <v>x</v>
      </c>
      <c r="D622" s="227">
        <f>(D616/D613)*BP91</f>
        <v>0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8770</v>
      </c>
      <c r="B623" s="221" t="s">
        <v>568</v>
      </c>
      <c r="C623" s="227" t="str">
        <f>CB86</f>
        <v>x</v>
      </c>
      <c r="D623" s="227">
        <f>(D616/D613)*CB91</f>
        <v>0</v>
      </c>
      <c r="E623" s="229"/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8640</v>
      </c>
      <c r="B624" s="226" t="s">
        <v>570</v>
      </c>
      <c r="C624" s="227" t="str">
        <f>BQ86</f>
        <v>x</v>
      </c>
      <c r="D624" s="227">
        <f>(D616/D613)*BQ91</f>
        <v>0</v>
      </c>
      <c r="E624" s="229">
        <f>SUM(C617:D624)</f>
        <v>0</v>
      </c>
      <c r="F624" s="229"/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>
        <f>(D616/D613)*BD91</f>
        <v>0</v>
      </c>
      <c r="E625" s="229">
        <f>(E624/E613)*SUM(C625:D625)</f>
        <v>0</v>
      </c>
      <c r="F625" s="229">
        <f>SUM(C625:E625)</f>
        <v>0</v>
      </c>
      <c r="G625" s="227"/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>
        <f>(D616/D613)*AY91</f>
        <v>0</v>
      </c>
      <c r="E626" s="229">
        <f>(E624/E613)*SUM(C626:D626)</f>
        <v>0</v>
      </c>
      <c r="F626" s="229">
        <f>(F625/F613)*AY65</f>
        <v>0</v>
      </c>
      <c r="G626" s="227">
        <f>SUM(C626:F626)</f>
        <v>0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>
        <f>(D616/D613)*BR91</f>
        <v>0</v>
      </c>
      <c r="E627" s="229">
        <f>(E624/E613)*SUM(C627:D627)</f>
        <v>0</v>
      </c>
      <c r="F627" s="229">
        <f>(F625/F613)*BR65</f>
        <v>0</v>
      </c>
      <c r="G627" s="227">
        <f>(G626/G613)*BR92</f>
        <v>0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8620</v>
      </c>
      <c r="B628" s="221" t="s">
        <v>575</v>
      </c>
      <c r="C628" s="227" t="str">
        <f>BO86</f>
        <v>x</v>
      </c>
      <c r="D628" s="227">
        <f>(D616/D613)*BO91</f>
        <v>0</v>
      </c>
      <c r="E628" s="229">
        <f>(E624/E613)*SUM(C628:D628)</f>
        <v>0</v>
      </c>
      <c r="F628" s="229">
        <f>(F625/F613)*BO65</f>
        <v>0</v>
      </c>
      <c r="G628" s="227">
        <f>(G626/G613)*BO92</f>
        <v>0</v>
      </c>
      <c r="H628" s="229"/>
      <c r="I628" s="227"/>
      <c r="J628" s="227"/>
      <c r="N628" s="223" t="s">
        <v>576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>
        <f>(D616/D613)*AZ91</f>
        <v>0</v>
      </c>
      <c r="E629" s="229">
        <f>(E624/E613)*SUM(C629:D629)</f>
        <v>0</v>
      </c>
      <c r="F629" s="229">
        <f>(F625/F613)*AZ65</f>
        <v>0</v>
      </c>
      <c r="G629" s="227">
        <f>(G626/G613)*AZ92</f>
        <v>0</v>
      </c>
      <c r="H629" s="229">
        <f>SUM(C627:G629)</f>
        <v>0</v>
      </c>
      <c r="I629" s="227"/>
      <c r="J629" s="227"/>
      <c r="N629" s="223" t="s">
        <v>577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>
        <f>(D616/D613)*BF91</f>
        <v>0</v>
      </c>
      <c r="E630" s="229">
        <f>(E624/E613)*SUM(C630:D630)</f>
        <v>0</v>
      </c>
      <c r="F630" s="229">
        <f>(F625/F613)*BF65</f>
        <v>0</v>
      </c>
      <c r="G630" s="227">
        <f>(G626/G613)*BF92</f>
        <v>0</v>
      </c>
      <c r="H630" s="229">
        <f>(H629/H613)*BF61</f>
        <v>0</v>
      </c>
      <c r="I630" s="227">
        <f>SUM(C630:H630)</f>
        <v>0</v>
      </c>
      <c r="J630" s="227"/>
      <c r="N630" s="223" t="s">
        <v>578</v>
      </c>
    </row>
    <row r="631" spans="1:14" s="211" customFormat="1" ht="12.65" customHeight="1" x14ac:dyDescent="0.3">
      <c r="A631" s="222">
        <v>8350</v>
      </c>
      <c r="B631" s="226" t="s">
        <v>579</v>
      </c>
      <c r="C631" s="227" t="str">
        <f>BA86</f>
        <v>x</v>
      </c>
      <c r="D631" s="227">
        <f>(D616/D613)*BA91</f>
        <v>0</v>
      </c>
      <c r="E631" s="229">
        <f>(E624/E613)*SUM(C631:D631)</f>
        <v>0</v>
      </c>
      <c r="F631" s="229">
        <f>(F625/F613)*BA65</f>
        <v>0</v>
      </c>
      <c r="G631" s="227">
        <f>(G626/G613)*BA92</f>
        <v>0</v>
      </c>
      <c r="H631" s="229">
        <f>(H629/H613)*BA61</f>
        <v>0</v>
      </c>
      <c r="I631" s="227">
        <f>(I630/I613)*BA93</f>
        <v>0</v>
      </c>
      <c r="J631" s="227">
        <f>SUM(C631:I631)</f>
        <v>0</v>
      </c>
      <c r="N631" s="223" t="s">
        <v>580</v>
      </c>
    </row>
    <row r="632" spans="1:14" s="211" customFormat="1" ht="12.65" customHeight="1" x14ac:dyDescent="0.3">
      <c r="A632" s="222">
        <v>8200</v>
      </c>
      <c r="B632" s="226" t="s">
        <v>581</v>
      </c>
      <c r="C632" s="227" t="str">
        <f>AW86</f>
        <v>x</v>
      </c>
      <c r="D632" s="227">
        <f>(D616/D613)*AW91</f>
        <v>0</v>
      </c>
      <c r="E632" s="229">
        <f>(E624/E613)*SUM(C632:D632)</f>
        <v>0</v>
      </c>
      <c r="F632" s="229">
        <f>(F625/F613)*AW65</f>
        <v>0</v>
      </c>
      <c r="G632" s="227">
        <f>(G626/G613)*AW92</f>
        <v>0</v>
      </c>
      <c r="H632" s="229">
        <f>(H629/H613)*AW61</f>
        <v>0</v>
      </c>
      <c r="I632" s="227">
        <f>(I630/I613)*AW93</f>
        <v>0</v>
      </c>
      <c r="J632" s="227">
        <f>(J631/J613)*AW94</f>
        <v>0</v>
      </c>
      <c r="N632" s="223" t="s">
        <v>582</v>
      </c>
    </row>
    <row r="633" spans="1:14" s="211" customFormat="1" ht="12.65" customHeight="1" x14ac:dyDescent="0.3">
      <c r="A633" s="222">
        <v>8360</v>
      </c>
      <c r="B633" s="226" t="s">
        <v>583</v>
      </c>
      <c r="C633" s="227" t="str">
        <f>BB86</f>
        <v>x</v>
      </c>
      <c r="D633" s="227">
        <f>(D616/D613)*BB91</f>
        <v>0</v>
      </c>
      <c r="E633" s="229">
        <f>(E624/E613)*SUM(C633:D633)</f>
        <v>0</v>
      </c>
      <c r="F633" s="229">
        <f>(F625/F613)*BB65</f>
        <v>0</v>
      </c>
      <c r="G633" s="227">
        <f>(G626/G613)*BB92</f>
        <v>0</v>
      </c>
      <c r="H633" s="229">
        <f>(H629/H613)*BB61</f>
        <v>0</v>
      </c>
      <c r="I633" s="227">
        <f>(I630/I613)*BB93</f>
        <v>0</v>
      </c>
      <c r="J633" s="227">
        <f>(J631/J613)*BB94</f>
        <v>0</v>
      </c>
      <c r="N633" s="223" t="s">
        <v>584</v>
      </c>
    </row>
    <row r="634" spans="1:14" s="211" customFormat="1" ht="12.65" customHeight="1" x14ac:dyDescent="0.3">
      <c r="A634" s="222">
        <v>8370</v>
      </c>
      <c r="B634" s="226" t="s">
        <v>585</v>
      </c>
      <c r="C634" s="227" t="str">
        <f>BC86</f>
        <v>x</v>
      </c>
      <c r="D634" s="227">
        <f>(D616/D613)*BC91</f>
        <v>0</v>
      </c>
      <c r="E634" s="229">
        <f>(E624/E613)*SUM(C634:D634)</f>
        <v>0</v>
      </c>
      <c r="F634" s="229">
        <f>(F625/F613)*BC65</f>
        <v>0</v>
      </c>
      <c r="G634" s="227">
        <f>(G626/G613)*BC92</f>
        <v>0</v>
      </c>
      <c r="H634" s="229">
        <f>(H629/H613)*BC61</f>
        <v>0</v>
      </c>
      <c r="I634" s="227">
        <f>(I630/I613)*BC93</f>
        <v>0</v>
      </c>
      <c r="J634" s="227">
        <f>(J631/J613)*BC94</f>
        <v>0</v>
      </c>
      <c r="N634" s="223" t="s">
        <v>586</v>
      </c>
    </row>
    <row r="635" spans="1:14" s="211" customFormat="1" ht="12.65" customHeight="1" x14ac:dyDescent="0.3">
      <c r="A635" s="222">
        <v>8490</v>
      </c>
      <c r="B635" s="226" t="s">
        <v>587</v>
      </c>
      <c r="C635" s="227" t="str">
        <f>BI86</f>
        <v>x</v>
      </c>
      <c r="D635" s="227">
        <f>(D616/D613)*BI91</f>
        <v>0</v>
      </c>
      <c r="E635" s="229">
        <f>(E624/E613)*SUM(C635:D635)</f>
        <v>0</v>
      </c>
      <c r="F635" s="229">
        <f>(F625/F613)*BI65</f>
        <v>0</v>
      </c>
      <c r="G635" s="227">
        <f>(G626/G613)*BI92</f>
        <v>0</v>
      </c>
      <c r="H635" s="229">
        <f>(H629/H613)*BI61</f>
        <v>0</v>
      </c>
      <c r="I635" s="227">
        <f>(I630/I613)*BI93</f>
        <v>0</v>
      </c>
      <c r="J635" s="227">
        <f>(J631/J613)*BI94</f>
        <v>0</v>
      </c>
      <c r="N635" s="223" t="s">
        <v>588</v>
      </c>
    </row>
    <row r="636" spans="1:14" s="211" customFormat="1" ht="12.65" customHeight="1" x14ac:dyDescent="0.3">
      <c r="A636" s="222">
        <v>8530</v>
      </c>
      <c r="B636" s="226" t="s">
        <v>589</v>
      </c>
      <c r="C636" s="227" t="str">
        <f>BK86</f>
        <v>x</v>
      </c>
      <c r="D636" s="227">
        <f>(D616/D613)*BK91</f>
        <v>0</v>
      </c>
      <c r="E636" s="229">
        <f>(E624/E613)*SUM(C636:D636)</f>
        <v>0</v>
      </c>
      <c r="F636" s="229">
        <f>(F625/F613)*BK65</f>
        <v>0</v>
      </c>
      <c r="G636" s="227">
        <f>(G626/G613)*BK92</f>
        <v>0</v>
      </c>
      <c r="H636" s="229">
        <f>(H629/H613)*BK61</f>
        <v>0</v>
      </c>
      <c r="I636" s="227">
        <f>(I630/I613)*BK93</f>
        <v>0</v>
      </c>
      <c r="J636" s="227">
        <f>(J631/J613)*BK94</f>
        <v>0</v>
      </c>
      <c r="N636" s="223" t="s">
        <v>590</v>
      </c>
    </row>
    <row r="637" spans="1:14" s="211" customFormat="1" ht="12.65" customHeight="1" x14ac:dyDescent="0.3">
      <c r="A637" s="222">
        <v>8480</v>
      </c>
      <c r="B637" s="226" t="s">
        <v>591</v>
      </c>
      <c r="C637" s="227" t="str">
        <f>BH86</f>
        <v>x</v>
      </c>
      <c r="D637" s="227">
        <f>(D616/D613)*BH91</f>
        <v>0</v>
      </c>
      <c r="E637" s="229">
        <f>(E624/E613)*SUM(C637:D637)</f>
        <v>0</v>
      </c>
      <c r="F637" s="229">
        <f>(F625/F613)*BH65</f>
        <v>0</v>
      </c>
      <c r="G637" s="227">
        <f>(G626/G613)*BH92</f>
        <v>0</v>
      </c>
      <c r="H637" s="229">
        <f>(H629/H613)*BH61</f>
        <v>0</v>
      </c>
      <c r="I637" s="227">
        <f>(I630/I613)*BH93</f>
        <v>0</v>
      </c>
      <c r="J637" s="227">
        <f>(J631/J613)*BH94</f>
        <v>0</v>
      </c>
      <c r="N637" s="223" t="s">
        <v>592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>
        <f>(D616/D613)*BL91</f>
        <v>0</v>
      </c>
      <c r="E638" s="229">
        <f>(E624/E613)*SUM(C638:D638)</f>
        <v>0</v>
      </c>
      <c r="F638" s="229">
        <f>(F625/F613)*BL65</f>
        <v>0</v>
      </c>
      <c r="G638" s="227">
        <f>(G626/G613)*BL92</f>
        <v>0</v>
      </c>
      <c r="H638" s="229">
        <f>(H629/H613)*BL61</f>
        <v>0</v>
      </c>
      <c r="I638" s="227">
        <f>(I630/I613)*BL93</f>
        <v>0</v>
      </c>
      <c r="J638" s="227">
        <f>(J631/J613)*BL94</f>
        <v>0</v>
      </c>
      <c r="N638" s="223" t="s">
        <v>593</v>
      </c>
    </row>
    <row r="639" spans="1:14" s="211" customFormat="1" ht="12.65" customHeight="1" x14ac:dyDescent="0.3">
      <c r="A639" s="222">
        <v>8590</v>
      </c>
      <c r="B639" s="226" t="s">
        <v>594</v>
      </c>
      <c r="C639" s="227" t="str">
        <f>BM86</f>
        <v>x</v>
      </c>
      <c r="D639" s="227">
        <f>(D616/D613)*BM91</f>
        <v>0</v>
      </c>
      <c r="E639" s="229">
        <f>(E624/E613)*SUM(C639:D639)</f>
        <v>0</v>
      </c>
      <c r="F639" s="229">
        <f>(F625/F613)*BM65</f>
        <v>0</v>
      </c>
      <c r="G639" s="227">
        <f>(G626/G613)*BM92</f>
        <v>0</v>
      </c>
      <c r="H639" s="229">
        <f>(H629/H613)*BM61</f>
        <v>0</v>
      </c>
      <c r="I639" s="227">
        <f>(I630/I613)*BM93</f>
        <v>0</v>
      </c>
      <c r="J639" s="227">
        <f>(J631/J613)*BM94</f>
        <v>0</v>
      </c>
      <c r="N639" s="223" t="s">
        <v>595</v>
      </c>
    </row>
    <row r="640" spans="1:14" s="211" customFormat="1" ht="12.65" customHeight="1" x14ac:dyDescent="0.3">
      <c r="A640" s="222">
        <v>8660</v>
      </c>
      <c r="B640" s="226" t="s">
        <v>596</v>
      </c>
      <c r="C640" s="227" t="str">
        <f>BS86</f>
        <v>x</v>
      </c>
      <c r="D640" s="227">
        <f>(D616/D613)*BS91</f>
        <v>0</v>
      </c>
      <c r="E640" s="229">
        <f>(E624/E613)*SUM(C640:D640)</f>
        <v>0</v>
      </c>
      <c r="F640" s="229">
        <f>(F625/F613)*BS65</f>
        <v>0</v>
      </c>
      <c r="G640" s="227">
        <f>(G626/G613)*BS92</f>
        <v>0</v>
      </c>
      <c r="H640" s="229">
        <f>(H629/H613)*BS61</f>
        <v>0</v>
      </c>
      <c r="I640" s="227">
        <f>(I630/I613)*BS93</f>
        <v>0</v>
      </c>
      <c r="J640" s="227">
        <f>(J631/J613)*BS94</f>
        <v>0</v>
      </c>
      <c r="N640" s="223" t="s">
        <v>597</v>
      </c>
    </row>
    <row r="641" spans="1:14" s="211" customFormat="1" ht="12.65" customHeight="1" x14ac:dyDescent="0.3">
      <c r="A641" s="222">
        <v>8670</v>
      </c>
      <c r="B641" s="226" t="s">
        <v>598</v>
      </c>
      <c r="C641" s="227" t="str">
        <f>BT86</f>
        <v>x</v>
      </c>
      <c r="D641" s="227">
        <f>(D616/D613)*BT91</f>
        <v>0</v>
      </c>
      <c r="E641" s="229">
        <f>(E624/E613)*SUM(C641:D641)</f>
        <v>0</v>
      </c>
      <c r="F641" s="229">
        <f>(F625/F613)*BT65</f>
        <v>0</v>
      </c>
      <c r="G641" s="227">
        <f>(G626/G613)*BT92</f>
        <v>0</v>
      </c>
      <c r="H641" s="229">
        <f>(H629/H613)*BT61</f>
        <v>0</v>
      </c>
      <c r="I641" s="227">
        <f>(I630/I613)*BT93</f>
        <v>0</v>
      </c>
      <c r="J641" s="227">
        <f>(J631/J613)*BT94</f>
        <v>0</v>
      </c>
      <c r="N641" s="223" t="s">
        <v>599</v>
      </c>
    </row>
    <row r="642" spans="1:14" s="211" customFormat="1" ht="12.65" customHeight="1" x14ac:dyDescent="0.3">
      <c r="A642" s="222">
        <v>8680</v>
      </c>
      <c r="B642" s="226" t="s">
        <v>600</v>
      </c>
      <c r="C642" s="227" t="str">
        <f>BU86</f>
        <v>x</v>
      </c>
      <c r="D642" s="227">
        <f>(D616/D613)*BU91</f>
        <v>0</v>
      </c>
      <c r="E642" s="229">
        <f>(E624/E613)*SUM(C642:D642)</f>
        <v>0</v>
      </c>
      <c r="F642" s="229">
        <f>(F625/F613)*BU65</f>
        <v>0</v>
      </c>
      <c r="G642" s="227">
        <f>(G626/G613)*BU92</f>
        <v>0</v>
      </c>
      <c r="H642" s="229">
        <f>(H629/H613)*BU61</f>
        <v>0</v>
      </c>
      <c r="I642" s="227">
        <f>(I630/I613)*BU93</f>
        <v>0</v>
      </c>
      <c r="J642" s="227">
        <f>(J631/J613)*BU94</f>
        <v>0</v>
      </c>
      <c r="N642" s="223" t="s">
        <v>601</v>
      </c>
    </row>
    <row r="643" spans="1:14" s="211" customFormat="1" ht="12.65" customHeight="1" x14ac:dyDescent="0.3">
      <c r="A643" s="222">
        <v>8690</v>
      </c>
      <c r="B643" s="226" t="s">
        <v>602</v>
      </c>
      <c r="C643" s="227" t="str">
        <f>BV86</f>
        <v>x</v>
      </c>
      <c r="D643" s="227">
        <f>(D616/D613)*BV91</f>
        <v>0</v>
      </c>
      <c r="E643" s="229">
        <f>(E624/E613)*SUM(C643:D643)</f>
        <v>0</v>
      </c>
      <c r="F643" s="229">
        <f>(F625/F613)*BV65</f>
        <v>0</v>
      </c>
      <c r="G643" s="227">
        <f>(G626/G613)*BV92</f>
        <v>0</v>
      </c>
      <c r="H643" s="229">
        <f>(H629/H613)*BV61</f>
        <v>0</v>
      </c>
      <c r="I643" s="227">
        <f>(I630/I613)*BV93</f>
        <v>0</v>
      </c>
      <c r="J643" s="227">
        <f>(J631/J613)*BV94</f>
        <v>0</v>
      </c>
      <c r="N643" s="223" t="s">
        <v>603</v>
      </c>
    </row>
    <row r="644" spans="1:14" s="211" customFormat="1" ht="12.65" customHeight="1" x14ac:dyDescent="0.3">
      <c r="A644" s="222">
        <v>8700</v>
      </c>
      <c r="B644" s="226" t="s">
        <v>604</v>
      </c>
      <c r="C644" s="227" t="str">
        <f>BW86</f>
        <v>x</v>
      </c>
      <c r="D644" s="227">
        <f>(D616/D613)*BW91</f>
        <v>0</v>
      </c>
      <c r="E644" s="229">
        <f>(E624/E613)*SUM(C644:D644)</f>
        <v>0</v>
      </c>
      <c r="F644" s="229">
        <f>(F625/F613)*BW65</f>
        <v>0</v>
      </c>
      <c r="G644" s="227">
        <f>(G626/G613)*BW92</f>
        <v>0</v>
      </c>
      <c r="H644" s="229">
        <f>(H629/H613)*BW61</f>
        <v>0</v>
      </c>
      <c r="I644" s="227">
        <f>(I630/I613)*BW93</f>
        <v>0</v>
      </c>
      <c r="J644" s="227">
        <f>(J631/J613)*BW94</f>
        <v>0</v>
      </c>
      <c r="N644" s="223" t="s">
        <v>605</v>
      </c>
    </row>
    <row r="645" spans="1:14" s="211" customFormat="1" ht="12.65" customHeight="1" x14ac:dyDescent="0.3">
      <c r="A645" s="222">
        <v>8710</v>
      </c>
      <c r="B645" s="226" t="s">
        <v>606</v>
      </c>
      <c r="C645" s="227" t="str">
        <f>BX86</f>
        <v>x</v>
      </c>
      <c r="D645" s="227">
        <f>(D616/D613)*BX91</f>
        <v>0</v>
      </c>
      <c r="E645" s="229">
        <f>(E624/E613)*SUM(C645:D645)</f>
        <v>0</v>
      </c>
      <c r="F645" s="229">
        <f>(F625/F613)*BX65</f>
        <v>0</v>
      </c>
      <c r="G645" s="227">
        <f>(G626/G613)*BX92</f>
        <v>0</v>
      </c>
      <c r="H645" s="229">
        <f>(H629/H613)*BX61</f>
        <v>0</v>
      </c>
      <c r="I645" s="227">
        <f>(I630/I613)*BX93</f>
        <v>0</v>
      </c>
      <c r="J645" s="227">
        <f>(J631/J613)*BX94</f>
        <v>0</v>
      </c>
      <c r="K645" s="229">
        <f>SUM(C632:J645)</f>
        <v>0</v>
      </c>
      <c r="L645" s="229"/>
      <c r="N645" s="223" t="s">
        <v>607</v>
      </c>
    </row>
    <row r="646" spans="1:14" s="211" customFormat="1" ht="12.65" customHeight="1" x14ac:dyDescent="0.3">
      <c r="A646" s="222">
        <v>8720</v>
      </c>
      <c r="B646" s="226" t="s">
        <v>608</v>
      </c>
      <c r="C646" s="227" t="str">
        <f>BY86</f>
        <v>x</v>
      </c>
      <c r="D646" s="227">
        <f>(D616/D613)*BY91</f>
        <v>0</v>
      </c>
      <c r="E646" s="229">
        <f>(E624/E613)*SUM(C646:D646)</f>
        <v>0</v>
      </c>
      <c r="F646" s="229">
        <f>(F625/F613)*BY65</f>
        <v>0</v>
      </c>
      <c r="G646" s="227">
        <f>(G626/G613)*BY92</f>
        <v>0</v>
      </c>
      <c r="H646" s="229">
        <f>(H629/H613)*BY61</f>
        <v>0</v>
      </c>
      <c r="I646" s="227">
        <f>(I630/I613)*BY93</f>
        <v>0</v>
      </c>
      <c r="J646" s="227">
        <f>(J631/J613)*BY94</f>
        <v>0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8730</v>
      </c>
      <c r="B647" s="226" t="s">
        <v>610</v>
      </c>
      <c r="C647" s="227" t="str">
        <f>BZ86</f>
        <v>x</v>
      </c>
      <c r="D647" s="227">
        <f>(D616/D613)*BZ91</f>
        <v>0</v>
      </c>
      <c r="E647" s="229">
        <f>(E624/E613)*SUM(C647:D647)</f>
        <v>0</v>
      </c>
      <c r="F647" s="229">
        <f>(F625/F613)*BZ65</f>
        <v>0</v>
      </c>
      <c r="G647" s="227">
        <f>(G626/G613)*BZ92</f>
        <v>0</v>
      </c>
      <c r="H647" s="229">
        <f>(H629/H613)*BZ61</f>
        <v>0</v>
      </c>
      <c r="I647" s="227">
        <f>(I630/I613)*BZ93</f>
        <v>0</v>
      </c>
      <c r="J647" s="227">
        <f>(J631/J613)*BZ94</f>
        <v>0</v>
      </c>
      <c r="K647" s="229">
        <v>0</v>
      </c>
      <c r="L647" s="229"/>
      <c r="N647" s="223" t="s">
        <v>611</v>
      </c>
    </row>
    <row r="648" spans="1:14" s="211" customFormat="1" ht="12.65" customHeight="1" x14ac:dyDescent="0.3">
      <c r="A648" s="222">
        <v>8740</v>
      </c>
      <c r="B648" s="226" t="s">
        <v>612</v>
      </c>
      <c r="C648" s="227" t="str">
        <f>CA86</f>
        <v>x</v>
      </c>
      <c r="D648" s="227">
        <f>(D616/D613)*CA91</f>
        <v>0</v>
      </c>
      <c r="E648" s="229">
        <f>(E624/E613)*SUM(C648:D648)</f>
        <v>0</v>
      </c>
      <c r="F648" s="229">
        <f>(F625/F613)*CA65</f>
        <v>0</v>
      </c>
      <c r="G648" s="227">
        <f>(G626/G613)*CA92</f>
        <v>0</v>
      </c>
      <c r="H648" s="229">
        <f>(H629/H613)*CA61</f>
        <v>0</v>
      </c>
      <c r="I648" s="227">
        <f>(I630/I613)*CA93</f>
        <v>0</v>
      </c>
      <c r="J648" s="227">
        <f>(J631/J613)*CA94</f>
        <v>0</v>
      </c>
      <c r="K648" s="229">
        <v>0</v>
      </c>
      <c r="L648" s="229">
        <f>SUM(C646:K648)</f>
        <v>0</v>
      </c>
      <c r="N648" s="223" t="s">
        <v>613</v>
      </c>
    </row>
    <row r="649" spans="1:14" s="211" customFormat="1" ht="12.65" customHeight="1" x14ac:dyDescent="0.3">
      <c r="A649" s="222"/>
      <c r="B649" s="222"/>
      <c r="C649" s="211">
        <f>SUM(C615:C648)</f>
        <v>-771072.42</v>
      </c>
      <c r="L649" s="225"/>
    </row>
    <row r="667" spans="1:14" s="211" customFormat="1" ht="12.65" customHeight="1" x14ac:dyDescent="0.3">
      <c r="C667" s="220" t="s">
        <v>614</v>
      </c>
      <c r="M667" s="220" t="s">
        <v>615</v>
      </c>
    </row>
    <row r="668" spans="1:14" s="211" customFormat="1" ht="12.65" customHeight="1" x14ac:dyDescent="0.3">
      <c r="C668" s="220" t="s">
        <v>544</v>
      </c>
      <c r="D668" s="220" t="s">
        <v>545</v>
      </c>
      <c r="E668" s="221" t="s">
        <v>546</v>
      </c>
      <c r="F668" s="220" t="s">
        <v>547</v>
      </c>
      <c r="G668" s="220" t="s">
        <v>548</v>
      </c>
      <c r="H668" s="220" t="s">
        <v>549</v>
      </c>
      <c r="I668" s="220" t="s">
        <v>550</v>
      </c>
      <c r="J668" s="220" t="s">
        <v>551</v>
      </c>
      <c r="K668" s="220" t="s">
        <v>552</v>
      </c>
      <c r="L668" s="221" t="s">
        <v>553</v>
      </c>
      <c r="M668" s="220" t="s">
        <v>616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>
        <f>(D616/D613)*C91</f>
        <v>0</v>
      </c>
      <c r="E669" s="229">
        <f>(E624/E613)*SUM(C669:D669)</f>
        <v>0</v>
      </c>
      <c r="F669" s="229">
        <f>(F625/F613)*C65</f>
        <v>0</v>
      </c>
      <c r="G669" s="227">
        <f>(G626/G613)*C92</f>
        <v>0</v>
      </c>
      <c r="H669" s="229">
        <f>(H629/H613)*C61</f>
        <v>0</v>
      </c>
      <c r="I669" s="227">
        <f>(I630/I613)*C93</f>
        <v>0</v>
      </c>
      <c r="J669" s="227">
        <f>(J631/J613)*C94</f>
        <v>0</v>
      </c>
      <c r="K669" s="227">
        <f>(K645/K613)*C90</f>
        <v>0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617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>
        <f>(D616/D613)*D91</f>
        <v>-28474.538370457212</v>
      </c>
      <c r="E670" s="229">
        <f>(E624/E613)*SUM(C670:D670)</f>
        <v>0</v>
      </c>
      <c r="F670" s="229">
        <f>(F625/F613)*D65</f>
        <v>0</v>
      </c>
      <c r="G670" s="227">
        <f>(G626/G613)*D92</f>
        <v>0</v>
      </c>
      <c r="H670" s="229">
        <f>(H629/H613)*D61</f>
        <v>0</v>
      </c>
      <c r="I670" s="227">
        <f>(I630/I613)*D93</f>
        <v>0</v>
      </c>
      <c r="J670" s="227">
        <f>(J631/J613)*D94</f>
        <v>0</v>
      </c>
      <c r="K670" s="227">
        <f>(K645/K613)*D90</f>
        <v>0</v>
      </c>
      <c r="L670" s="227" t="e">
        <f>(L648/L613)*D95</f>
        <v>#DIV/0!</v>
      </c>
      <c r="M670" s="211" t="e">
        <f t="shared" si="0"/>
        <v>#DIV/0!</v>
      </c>
      <c r="N670" s="221" t="s">
        <v>618</v>
      </c>
    </row>
    <row r="671" spans="1:14" s="211" customFormat="1" ht="12.65" customHeight="1" x14ac:dyDescent="0.3">
      <c r="A671" s="222">
        <v>6070</v>
      </c>
      <c r="B671" s="221" t="s">
        <v>619</v>
      </c>
      <c r="C671" s="227" t="str">
        <f>E86</f>
        <v>x</v>
      </c>
      <c r="D671" s="227">
        <f>(D616/D613)*E91</f>
        <v>-281104.45948612742</v>
      </c>
      <c r="E671" s="229">
        <f>(E624/E613)*SUM(C671:D671)</f>
        <v>0</v>
      </c>
      <c r="F671" s="229">
        <f>(F625/F613)*E65</f>
        <v>0</v>
      </c>
      <c r="G671" s="227">
        <f>(G626/G613)*E92</f>
        <v>0</v>
      </c>
      <c r="H671" s="229">
        <f>(H629/H613)*E61</f>
        <v>0</v>
      </c>
      <c r="I671" s="227">
        <f>(I630/I613)*E93</f>
        <v>0</v>
      </c>
      <c r="J671" s="227">
        <f>(J631/J613)*E94</f>
        <v>0</v>
      </c>
      <c r="K671" s="227">
        <f>(K645/K613)*E90</f>
        <v>0</v>
      </c>
      <c r="L671" s="227" t="e">
        <f>(L648/L613)*E95</f>
        <v>#DIV/0!</v>
      </c>
      <c r="M671" s="211" t="e">
        <f t="shared" si="0"/>
        <v>#DIV/0!</v>
      </c>
      <c r="N671" s="221" t="s">
        <v>620</v>
      </c>
    </row>
    <row r="672" spans="1:14" s="211" customFormat="1" ht="12.65" customHeight="1" x14ac:dyDescent="0.3">
      <c r="A672" s="222">
        <v>6100</v>
      </c>
      <c r="B672" s="221" t="s">
        <v>621</v>
      </c>
      <c r="C672" s="227" t="str">
        <f>F86</f>
        <v>x</v>
      </c>
      <c r="D672" s="227">
        <f>(D616/D613)*F91</f>
        <v>0</v>
      </c>
      <c r="E672" s="229">
        <f>(E624/E613)*SUM(C672:D672)</f>
        <v>0</v>
      </c>
      <c r="F672" s="229">
        <f>(F625/F613)*F65</f>
        <v>0</v>
      </c>
      <c r="G672" s="227">
        <f>(G626/G613)*F92</f>
        <v>0</v>
      </c>
      <c r="H672" s="229">
        <f>(H629/H613)*F61</f>
        <v>0</v>
      </c>
      <c r="I672" s="227">
        <f>(I630/I613)*F93</f>
        <v>0</v>
      </c>
      <c r="J672" s="227">
        <f>(J631/J613)*F94</f>
        <v>0</v>
      </c>
      <c r="K672" s="227">
        <f>(K645/K613)*F90</f>
        <v>0</v>
      </c>
      <c r="L672" s="227" t="e">
        <f>(L648/L613)*F95</f>
        <v>#DIV/0!</v>
      </c>
      <c r="M672" s="211" t="e">
        <f t="shared" si="0"/>
        <v>#DIV/0!</v>
      </c>
      <c r="N672" s="221" t="s">
        <v>622</v>
      </c>
    </row>
    <row r="673" spans="1:14" s="211" customFormat="1" ht="12.65" customHeight="1" x14ac:dyDescent="0.3">
      <c r="A673" s="222">
        <v>6120</v>
      </c>
      <c r="B673" s="221" t="s">
        <v>623</v>
      </c>
      <c r="C673" s="227" t="str">
        <f>G86</f>
        <v>x</v>
      </c>
      <c r="D673" s="227">
        <f>(D616/D613)*G91</f>
        <v>0</v>
      </c>
      <c r="E673" s="229">
        <f>(E624/E613)*SUM(C673:D673)</f>
        <v>0</v>
      </c>
      <c r="F673" s="229">
        <f>(F625/F613)*G65</f>
        <v>0</v>
      </c>
      <c r="G673" s="227">
        <f>(G626/G613)*G92</f>
        <v>0</v>
      </c>
      <c r="H673" s="229">
        <f>(H629/H613)*G61</f>
        <v>0</v>
      </c>
      <c r="I673" s="227">
        <f>(I630/I613)*G93</f>
        <v>0</v>
      </c>
      <c r="J673" s="227">
        <f>(J631/J613)*G94</f>
        <v>0</v>
      </c>
      <c r="K673" s="227">
        <f>(K645/K613)*G90</f>
        <v>0</v>
      </c>
      <c r="L673" s="227" t="e">
        <f>(L648/L613)*G95</f>
        <v>#DIV/0!</v>
      </c>
      <c r="M673" s="211" t="e">
        <f t="shared" si="0"/>
        <v>#DIV/0!</v>
      </c>
      <c r="N673" s="221" t="s">
        <v>624</v>
      </c>
    </row>
    <row r="674" spans="1:14" s="211" customFormat="1" ht="12.65" customHeight="1" x14ac:dyDescent="0.3">
      <c r="A674" s="222">
        <v>6140</v>
      </c>
      <c r="B674" s="221" t="s">
        <v>625</v>
      </c>
      <c r="C674" s="227" t="str">
        <f>H86</f>
        <v>x</v>
      </c>
      <c r="D674" s="227">
        <f>(D616/D613)*H91</f>
        <v>0</v>
      </c>
      <c r="E674" s="229">
        <f>(E624/E613)*SUM(C674:D674)</f>
        <v>0</v>
      </c>
      <c r="F674" s="229">
        <f>(F625/F613)*H65</f>
        <v>0</v>
      </c>
      <c r="G674" s="227">
        <f>(G626/G613)*H92</f>
        <v>0</v>
      </c>
      <c r="H674" s="229">
        <f>(H629/H613)*H61</f>
        <v>0</v>
      </c>
      <c r="I674" s="227">
        <f>(I630/I613)*H93</f>
        <v>0</v>
      </c>
      <c r="J674" s="227">
        <f>(J631/J613)*H94</f>
        <v>0</v>
      </c>
      <c r="K674" s="227">
        <f>(K645/K613)*H90</f>
        <v>0</v>
      </c>
      <c r="L674" s="227" t="e">
        <f>(L648/L613)*H95</f>
        <v>#DIV/0!</v>
      </c>
      <c r="M674" s="211" t="e">
        <f t="shared" si="0"/>
        <v>#DIV/0!</v>
      </c>
      <c r="N674" s="221" t="s">
        <v>626</v>
      </c>
    </row>
    <row r="675" spans="1:14" s="211" customFormat="1" ht="12.65" customHeight="1" x14ac:dyDescent="0.3">
      <c r="A675" s="222">
        <v>6150</v>
      </c>
      <c r="B675" s="221" t="s">
        <v>627</v>
      </c>
      <c r="C675" s="227" t="str">
        <f>I86</f>
        <v>x</v>
      </c>
      <c r="D675" s="227">
        <f>(D616/D613)*I91</f>
        <v>-438995.02145564678</v>
      </c>
      <c r="E675" s="229">
        <f>(E624/E613)*SUM(C675:D675)</f>
        <v>0</v>
      </c>
      <c r="F675" s="229">
        <f>(F625/F613)*I65</f>
        <v>0</v>
      </c>
      <c r="G675" s="227">
        <f>(G626/G613)*I92</f>
        <v>0</v>
      </c>
      <c r="H675" s="229">
        <f>(H629/H613)*I61</f>
        <v>0</v>
      </c>
      <c r="I675" s="227">
        <f>(I630/I613)*I93</f>
        <v>0</v>
      </c>
      <c r="J675" s="227">
        <f>(J631/J613)*I94</f>
        <v>0</v>
      </c>
      <c r="K675" s="227">
        <f>(K645/K613)*I90</f>
        <v>0</v>
      </c>
      <c r="L675" s="227" t="e">
        <f>(L648/L613)*I95</f>
        <v>#DIV/0!</v>
      </c>
      <c r="M675" s="211" t="e">
        <f t="shared" si="0"/>
        <v>#DIV/0!</v>
      </c>
      <c r="N675" s="221" t="s">
        <v>628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>
        <f>(D616/D613)*J91</f>
        <v>0</v>
      </c>
      <c r="E676" s="229">
        <f>(E624/E613)*SUM(C676:D676)</f>
        <v>0</v>
      </c>
      <c r="F676" s="229">
        <f>(F625/F613)*J65</f>
        <v>0</v>
      </c>
      <c r="G676" s="227">
        <f>(G626/G613)*J92</f>
        <v>0</v>
      </c>
      <c r="H676" s="229">
        <f>(H629/H613)*J61</f>
        <v>0</v>
      </c>
      <c r="I676" s="227">
        <f>(I630/I613)*J93</f>
        <v>0</v>
      </c>
      <c r="J676" s="227">
        <f>(J631/J613)*J94</f>
        <v>0</v>
      </c>
      <c r="K676" s="227">
        <f>(K645/K613)*J90</f>
        <v>0</v>
      </c>
      <c r="L676" s="227" t="e">
        <f>(L648/L613)*J95</f>
        <v>#DIV/0!</v>
      </c>
      <c r="M676" s="211" t="e">
        <f t="shared" si="0"/>
        <v>#DIV/0!</v>
      </c>
      <c r="N676" s="221" t="s">
        <v>629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>
        <f>(D616/D613)*K91</f>
        <v>0</v>
      </c>
      <c r="E677" s="229">
        <f>(E624/E613)*SUM(C677:D677)</f>
        <v>0</v>
      </c>
      <c r="F677" s="229">
        <f>(F625/F613)*K65</f>
        <v>0</v>
      </c>
      <c r="G677" s="227">
        <f>(G626/G613)*K92</f>
        <v>0</v>
      </c>
      <c r="H677" s="229">
        <f>(H629/H613)*K61</f>
        <v>0</v>
      </c>
      <c r="I677" s="227">
        <f>(I630/I613)*K93</f>
        <v>0</v>
      </c>
      <c r="J677" s="227">
        <f>(J631/J613)*K94</f>
        <v>0</v>
      </c>
      <c r="K677" s="227">
        <f>(K645/K613)*K90</f>
        <v>0</v>
      </c>
      <c r="L677" s="227" t="e">
        <f>(L648/L613)*K95</f>
        <v>#DIV/0!</v>
      </c>
      <c r="M677" s="211" t="e">
        <f t="shared" si="0"/>
        <v>#DIV/0!</v>
      </c>
      <c r="N677" s="221" t="s">
        <v>630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>
        <f>(D616/D613)*L91</f>
        <v>0</v>
      </c>
      <c r="E678" s="229">
        <f>(E624/E613)*SUM(C678:D678)</f>
        <v>0</v>
      </c>
      <c r="F678" s="229">
        <f>(F625/F613)*L65</f>
        <v>0</v>
      </c>
      <c r="G678" s="227">
        <f>(G626/G613)*L92</f>
        <v>0</v>
      </c>
      <c r="H678" s="229">
        <f>(H629/H613)*L61</f>
        <v>0</v>
      </c>
      <c r="I678" s="227">
        <f>(I630/I613)*L93</f>
        <v>0</v>
      </c>
      <c r="J678" s="227">
        <f>(J631/J613)*L94</f>
        <v>0</v>
      </c>
      <c r="K678" s="227">
        <f>(K645/K613)*L90</f>
        <v>0</v>
      </c>
      <c r="L678" s="227" t="e">
        <f>(L648/L613)*L95</f>
        <v>#DIV/0!</v>
      </c>
      <c r="M678" s="211" t="e">
        <f t="shared" si="0"/>
        <v>#DIV/0!</v>
      </c>
      <c r="N678" s="221" t="s">
        <v>631</v>
      </c>
    </row>
    <row r="679" spans="1:14" s="211" customFormat="1" ht="12.65" customHeight="1" x14ac:dyDescent="0.3">
      <c r="A679" s="222">
        <v>6330</v>
      </c>
      <c r="B679" s="221" t="s">
        <v>632</v>
      </c>
      <c r="C679" s="227" t="str">
        <f>M86</f>
        <v>x</v>
      </c>
      <c r="D679" s="227">
        <f>(D616/D613)*M91</f>
        <v>0</v>
      </c>
      <c r="E679" s="229">
        <f>(E624/E613)*SUM(C679:D679)</f>
        <v>0</v>
      </c>
      <c r="F679" s="229">
        <f>(F625/F613)*M65</f>
        <v>0</v>
      </c>
      <c r="G679" s="227">
        <f>(G626/G613)*M92</f>
        <v>0</v>
      </c>
      <c r="H679" s="229">
        <f>(H629/H613)*M61</f>
        <v>0</v>
      </c>
      <c r="I679" s="227">
        <f>(I630/I613)*M93</f>
        <v>0</v>
      </c>
      <c r="J679" s="227">
        <f>(J631/J613)*M94</f>
        <v>0</v>
      </c>
      <c r="K679" s="227">
        <f>(K645/K613)*M90</f>
        <v>0</v>
      </c>
      <c r="L679" s="227" t="e">
        <f>(L648/L613)*M95</f>
        <v>#DIV/0!</v>
      </c>
      <c r="M679" s="211" t="e">
        <f t="shared" si="0"/>
        <v>#DIV/0!</v>
      </c>
      <c r="N679" s="221" t="s">
        <v>633</v>
      </c>
    </row>
    <row r="680" spans="1:14" s="211" customFormat="1" ht="12.65" customHeight="1" x14ac:dyDescent="0.3">
      <c r="A680" s="222">
        <v>6400</v>
      </c>
      <c r="B680" s="221" t="s">
        <v>634</v>
      </c>
      <c r="C680" s="227" t="str">
        <f>N86</f>
        <v>x</v>
      </c>
      <c r="D680" s="227">
        <f>(D616/D613)*N91</f>
        <v>0</v>
      </c>
      <c r="E680" s="229">
        <f>(E624/E613)*SUM(C680:D680)</f>
        <v>0</v>
      </c>
      <c r="F680" s="229">
        <f>(F625/F613)*N65</f>
        <v>0</v>
      </c>
      <c r="G680" s="227">
        <f>(G626/G613)*N92</f>
        <v>0</v>
      </c>
      <c r="H680" s="229">
        <f>(H629/H613)*N61</f>
        <v>0</v>
      </c>
      <c r="I680" s="227">
        <f>(I630/I613)*N93</f>
        <v>0</v>
      </c>
      <c r="J680" s="227">
        <f>(J631/J613)*N94</f>
        <v>0</v>
      </c>
      <c r="K680" s="227">
        <f>(K645/K613)*N90</f>
        <v>0</v>
      </c>
      <c r="L680" s="227" t="e">
        <f>(L648/L613)*N95</f>
        <v>#DIV/0!</v>
      </c>
      <c r="M680" s="211" t="e">
        <f t="shared" si="0"/>
        <v>#DIV/0!</v>
      </c>
      <c r="N680" s="221" t="s">
        <v>635</v>
      </c>
    </row>
    <row r="681" spans="1:14" s="211" customFormat="1" ht="12.65" customHeight="1" x14ac:dyDescent="0.3">
      <c r="A681" s="222">
        <v>7010</v>
      </c>
      <c r="B681" s="221" t="s">
        <v>636</v>
      </c>
      <c r="C681" s="227" t="str">
        <f>O86</f>
        <v>x</v>
      </c>
      <c r="D681" s="227">
        <f>(D616/D613)*O91</f>
        <v>0</v>
      </c>
      <c r="E681" s="229">
        <f>(E624/E613)*SUM(C681:D681)</f>
        <v>0</v>
      </c>
      <c r="F681" s="229">
        <f>(F625/F613)*O65</f>
        <v>0</v>
      </c>
      <c r="G681" s="227">
        <f>(G626/G613)*O92</f>
        <v>0</v>
      </c>
      <c r="H681" s="229">
        <f>(H629/H613)*O61</f>
        <v>0</v>
      </c>
      <c r="I681" s="227">
        <f>(I630/I613)*O93</f>
        <v>0</v>
      </c>
      <c r="J681" s="227">
        <f>(J631/J613)*O94</f>
        <v>0</v>
      </c>
      <c r="K681" s="227">
        <f>(K645/K613)*O90</f>
        <v>0</v>
      </c>
      <c r="L681" s="227" t="e">
        <f>(L648/L613)*O95</f>
        <v>#DIV/0!</v>
      </c>
      <c r="M681" s="211" t="e">
        <f t="shared" si="0"/>
        <v>#DIV/0!</v>
      </c>
      <c r="N681" s="221" t="s">
        <v>637</v>
      </c>
    </row>
    <row r="682" spans="1:14" s="211" customFormat="1" ht="12.65" customHeight="1" x14ac:dyDescent="0.3">
      <c r="A682" s="222">
        <v>7020</v>
      </c>
      <c r="B682" s="221" t="s">
        <v>638</v>
      </c>
      <c r="C682" s="227" t="str">
        <f>P86</f>
        <v>x</v>
      </c>
      <c r="D682" s="227">
        <f>(D616/D613)*P91</f>
        <v>0</v>
      </c>
      <c r="E682" s="229">
        <f>(E624/E613)*SUM(C682:D682)</f>
        <v>0</v>
      </c>
      <c r="F682" s="229">
        <f>(F625/F613)*P65</f>
        <v>0</v>
      </c>
      <c r="G682" s="227">
        <f>(G626/G613)*P92</f>
        <v>0</v>
      </c>
      <c r="H682" s="229">
        <f>(H629/H613)*P61</f>
        <v>0</v>
      </c>
      <c r="I682" s="227">
        <f>(I630/I613)*P93</f>
        <v>0</v>
      </c>
      <c r="J682" s="227">
        <f>(J631/J613)*P94</f>
        <v>0</v>
      </c>
      <c r="K682" s="227">
        <f>(K645/K613)*P90</f>
        <v>0</v>
      </c>
      <c r="L682" s="227" t="e">
        <f>(L648/L613)*P95</f>
        <v>#DIV/0!</v>
      </c>
      <c r="M682" s="211" t="e">
        <f t="shared" si="0"/>
        <v>#DIV/0!</v>
      </c>
      <c r="N682" s="221" t="s">
        <v>639</v>
      </c>
    </row>
    <row r="683" spans="1:14" s="211" customFormat="1" ht="12.65" customHeight="1" x14ac:dyDescent="0.3">
      <c r="A683" s="222">
        <v>7030</v>
      </c>
      <c r="B683" s="221" t="s">
        <v>640</v>
      </c>
      <c r="C683" s="227" t="str">
        <f>Q86</f>
        <v>x</v>
      </c>
      <c r="D683" s="227">
        <f>(D616/D613)*Q91</f>
        <v>0</v>
      </c>
      <c r="E683" s="229">
        <f>(E624/E613)*SUM(C683:D683)</f>
        <v>0</v>
      </c>
      <c r="F683" s="229">
        <f>(F625/F613)*Q65</f>
        <v>0</v>
      </c>
      <c r="G683" s="227">
        <f>(G626/G613)*Q92</f>
        <v>0</v>
      </c>
      <c r="H683" s="229">
        <f>(H629/H613)*Q61</f>
        <v>0</v>
      </c>
      <c r="I683" s="227">
        <f>(I630/I613)*Q93</f>
        <v>0</v>
      </c>
      <c r="J683" s="227">
        <f>(J631/J613)*Q94</f>
        <v>0</v>
      </c>
      <c r="K683" s="227">
        <f>(K645/K613)*Q90</f>
        <v>0</v>
      </c>
      <c r="L683" s="227" t="e">
        <f>(L648/L613)*Q95</f>
        <v>#DIV/0!</v>
      </c>
      <c r="M683" s="211" t="e">
        <f t="shared" si="0"/>
        <v>#DIV/0!</v>
      </c>
      <c r="N683" s="221" t="s">
        <v>641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>
        <f>(D616/D613)*R91</f>
        <v>0</v>
      </c>
      <c r="E684" s="229">
        <f>(E624/E613)*SUM(C684:D684)</f>
        <v>0</v>
      </c>
      <c r="F684" s="229">
        <f>(F625/F613)*R65</f>
        <v>0</v>
      </c>
      <c r="G684" s="227">
        <f>(G626/G613)*R92</f>
        <v>0</v>
      </c>
      <c r="H684" s="229">
        <f>(H629/H613)*R61</f>
        <v>0</v>
      </c>
      <c r="I684" s="227">
        <f>(I630/I613)*R93</f>
        <v>0</v>
      </c>
      <c r="J684" s="227">
        <f>(J631/J613)*R94</f>
        <v>0</v>
      </c>
      <c r="K684" s="227">
        <f>(K645/K613)*R90</f>
        <v>0</v>
      </c>
      <c r="L684" s="227" t="e">
        <f>(L648/L613)*R95</f>
        <v>#DIV/0!</v>
      </c>
      <c r="M684" s="211" t="e">
        <f t="shared" si="0"/>
        <v>#DIV/0!</v>
      </c>
      <c r="N684" s="221" t="s">
        <v>642</v>
      </c>
    </row>
    <row r="685" spans="1:14" s="211" customFormat="1" ht="12.65" customHeight="1" x14ac:dyDescent="0.3">
      <c r="A685" s="222">
        <v>7050</v>
      </c>
      <c r="B685" s="221" t="s">
        <v>643</v>
      </c>
      <c r="C685" s="227" t="str">
        <f>S86</f>
        <v>x</v>
      </c>
      <c r="D685" s="227">
        <f>(D616/D613)*S91</f>
        <v>0</v>
      </c>
      <c r="E685" s="229">
        <f>(E624/E613)*SUM(C685:D685)</f>
        <v>0</v>
      </c>
      <c r="F685" s="229">
        <f>(F625/F613)*S65</f>
        <v>0</v>
      </c>
      <c r="G685" s="227">
        <f>(G626/G613)*S92</f>
        <v>0</v>
      </c>
      <c r="H685" s="229">
        <f>(H629/H613)*S61</f>
        <v>0</v>
      </c>
      <c r="I685" s="227">
        <f>(I630/I613)*S93</f>
        <v>0</v>
      </c>
      <c r="J685" s="227">
        <f>(J631/J613)*S94</f>
        <v>0</v>
      </c>
      <c r="K685" s="227">
        <f>(K645/K613)*S90</f>
        <v>0</v>
      </c>
      <c r="L685" s="227" t="e">
        <f>(L648/L613)*S95</f>
        <v>#DIV/0!</v>
      </c>
      <c r="M685" s="211" t="e">
        <f t="shared" si="0"/>
        <v>#DIV/0!</v>
      </c>
      <c r="N685" s="221" t="s">
        <v>644</v>
      </c>
    </row>
    <row r="686" spans="1:14" s="211" customFormat="1" ht="12.65" customHeight="1" x14ac:dyDescent="0.3">
      <c r="A686" s="222">
        <v>7060</v>
      </c>
      <c r="B686" s="221" t="s">
        <v>645</v>
      </c>
      <c r="C686" s="227" t="str">
        <f>T86</f>
        <v>x</v>
      </c>
      <c r="D686" s="227">
        <f>(D616/D613)*T91</f>
        <v>0</v>
      </c>
      <c r="E686" s="229">
        <f>(E624/E613)*SUM(C686:D686)</f>
        <v>0</v>
      </c>
      <c r="F686" s="229">
        <f>(F625/F613)*T65</f>
        <v>0</v>
      </c>
      <c r="G686" s="227">
        <f>(G626/G613)*T92</f>
        <v>0</v>
      </c>
      <c r="H686" s="229">
        <f>(H629/H613)*T61</f>
        <v>0</v>
      </c>
      <c r="I686" s="227">
        <f>(I630/I613)*T93</f>
        <v>0</v>
      </c>
      <c r="J686" s="227">
        <f>(J631/J613)*T94</f>
        <v>0</v>
      </c>
      <c r="K686" s="227">
        <f>(K645/K613)*T90</f>
        <v>0</v>
      </c>
      <c r="L686" s="227" t="e">
        <f>(L648/L613)*T95</f>
        <v>#DIV/0!</v>
      </c>
      <c r="M686" s="211" t="e">
        <f t="shared" si="0"/>
        <v>#DIV/0!</v>
      </c>
      <c r="N686" s="221" t="s">
        <v>646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>
        <f>(D616/D613)*U91</f>
        <v>0</v>
      </c>
      <c r="E687" s="229">
        <f>(E624/E613)*SUM(C687:D687)</f>
        <v>0</v>
      </c>
      <c r="F687" s="229">
        <f>(F625/F613)*U65</f>
        <v>0</v>
      </c>
      <c r="G687" s="227">
        <f>(G626/G613)*U92</f>
        <v>0</v>
      </c>
      <c r="H687" s="229">
        <f>(H629/H613)*U61</f>
        <v>0</v>
      </c>
      <c r="I687" s="227">
        <f>(I630/I613)*U93</f>
        <v>0</v>
      </c>
      <c r="J687" s="227">
        <f>(J631/J613)*U94</f>
        <v>0</v>
      </c>
      <c r="K687" s="227">
        <f>(K645/K613)*U90</f>
        <v>0</v>
      </c>
      <c r="L687" s="227" t="e">
        <f>(L648/L613)*U95</f>
        <v>#DIV/0!</v>
      </c>
      <c r="M687" s="211" t="e">
        <f t="shared" si="0"/>
        <v>#DIV/0!</v>
      </c>
      <c r="N687" s="221" t="s">
        <v>647</v>
      </c>
    </row>
    <row r="688" spans="1:14" s="211" customFormat="1" ht="12.65" customHeight="1" x14ac:dyDescent="0.3">
      <c r="A688" s="222">
        <v>7110</v>
      </c>
      <c r="B688" s="221" t="s">
        <v>648</v>
      </c>
      <c r="C688" s="227" t="str">
        <f>V86</f>
        <v>x</v>
      </c>
      <c r="D688" s="227">
        <f>(D616/D613)*V91</f>
        <v>0</v>
      </c>
      <c r="E688" s="229">
        <f>(E624/E613)*SUM(C688:D688)</f>
        <v>0</v>
      </c>
      <c r="F688" s="229">
        <f>(F625/F613)*V65</f>
        <v>0</v>
      </c>
      <c r="G688" s="227">
        <f>(G626/G613)*V92</f>
        <v>0</v>
      </c>
      <c r="H688" s="229">
        <f>(H629/H613)*V61</f>
        <v>0</v>
      </c>
      <c r="I688" s="227">
        <f>(I630/I613)*V93</f>
        <v>0</v>
      </c>
      <c r="J688" s="227">
        <f>(J631/J613)*V94</f>
        <v>0</v>
      </c>
      <c r="K688" s="227">
        <f>(K645/K613)*V90</f>
        <v>0</v>
      </c>
      <c r="L688" s="227" t="e">
        <f>(L648/L613)*V95</f>
        <v>#DIV/0!</v>
      </c>
      <c r="M688" s="211" t="e">
        <f t="shared" si="0"/>
        <v>#DIV/0!</v>
      </c>
      <c r="N688" s="221" t="s">
        <v>649</v>
      </c>
    </row>
    <row r="689" spans="1:14" s="211" customFormat="1" ht="12.65" customHeight="1" x14ac:dyDescent="0.3">
      <c r="A689" s="222">
        <v>7120</v>
      </c>
      <c r="B689" s="221" t="s">
        <v>650</v>
      </c>
      <c r="C689" s="227" t="str">
        <f>W86</f>
        <v>x</v>
      </c>
      <c r="D689" s="227">
        <f>(D616/D613)*W91</f>
        <v>0</v>
      </c>
      <c r="E689" s="229">
        <f>(E624/E613)*SUM(C689:D689)</f>
        <v>0</v>
      </c>
      <c r="F689" s="229">
        <f>(F625/F613)*W65</f>
        <v>0</v>
      </c>
      <c r="G689" s="227">
        <f>(G626/G613)*W92</f>
        <v>0</v>
      </c>
      <c r="H689" s="229">
        <f>(H629/H613)*W61</f>
        <v>0</v>
      </c>
      <c r="I689" s="227">
        <f>(I630/I613)*W93</f>
        <v>0</v>
      </c>
      <c r="J689" s="227">
        <f>(J631/J613)*W94</f>
        <v>0</v>
      </c>
      <c r="K689" s="227">
        <f>(K645/K613)*W90</f>
        <v>0</v>
      </c>
      <c r="L689" s="227" t="e">
        <f>(L648/L613)*W95</f>
        <v>#DIV/0!</v>
      </c>
      <c r="M689" s="211" t="e">
        <f t="shared" si="0"/>
        <v>#DIV/0!</v>
      </c>
      <c r="N689" s="221" t="s">
        <v>651</v>
      </c>
    </row>
    <row r="690" spans="1:14" s="211" customFormat="1" ht="12.65" customHeight="1" x14ac:dyDescent="0.3">
      <c r="A690" s="222">
        <v>7130</v>
      </c>
      <c r="B690" s="221" t="s">
        <v>652</v>
      </c>
      <c r="C690" s="227" t="str">
        <f>X86</f>
        <v>x</v>
      </c>
      <c r="D690" s="227">
        <f>(D616/D613)*X91</f>
        <v>0</v>
      </c>
      <c r="E690" s="229">
        <f>(E624/E613)*SUM(C690:D690)</f>
        <v>0</v>
      </c>
      <c r="F690" s="229">
        <f>(F625/F613)*X65</f>
        <v>0</v>
      </c>
      <c r="G690" s="227">
        <f>(G626/G613)*X92</f>
        <v>0</v>
      </c>
      <c r="H690" s="229">
        <f>(H629/H613)*X61</f>
        <v>0</v>
      </c>
      <c r="I690" s="227">
        <f>(I630/I613)*X93</f>
        <v>0</v>
      </c>
      <c r="J690" s="227">
        <f>(J631/J613)*X94</f>
        <v>0</v>
      </c>
      <c r="K690" s="227">
        <f>(K645/K613)*X90</f>
        <v>0</v>
      </c>
      <c r="L690" s="227" t="e">
        <f>(L648/L613)*X95</f>
        <v>#DIV/0!</v>
      </c>
      <c r="M690" s="211" t="e">
        <f t="shared" si="0"/>
        <v>#DIV/0!</v>
      </c>
      <c r="N690" s="221" t="s">
        <v>653</v>
      </c>
    </row>
    <row r="691" spans="1:14" s="211" customFormat="1" ht="12.65" customHeight="1" x14ac:dyDescent="0.3">
      <c r="A691" s="222">
        <v>7140</v>
      </c>
      <c r="B691" s="221" t="s">
        <v>654</v>
      </c>
      <c r="C691" s="227" t="str">
        <f>Y86</f>
        <v>x</v>
      </c>
      <c r="D691" s="227">
        <f>(D616/D613)*Y91</f>
        <v>0</v>
      </c>
      <c r="E691" s="229">
        <f>(E624/E613)*SUM(C691:D691)</f>
        <v>0</v>
      </c>
      <c r="F691" s="229">
        <f>(F625/F613)*Y65</f>
        <v>0</v>
      </c>
      <c r="G691" s="227">
        <f>(G626/G613)*Y92</f>
        <v>0</v>
      </c>
      <c r="H691" s="229">
        <f>(H629/H613)*Y61</f>
        <v>0</v>
      </c>
      <c r="I691" s="227">
        <f>(I630/I613)*Y93</f>
        <v>0</v>
      </c>
      <c r="J691" s="227">
        <f>(J631/J613)*Y94</f>
        <v>0</v>
      </c>
      <c r="K691" s="227">
        <f>(K645/K613)*Y90</f>
        <v>0</v>
      </c>
      <c r="L691" s="227" t="e">
        <f>(L648/L613)*Y95</f>
        <v>#DIV/0!</v>
      </c>
      <c r="M691" s="211" t="e">
        <f t="shared" si="0"/>
        <v>#DIV/0!</v>
      </c>
      <c r="N691" s="221" t="s">
        <v>655</v>
      </c>
    </row>
    <row r="692" spans="1:14" s="211" customFormat="1" ht="12.65" customHeight="1" x14ac:dyDescent="0.3">
      <c r="A692" s="222">
        <v>7150</v>
      </c>
      <c r="B692" s="221" t="s">
        <v>656</v>
      </c>
      <c r="C692" s="227" t="str">
        <f>Z86</f>
        <v>x</v>
      </c>
      <c r="D692" s="227">
        <f>(D616/D613)*Z91</f>
        <v>0</v>
      </c>
      <c r="E692" s="229">
        <f>(E624/E613)*SUM(C692:D692)</f>
        <v>0</v>
      </c>
      <c r="F692" s="229">
        <f>(F625/F613)*Z65</f>
        <v>0</v>
      </c>
      <c r="G692" s="227">
        <f>(G626/G613)*Z92</f>
        <v>0</v>
      </c>
      <c r="H692" s="229">
        <f>(H629/H613)*Z61</f>
        <v>0</v>
      </c>
      <c r="I692" s="227">
        <f>(I630/I613)*Z93</f>
        <v>0</v>
      </c>
      <c r="J692" s="227">
        <f>(J631/J613)*Z94</f>
        <v>0</v>
      </c>
      <c r="K692" s="227">
        <f>(K645/K613)*Z90</f>
        <v>0</v>
      </c>
      <c r="L692" s="227" t="e">
        <f>(L648/L613)*Z95</f>
        <v>#DIV/0!</v>
      </c>
      <c r="M692" s="211" t="e">
        <f t="shared" si="0"/>
        <v>#DIV/0!</v>
      </c>
      <c r="N692" s="221" t="s">
        <v>657</v>
      </c>
    </row>
    <row r="693" spans="1:14" s="211" customFormat="1" ht="12.65" customHeight="1" x14ac:dyDescent="0.3">
      <c r="A693" s="222">
        <v>7160</v>
      </c>
      <c r="B693" s="221" t="s">
        <v>658</v>
      </c>
      <c r="C693" s="227" t="str">
        <f>AA86</f>
        <v>x</v>
      </c>
      <c r="D693" s="227">
        <f>(D616/D613)*AA91</f>
        <v>0</v>
      </c>
      <c r="E693" s="229">
        <f>(E624/E613)*SUM(C693:D693)</f>
        <v>0</v>
      </c>
      <c r="F693" s="229">
        <f>(F625/F613)*AA65</f>
        <v>0</v>
      </c>
      <c r="G693" s="227">
        <f>(G626/G613)*AA92</f>
        <v>0</v>
      </c>
      <c r="H693" s="229">
        <f>(H629/H613)*AA61</f>
        <v>0</v>
      </c>
      <c r="I693" s="227">
        <f>(I630/I613)*AA93</f>
        <v>0</v>
      </c>
      <c r="J693" s="227">
        <f>(J631/J613)*AA94</f>
        <v>0</v>
      </c>
      <c r="K693" s="227">
        <f>(K645/K613)*AA90</f>
        <v>0</v>
      </c>
      <c r="L693" s="227" t="e">
        <f>(L648/L613)*AA95</f>
        <v>#DIV/0!</v>
      </c>
      <c r="M693" s="211" t="e">
        <f t="shared" si="0"/>
        <v>#DIV/0!</v>
      </c>
      <c r="N693" s="221" t="s">
        <v>659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>
        <f>(D616/D613)*AB91</f>
        <v>0</v>
      </c>
      <c r="E694" s="229">
        <f>(E624/E613)*SUM(C694:D694)</f>
        <v>0</v>
      </c>
      <c r="F694" s="229">
        <f>(F625/F613)*AB65</f>
        <v>0</v>
      </c>
      <c r="G694" s="227">
        <f>(G626/G613)*AB92</f>
        <v>0</v>
      </c>
      <c r="H694" s="229">
        <f>(H629/H613)*AB61</f>
        <v>0</v>
      </c>
      <c r="I694" s="227">
        <f>(I630/I613)*AB93</f>
        <v>0</v>
      </c>
      <c r="J694" s="227">
        <f>(J631/J613)*AB94</f>
        <v>0</v>
      </c>
      <c r="K694" s="227">
        <f>(K645/K613)*AB90</f>
        <v>0</v>
      </c>
      <c r="L694" s="227" t="e">
        <f>(L648/L613)*AB95</f>
        <v>#DIV/0!</v>
      </c>
      <c r="M694" s="211" t="e">
        <f t="shared" si="0"/>
        <v>#DIV/0!</v>
      </c>
      <c r="N694" s="221" t="s">
        <v>660</v>
      </c>
    </row>
    <row r="695" spans="1:14" s="211" customFormat="1" ht="12.65" customHeight="1" x14ac:dyDescent="0.3">
      <c r="A695" s="222">
        <v>7180</v>
      </c>
      <c r="B695" s="221" t="s">
        <v>661</v>
      </c>
      <c r="C695" s="227" t="str">
        <f>AC86</f>
        <v>x</v>
      </c>
      <c r="D695" s="227">
        <f>(D616/D613)*AC91</f>
        <v>0</v>
      </c>
      <c r="E695" s="229">
        <f>(E624/E613)*SUM(C695:D695)</f>
        <v>0</v>
      </c>
      <c r="F695" s="229">
        <f>(F625/F613)*AC65</f>
        <v>0</v>
      </c>
      <c r="G695" s="227">
        <f>(G626/G613)*AC92</f>
        <v>0</v>
      </c>
      <c r="H695" s="229">
        <f>(H629/H613)*AC61</f>
        <v>0</v>
      </c>
      <c r="I695" s="227">
        <f>(I630/I613)*AC93</f>
        <v>0</v>
      </c>
      <c r="J695" s="227">
        <f>(J631/J613)*AC94</f>
        <v>0</v>
      </c>
      <c r="K695" s="227">
        <f>(K645/K613)*AC90</f>
        <v>0</v>
      </c>
      <c r="L695" s="227" t="e">
        <f>(L648/L613)*AC95</f>
        <v>#DIV/0!</v>
      </c>
      <c r="M695" s="211" t="e">
        <f t="shared" si="0"/>
        <v>#DIV/0!</v>
      </c>
      <c r="N695" s="221" t="s">
        <v>662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>
        <f>(D616/D613)*AD91</f>
        <v>0</v>
      </c>
      <c r="E696" s="229">
        <f>(E624/E613)*SUM(C696:D696)</f>
        <v>0</v>
      </c>
      <c r="F696" s="229">
        <f>(F625/F613)*AD65</f>
        <v>0</v>
      </c>
      <c r="G696" s="227">
        <f>(G626/G613)*AD92</f>
        <v>0</v>
      </c>
      <c r="H696" s="229">
        <f>(H629/H613)*AD61</f>
        <v>0</v>
      </c>
      <c r="I696" s="227">
        <f>(I630/I613)*AD93</f>
        <v>0</v>
      </c>
      <c r="J696" s="227">
        <f>(J631/J613)*AD94</f>
        <v>0</v>
      </c>
      <c r="K696" s="227">
        <f>(K645/K613)*AD90</f>
        <v>0</v>
      </c>
      <c r="L696" s="227" t="e">
        <f>(L648/L613)*AD95</f>
        <v>#DIV/0!</v>
      </c>
      <c r="M696" s="211" t="e">
        <f t="shared" si="0"/>
        <v>#DIV/0!</v>
      </c>
      <c r="N696" s="221" t="s">
        <v>663</v>
      </c>
    </row>
    <row r="697" spans="1:14" s="211" customFormat="1" ht="12.65" customHeight="1" x14ac:dyDescent="0.3">
      <c r="A697" s="222">
        <v>7200</v>
      </c>
      <c r="B697" s="221" t="s">
        <v>664</v>
      </c>
      <c r="C697" s="227" t="str">
        <f>AE86</f>
        <v>x</v>
      </c>
      <c r="D697" s="227">
        <f>(D616/D613)*AE91</f>
        <v>0</v>
      </c>
      <c r="E697" s="229">
        <f>(E624/E613)*SUM(C697:D697)</f>
        <v>0</v>
      </c>
      <c r="F697" s="229">
        <f>(F625/F613)*AE65</f>
        <v>0</v>
      </c>
      <c r="G697" s="227">
        <f>(G626/G613)*AE92</f>
        <v>0</v>
      </c>
      <c r="H697" s="229">
        <f>(H629/H613)*AE61</f>
        <v>0</v>
      </c>
      <c r="I697" s="227">
        <f>(I630/I613)*AE93</f>
        <v>0</v>
      </c>
      <c r="J697" s="227">
        <f>(J631/J613)*AE94</f>
        <v>0</v>
      </c>
      <c r="K697" s="227">
        <f>(K645/K613)*AE90</f>
        <v>0</v>
      </c>
      <c r="L697" s="227" t="e">
        <f>(L648/L613)*AE95</f>
        <v>#DIV/0!</v>
      </c>
      <c r="M697" s="211" t="e">
        <f t="shared" si="0"/>
        <v>#DIV/0!</v>
      </c>
      <c r="N697" s="221" t="s">
        <v>665</v>
      </c>
    </row>
    <row r="698" spans="1:14" s="211" customFormat="1" ht="12.65" customHeight="1" x14ac:dyDescent="0.3">
      <c r="A698" s="222">
        <v>7220</v>
      </c>
      <c r="B698" s="221" t="s">
        <v>666</v>
      </c>
      <c r="C698" s="227" t="str">
        <f>AF86</f>
        <v>x</v>
      </c>
      <c r="D698" s="227">
        <f>(D616/D613)*AF91</f>
        <v>0</v>
      </c>
      <c r="E698" s="229">
        <f>(E624/E613)*SUM(C698:D698)</f>
        <v>0</v>
      </c>
      <c r="F698" s="229">
        <f>(F625/F613)*AF65</f>
        <v>0</v>
      </c>
      <c r="G698" s="227">
        <f>(G626/G613)*AF92</f>
        <v>0</v>
      </c>
      <c r="H698" s="229">
        <f>(H629/H613)*AF61</f>
        <v>0</v>
      </c>
      <c r="I698" s="227">
        <f>(I630/I613)*AF93</f>
        <v>0</v>
      </c>
      <c r="J698" s="227">
        <f>(J631/J613)*AF94</f>
        <v>0</v>
      </c>
      <c r="K698" s="227">
        <f>(K645/K613)*AF90</f>
        <v>0</v>
      </c>
      <c r="L698" s="227" t="e">
        <f>(L648/L613)*AF95</f>
        <v>#DIV/0!</v>
      </c>
      <c r="M698" s="211" t="e">
        <f t="shared" si="0"/>
        <v>#DIV/0!</v>
      </c>
      <c r="N698" s="221" t="s">
        <v>667</v>
      </c>
    </row>
    <row r="699" spans="1:14" s="211" customFormat="1" ht="12.65" customHeight="1" x14ac:dyDescent="0.3">
      <c r="A699" s="222">
        <v>7230</v>
      </c>
      <c r="B699" s="221" t="s">
        <v>668</v>
      </c>
      <c r="C699" s="227" t="str">
        <f>AG86</f>
        <v>x</v>
      </c>
      <c r="D699" s="227">
        <f>(D616/D613)*AG91</f>
        <v>-22473.29086557249</v>
      </c>
      <c r="E699" s="229">
        <f>(E624/E613)*SUM(C699:D699)</f>
        <v>0</v>
      </c>
      <c r="F699" s="229">
        <f>(F625/F613)*AG65</f>
        <v>0</v>
      </c>
      <c r="G699" s="227">
        <f>(G626/G613)*AG92</f>
        <v>0</v>
      </c>
      <c r="H699" s="229">
        <f>(H629/H613)*AG61</f>
        <v>0</v>
      </c>
      <c r="I699" s="227">
        <f>(I630/I613)*AG93</f>
        <v>0</v>
      </c>
      <c r="J699" s="227">
        <f>(J631/J613)*AG94</f>
        <v>0</v>
      </c>
      <c r="K699" s="227">
        <f>(K645/K613)*AG90</f>
        <v>0</v>
      </c>
      <c r="L699" s="227" t="e">
        <f>(L648/L613)*AG95</f>
        <v>#DIV/0!</v>
      </c>
      <c r="M699" s="211" t="e">
        <f t="shared" si="0"/>
        <v>#DIV/0!</v>
      </c>
      <c r="N699" s="221" t="s">
        <v>669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>
        <f>(D616/D613)*AH91</f>
        <v>0</v>
      </c>
      <c r="E700" s="229">
        <f>(E624/E613)*SUM(C700:D700)</f>
        <v>0</v>
      </c>
      <c r="F700" s="229">
        <f>(F625/F613)*AH65</f>
        <v>0</v>
      </c>
      <c r="G700" s="227">
        <f>(G626/G613)*AH92</f>
        <v>0</v>
      </c>
      <c r="H700" s="229">
        <f>(H629/H613)*AH61</f>
        <v>0</v>
      </c>
      <c r="I700" s="227">
        <f>(I630/I613)*AH93</f>
        <v>0</v>
      </c>
      <c r="J700" s="227">
        <f>(J631/J613)*AH94</f>
        <v>0</v>
      </c>
      <c r="K700" s="227">
        <f>(K645/K613)*AH90</f>
        <v>0</v>
      </c>
      <c r="L700" s="227" t="e">
        <f>(L648/L613)*AH95</f>
        <v>#DIV/0!</v>
      </c>
      <c r="M700" s="211" t="e">
        <f t="shared" si="0"/>
        <v>#DIV/0!</v>
      </c>
      <c r="N700" s="221" t="s">
        <v>670</v>
      </c>
    </row>
    <row r="701" spans="1:14" s="211" customFormat="1" ht="12.65" customHeight="1" x14ac:dyDescent="0.3">
      <c r="A701" s="222">
        <v>7250</v>
      </c>
      <c r="B701" s="221" t="s">
        <v>671</v>
      </c>
      <c r="C701" s="227" t="str">
        <f>AI86</f>
        <v>x</v>
      </c>
      <c r="D701" s="227">
        <f>(D616/D613)*AI91</f>
        <v>0</v>
      </c>
      <c r="E701" s="229">
        <f>(E624/E613)*SUM(C701:D701)</f>
        <v>0</v>
      </c>
      <c r="F701" s="229">
        <f>(F625/F613)*AI65</f>
        <v>0</v>
      </c>
      <c r="G701" s="227">
        <f>(G626/G613)*AI92</f>
        <v>0</v>
      </c>
      <c r="H701" s="229">
        <f>(H629/H613)*AI61</f>
        <v>0</v>
      </c>
      <c r="I701" s="227">
        <f>(I630/I613)*AI93</f>
        <v>0</v>
      </c>
      <c r="J701" s="227">
        <f>(J631/J613)*AI94</f>
        <v>0</v>
      </c>
      <c r="K701" s="227">
        <f>(K645/K613)*AI90</f>
        <v>0</v>
      </c>
      <c r="L701" s="227" t="e">
        <f>(L648/L613)*AI95</f>
        <v>#DIV/0!</v>
      </c>
      <c r="M701" s="211" t="e">
        <f t="shared" si="0"/>
        <v>#DIV/0!</v>
      </c>
      <c r="N701" s="221" t="s">
        <v>672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>
        <f>(D616/D613)*AJ91</f>
        <v>-25.109822196170381</v>
      </c>
      <c r="E702" s="229">
        <f>(E624/E613)*SUM(C702:D702)</f>
        <v>0</v>
      </c>
      <c r="F702" s="229">
        <f>(F625/F613)*AJ65</f>
        <v>0</v>
      </c>
      <c r="G702" s="227">
        <f>(G626/G613)*AJ92</f>
        <v>0</v>
      </c>
      <c r="H702" s="229">
        <f>(H629/H613)*AJ61</f>
        <v>0</v>
      </c>
      <c r="I702" s="227">
        <f>(I630/I613)*AJ93</f>
        <v>0</v>
      </c>
      <c r="J702" s="227">
        <f>(J631/J613)*AJ94</f>
        <v>0</v>
      </c>
      <c r="K702" s="227">
        <f>(K645/K613)*AJ90</f>
        <v>0</v>
      </c>
      <c r="L702" s="227" t="e">
        <f>(L648/L613)*AJ95</f>
        <v>#DIV/0!</v>
      </c>
      <c r="M702" s="211" t="e">
        <f t="shared" si="0"/>
        <v>#DIV/0!</v>
      </c>
      <c r="N702" s="221" t="s">
        <v>673</v>
      </c>
    </row>
    <row r="703" spans="1:14" s="211" customFormat="1" ht="12.65" customHeight="1" x14ac:dyDescent="0.3">
      <c r="A703" s="222">
        <v>7310</v>
      </c>
      <c r="B703" s="221" t="s">
        <v>674</v>
      </c>
      <c r="C703" s="227" t="str">
        <f>AK86</f>
        <v>x</v>
      </c>
      <c r="D703" s="227">
        <f>(D616/D613)*AK91</f>
        <v>0</v>
      </c>
      <c r="E703" s="229">
        <f>(E624/E613)*SUM(C703:D703)</f>
        <v>0</v>
      </c>
      <c r="F703" s="229">
        <f>(F625/F613)*AK65</f>
        <v>0</v>
      </c>
      <c r="G703" s="227">
        <f>(G626/G613)*AK92</f>
        <v>0</v>
      </c>
      <c r="H703" s="229">
        <f>(H629/H613)*AK61</f>
        <v>0</v>
      </c>
      <c r="I703" s="227">
        <f>(I630/I613)*AK93</f>
        <v>0</v>
      </c>
      <c r="J703" s="227">
        <f>(J631/J613)*AK94</f>
        <v>0</v>
      </c>
      <c r="K703" s="227">
        <f>(K645/K613)*AK90</f>
        <v>0</v>
      </c>
      <c r="L703" s="227" t="e">
        <f>(L648/L613)*AK95</f>
        <v>#DIV/0!</v>
      </c>
      <c r="M703" s="211" t="e">
        <f t="shared" si="0"/>
        <v>#DIV/0!</v>
      </c>
      <c r="N703" s="221" t="s">
        <v>675</v>
      </c>
    </row>
    <row r="704" spans="1:14" s="211" customFormat="1" ht="12.65" customHeight="1" x14ac:dyDescent="0.3">
      <c r="A704" s="222">
        <v>7320</v>
      </c>
      <c r="B704" s="221" t="s">
        <v>676</v>
      </c>
      <c r="C704" s="227" t="str">
        <f>AL86</f>
        <v>x</v>
      </c>
      <c r="D704" s="227">
        <f>(D616/D613)*AL91</f>
        <v>0</v>
      </c>
      <c r="E704" s="229">
        <f>(E624/E613)*SUM(C704:D704)</f>
        <v>0</v>
      </c>
      <c r="F704" s="229">
        <f>(F625/F613)*AL65</f>
        <v>0</v>
      </c>
      <c r="G704" s="227">
        <f>(G626/G613)*AL92</f>
        <v>0</v>
      </c>
      <c r="H704" s="229">
        <f>(H629/H613)*AL61</f>
        <v>0</v>
      </c>
      <c r="I704" s="227">
        <f>(I630/I613)*AL93</f>
        <v>0</v>
      </c>
      <c r="J704" s="227">
        <f>(J631/J613)*AL94</f>
        <v>0</v>
      </c>
      <c r="K704" s="227">
        <f>(K645/K613)*AL90</f>
        <v>0</v>
      </c>
      <c r="L704" s="227" t="e">
        <f>(L648/L613)*AL95</f>
        <v>#DIV/0!</v>
      </c>
      <c r="M704" s="211" t="e">
        <f t="shared" si="0"/>
        <v>#DIV/0!</v>
      </c>
      <c r="N704" s="221" t="s">
        <v>677</v>
      </c>
    </row>
    <row r="705" spans="1:14" s="211" customFormat="1" ht="12.65" customHeight="1" x14ac:dyDescent="0.3">
      <c r="A705" s="222">
        <v>7330</v>
      </c>
      <c r="B705" s="221" t="s">
        <v>678</v>
      </c>
      <c r="C705" s="227" t="str">
        <f>AM86</f>
        <v>x</v>
      </c>
      <c r="D705" s="227">
        <f>(D616/D613)*AM91</f>
        <v>0</v>
      </c>
      <c r="E705" s="229">
        <f>(E624/E613)*SUM(C705:D705)</f>
        <v>0</v>
      </c>
      <c r="F705" s="229">
        <f>(F625/F613)*AM65</f>
        <v>0</v>
      </c>
      <c r="G705" s="227">
        <f>(G626/G613)*AM92</f>
        <v>0</v>
      </c>
      <c r="H705" s="229">
        <f>(H629/H613)*AM61</f>
        <v>0</v>
      </c>
      <c r="I705" s="227">
        <f>(I630/I613)*AM93</f>
        <v>0</v>
      </c>
      <c r="J705" s="227">
        <f>(J631/J613)*AM94</f>
        <v>0</v>
      </c>
      <c r="K705" s="227">
        <f>(K645/K613)*AM90</f>
        <v>0</v>
      </c>
      <c r="L705" s="227" t="e">
        <f>(L648/L613)*AM95</f>
        <v>#DIV/0!</v>
      </c>
      <c r="M705" s="211" t="e">
        <f t="shared" si="0"/>
        <v>#DIV/0!</v>
      </c>
      <c r="N705" s="221" t="s">
        <v>679</v>
      </c>
    </row>
    <row r="706" spans="1:14" s="211" customFormat="1" ht="12.65" customHeight="1" x14ac:dyDescent="0.3">
      <c r="A706" s="222">
        <v>7340</v>
      </c>
      <c r="B706" s="221" t="s">
        <v>680</v>
      </c>
      <c r="C706" s="227" t="str">
        <f>AN86</f>
        <v>x</v>
      </c>
      <c r="D706" s="227">
        <f>(D616/D613)*AN91</f>
        <v>0</v>
      </c>
      <c r="E706" s="229">
        <f>(E624/E613)*SUM(C706:D706)</f>
        <v>0</v>
      </c>
      <c r="F706" s="229">
        <f>(F625/F613)*AN65</f>
        <v>0</v>
      </c>
      <c r="G706" s="227">
        <f>(G626/G613)*AN92</f>
        <v>0</v>
      </c>
      <c r="H706" s="229">
        <f>(H629/H613)*AN61</f>
        <v>0</v>
      </c>
      <c r="I706" s="227">
        <f>(I630/I613)*AN93</f>
        <v>0</v>
      </c>
      <c r="J706" s="227">
        <f>(J631/J613)*AN94</f>
        <v>0</v>
      </c>
      <c r="K706" s="227">
        <f>(K645/K613)*AN90</f>
        <v>0</v>
      </c>
      <c r="L706" s="227" t="e">
        <f>(L648/L613)*AN95</f>
        <v>#DIV/0!</v>
      </c>
      <c r="M706" s="211" t="e">
        <f t="shared" si="0"/>
        <v>#DIV/0!</v>
      </c>
      <c r="N706" s="221" t="s">
        <v>681</v>
      </c>
    </row>
    <row r="707" spans="1:14" s="211" customFormat="1" ht="12.65" customHeight="1" x14ac:dyDescent="0.3">
      <c r="A707" s="222">
        <v>7350</v>
      </c>
      <c r="B707" s="221" t="s">
        <v>682</v>
      </c>
      <c r="C707" s="227" t="str">
        <f>AO86</f>
        <v>x</v>
      </c>
      <c r="D707" s="227">
        <f>(D616/D613)*AO91</f>
        <v>0</v>
      </c>
      <c r="E707" s="229">
        <f>(E624/E613)*SUM(C707:D707)</f>
        <v>0</v>
      </c>
      <c r="F707" s="229">
        <f>(F625/F613)*AO65</f>
        <v>0</v>
      </c>
      <c r="G707" s="227">
        <f>(G626/G613)*AO92</f>
        <v>0</v>
      </c>
      <c r="H707" s="229">
        <f>(H629/H613)*AO61</f>
        <v>0</v>
      </c>
      <c r="I707" s="227">
        <f>(I630/I613)*AO93</f>
        <v>0</v>
      </c>
      <c r="J707" s="227">
        <f>(J631/J613)*AO94</f>
        <v>0</v>
      </c>
      <c r="K707" s="227">
        <f>(K645/K613)*AO90</f>
        <v>0</v>
      </c>
      <c r="L707" s="227" t="e">
        <f>(L648/L613)*AO95</f>
        <v>#DIV/0!</v>
      </c>
      <c r="M707" s="211" t="e">
        <f t="shared" si="0"/>
        <v>#DIV/0!</v>
      </c>
      <c r="N707" s="221" t="s">
        <v>683</v>
      </c>
    </row>
    <row r="708" spans="1:14" s="211" customFormat="1" ht="12.65" customHeight="1" x14ac:dyDescent="0.3">
      <c r="A708" s="222">
        <v>7380</v>
      </c>
      <c r="B708" s="221" t="s">
        <v>684</v>
      </c>
      <c r="C708" s="227" t="str">
        <f>AP86</f>
        <v>x</v>
      </c>
      <c r="D708" s="227">
        <f>(D616/D613)*AP91</f>
        <v>0</v>
      </c>
      <c r="E708" s="229">
        <f>(E624/E613)*SUM(C708:D708)</f>
        <v>0</v>
      </c>
      <c r="F708" s="229">
        <f>(F625/F613)*AP65</f>
        <v>0</v>
      </c>
      <c r="G708" s="227">
        <f>(G626/G613)*AP92</f>
        <v>0</v>
      </c>
      <c r="H708" s="229">
        <f>(H629/H613)*AP61</f>
        <v>0</v>
      </c>
      <c r="I708" s="227">
        <f>(I630/I613)*AP93</f>
        <v>0</v>
      </c>
      <c r="J708" s="227">
        <f>(J631/J613)*AP94</f>
        <v>0</v>
      </c>
      <c r="K708" s="227">
        <f>(K645/K613)*AP90</f>
        <v>0</v>
      </c>
      <c r="L708" s="227" t="e">
        <f>(L648/L613)*AP95</f>
        <v>#DIV/0!</v>
      </c>
      <c r="M708" s="211" t="e">
        <f t="shared" si="0"/>
        <v>#DIV/0!</v>
      </c>
      <c r="N708" s="221" t="s">
        <v>685</v>
      </c>
    </row>
    <row r="709" spans="1:14" s="211" customFormat="1" ht="12.65" customHeight="1" x14ac:dyDescent="0.3">
      <c r="A709" s="222">
        <v>7390</v>
      </c>
      <c r="B709" s="221" t="s">
        <v>686</v>
      </c>
      <c r="C709" s="227" t="str">
        <f>AQ86</f>
        <v>x</v>
      </c>
      <c r="D709" s="227">
        <f>(D616/D613)*AQ91</f>
        <v>0</v>
      </c>
      <c r="E709" s="229">
        <f>(E624/E613)*SUM(C709:D709)</f>
        <v>0</v>
      </c>
      <c r="F709" s="229">
        <f>(F625/F613)*AQ65</f>
        <v>0</v>
      </c>
      <c r="G709" s="227">
        <f>(G626/G613)*AQ92</f>
        <v>0</v>
      </c>
      <c r="H709" s="229">
        <f>(H629/H613)*AQ61</f>
        <v>0</v>
      </c>
      <c r="I709" s="227">
        <f>(I630/I613)*AQ93</f>
        <v>0</v>
      </c>
      <c r="J709" s="227">
        <f>(J631/J613)*AQ94</f>
        <v>0</v>
      </c>
      <c r="K709" s="227">
        <f>(K645/K613)*AQ90</f>
        <v>0</v>
      </c>
      <c r="L709" s="227" t="e">
        <f>(L648/L613)*AQ95</f>
        <v>#DIV/0!</v>
      </c>
      <c r="M709" s="211" t="e">
        <f t="shared" si="0"/>
        <v>#DIV/0!</v>
      </c>
      <c r="N709" s="221" t="s">
        <v>687</v>
      </c>
    </row>
    <row r="710" spans="1:14" s="211" customFormat="1" ht="12.65" customHeight="1" x14ac:dyDescent="0.3">
      <c r="A710" s="222">
        <v>7400</v>
      </c>
      <c r="B710" s="221" t="s">
        <v>688</v>
      </c>
      <c r="C710" s="227" t="str">
        <f>AR86</f>
        <v>x</v>
      </c>
      <c r="D710" s="227">
        <f>(D616/D613)*AR91</f>
        <v>0</v>
      </c>
      <c r="E710" s="229">
        <f>(E624/E613)*SUM(C710:D710)</f>
        <v>0</v>
      </c>
      <c r="F710" s="229">
        <f>(F625/F613)*AR65</f>
        <v>0</v>
      </c>
      <c r="G710" s="227">
        <f>(G626/G613)*AR92</f>
        <v>0</v>
      </c>
      <c r="H710" s="229">
        <f>(H629/H613)*AR61</f>
        <v>0</v>
      </c>
      <c r="I710" s="227">
        <f>(I630/I613)*AR93</f>
        <v>0</v>
      </c>
      <c r="J710" s="227">
        <f>(J631/J613)*AR94</f>
        <v>0</v>
      </c>
      <c r="K710" s="227">
        <f>(K645/K613)*AR90</f>
        <v>0</v>
      </c>
      <c r="L710" s="227" t="e">
        <f>(L648/L613)*AR95</f>
        <v>#DIV/0!</v>
      </c>
      <c r="M710" s="211" t="e">
        <f t="shared" si="0"/>
        <v>#DIV/0!</v>
      </c>
      <c r="N710" s="221" t="s">
        <v>689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>
        <f>(D616/D613)*AS91</f>
        <v>0</v>
      </c>
      <c r="E711" s="229">
        <f>(E624/E613)*SUM(C711:D711)</f>
        <v>0</v>
      </c>
      <c r="F711" s="229">
        <f>(F625/F613)*AS65</f>
        <v>0</v>
      </c>
      <c r="G711" s="227">
        <f>(G626/G613)*AS92</f>
        <v>0</v>
      </c>
      <c r="H711" s="229">
        <f>(H629/H613)*AS61</f>
        <v>0</v>
      </c>
      <c r="I711" s="227">
        <f>(I630/I613)*AS93</f>
        <v>0</v>
      </c>
      <c r="J711" s="227">
        <f>(J631/J613)*AS94</f>
        <v>0</v>
      </c>
      <c r="K711" s="227">
        <f>(K645/K613)*AS90</f>
        <v>0</v>
      </c>
      <c r="L711" s="227" t="e">
        <f>(L648/L613)*AS95</f>
        <v>#DIV/0!</v>
      </c>
      <c r="M711" s="211" t="e">
        <f t="shared" si="0"/>
        <v>#DIV/0!</v>
      </c>
      <c r="N711" s="221" t="s">
        <v>690</v>
      </c>
    </row>
    <row r="712" spans="1:14" s="211" customFormat="1" ht="12.65" customHeight="1" x14ac:dyDescent="0.3">
      <c r="A712" s="222">
        <v>7420</v>
      </c>
      <c r="B712" s="221" t="s">
        <v>691</v>
      </c>
      <c r="C712" s="227" t="str">
        <f>AT86</f>
        <v>x</v>
      </c>
      <c r="D712" s="227">
        <f>(D616/D613)*AT91</f>
        <v>0</v>
      </c>
      <c r="E712" s="229">
        <f>(E624/E613)*SUM(C712:D712)</f>
        <v>0</v>
      </c>
      <c r="F712" s="229">
        <f>(F625/F613)*AT65</f>
        <v>0</v>
      </c>
      <c r="G712" s="227">
        <f>(G626/G613)*AT92</f>
        <v>0</v>
      </c>
      <c r="H712" s="229">
        <f>(H629/H613)*AT61</f>
        <v>0</v>
      </c>
      <c r="I712" s="227">
        <f>(I630/I613)*AT93</f>
        <v>0</v>
      </c>
      <c r="J712" s="227">
        <f>(J631/J613)*AT94</f>
        <v>0</v>
      </c>
      <c r="K712" s="227">
        <f>(K645/K613)*AT90</f>
        <v>0</v>
      </c>
      <c r="L712" s="227" t="e">
        <f>(L648/L613)*AT95</f>
        <v>#DIV/0!</v>
      </c>
      <c r="M712" s="211" t="e">
        <f t="shared" si="0"/>
        <v>#DIV/0!</v>
      </c>
      <c r="N712" s="221" t="s">
        <v>692</v>
      </c>
    </row>
    <row r="713" spans="1:14" s="211" customFormat="1" ht="12.65" customHeight="1" x14ac:dyDescent="0.3">
      <c r="A713" s="222">
        <v>7430</v>
      </c>
      <c r="B713" s="221" t="s">
        <v>693</v>
      </c>
      <c r="C713" s="227" t="str">
        <f>AU86</f>
        <v>x</v>
      </c>
      <c r="D713" s="227">
        <f>(D616/D613)*AU91</f>
        <v>0</v>
      </c>
      <c r="E713" s="229">
        <f>(E624/E613)*SUM(C713:D713)</f>
        <v>0</v>
      </c>
      <c r="F713" s="229">
        <f>(F625/F613)*AU65</f>
        <v>0</v>
      </c>
      <c r="G713" s="227">
        <f>(G626/G613)*AU92</f>
        <v>0</v>
      </c>
      <c r="H713" s="229">
        <f>(H629/H613)*AU61</f>
        <v>0</v>
      </c>
      <c r="I713" s="227">
        <f>(I630/I613)*AU93</f>
        <v>0</v>
      </c>
      <c r="J713" s="227">
        <f>(J631/J613)*AU94</f>
        <v>0</v>
      </c>
      <c r="K713" s="227">
        <f>(K645/K613)*AU90</f>
        <v>0</v>
      </c>
      <c r="L713" s="227" t="e">
        <f>(L648/L613)*AU95</f>
        <v>#DIV/0!</v>
      </c>
      <c r="M713" s="211" t="e">
        <f t="shared" si="0"/>
        <v>#DIV/0!</v>
      </c>
      <c r="N713" s="221" t="s">
        <v>694</v>
      </c>
    </row>
    <row r="714" spans="1:14" s="211" customFormat="1" ht="12.65" customHeight="1" x14ac:dyDescent="0.3">
      <c r="A714" s="222">
        <v>7490</v>
      </c>
      <c r="B714" s="221" t="s">
        <v>695</v>
      </c>
      <c r="C714" s="227" t="str">
        <f>AV86</f>
        <v>x</v>
      </c>
      <c r="D714" s="227">
        <f>(D616/D613)*AV91</f>
        <v>0</v>
      </c>
      <c r="E714" s="229">
        <f>(E624/E613)*SUM(C714:D714)</f>
        <v>0</v>
      </c>
      <c r="F714" s="229">
        <f>(F625/F613)*AV65</f>
        <v>0</v>
      </c>
      <c r="G714" s="227">
        <f>(G626/G613)*AV92</f>
        <v>0</v>
      </c>
      <c r="H714" s="229">
        <f>(H629/H613)*AV61</f>
        <v>0</v>
      </c>
      <c r="I714" s="227">
        <f>(I630/I613)*AV93</f>
        <v>0</v>
      </c>
      <c r="J714" s="227">
        <f>(J631/J613)*AV94</f>
        <v>0</v>
      </c>
      <c r="K714" s="227">
        <f>(K645/K613)*AV90</f>
        <v>0</v>
      </c>
      <c r="L714" s="227" t="e">
        <f>(L648/L613)*AV95</f>
        <v>#DIV/0!</v>
      </c>
      <c r="M714" s="211" t="e">
        <f t="shared" si="0"/>
        <v>#DIV/0!</v>
      </c>
      <c r="N714" s="223" t="s">
        <v>696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-771072.42</v>
      </c>
      <c r="D716" s="211">
        <f>SUM(D617:D648)+SUM(D669:D714)</f>
        <v>-771072.42</v>
      </c>
      <c r="E716" s="211">
        <f>SUM(E625:E648)+SUM(E669:E714)</f>
        <v>0</v>
      </c>
      <c r="F716" s="211">
        <f>SUM(F626:F649)+SUM(F669:F714)</f>
        <v>0</v>
      </c>
      <c r="G716" s="211">
        <f>SUM(G627:G648)+SUM(G669:G714)</f>
        <v>0</v>
      </c>
      <c r="H716" s="211">
        <f>SUM(H630:H648)+SUM(H669:H714)</f>
        <v>0</v>
      </c>
      <c r="I716" s="211">
        <f>SUM(I631:I648)+SUM(I669:I714)</f>
        <v>0</v>
      </c>
      <c r="J716" s="211">
        <f>SUM(J632:J648)+SUM(J669:J714)</f>
        <v>0</v>
      </c>
      <c r="K716" s="211">
        <f>SUM(K669:K714)</f>
        <v>0</v>
      </c>
      <c r="L716" s="211" t="e">
        <f>SUM(L669:L714)</f>
        <v>#DIV/0!</v>
      </c>
      <c r="M716" s="211" t="e">
        <f>SUM(M669:M714)</f>
        <v>#DIV/0!</v>
      </c>
      <c r="N716" s="221" t="s">
        <v>697</v>
      </c>
    </row>
    <row r="717" spans="1:14" s="211" customFormat="1" ht="12.65" customHeight="1" x14ac:dyDescent="0.3">
      <c r="C717" s="224">
        <f>CE86</f>
        <v>0</v>
      </c>
      <c r="D717" s="211">
        <f>D616</f>
        <v>-771072.42</v>
      </c>
      <c r="E717" s="211">
        <f>E624</f>
        <v>0</v>
      </c>
      <c r="F717" s="211">
        <f>F625</f>
        <v>0</v>
      </c>
      <c r="G717" s="211">
        <f>G626</f>
        <v>0</v>
      </c>
      <c r="H717" s="211">
        <f>H629</f>
        <v>0</v>
      </c>
      <c r="I717" s="211">
        <f>I630</f>
        <v>0</v>
      </c>
      <c r="J717" s="211">
        <f>J631</f>
        <v>0</v>
      </c>
      <c r="K717" s="211">
        <f>K645</f>
        <v>0</v>
      </c>
      <c r="L717" s="211">
        <f>L648</f>
        <v>0</v>
      </c>
      <c r="M717" s="211">
        <f>C649</f>
        <v>-771072.42</v>
      </c>
      <c r="N717" s="221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DF69A-E4E3-486C-BC48-48725D5BABA2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customFormat="1" ht="15.75" customHeight="1" x14ac:dyDescent="0.35">
      <c r="A2" s="11" t="str">
        <f>MONTH(data!C96) &amp; "-" &amp; DAY(data!C96)</f>
        <v>12-31</v>
      </c>
      <c r="B2" s="210" t="str">
        <f>RIGHT(data!C97, 3)</f>
        <v>104</v>
      </c>
      <c r="C2" s="11" t="str">
        <f>SUBSTITUTE(LEFT(data!C98,49),",","")</f>
        <v>EvergreenHealth Monroe</v>
      </c>
      <c r="D2" s="11" t="str">
        <f>LEFT(data!C99, 49)</f>
        <v>14701 179th Ave SE</v>
      </c>
      <c r="E2" s="11" t="str">
        <f>LEFT(data!C100, 100)</f>
        <v>Monroe</v>
      </c>
      <c r="F2" s="11" t="str">
        <f>LEFT(data!C101, 2)</f>
        <v>WA</v>
      </c>
      <c r="G2" s="11" t="str">
        <f>LEFT(data!C102, 100)</f>
        <v>98272</v>
      </c>
      <c r="H2" s="11" t="str">
        <f>LEFT(data!C103, 100)</f>
        <v>Snohomish</v>
      </c>
      <c r="I2" s="11" t="str">
        <f>LEFT(data!C104, 49)</f>
        <v xml:space="preserve">Lisa LaPlante </v>
      </c>
      <c r="J2" s="11" t="str">
        <f>LEFT(data!C105, 49)</f>
        <v>Ann Peterson</v>
      </c>
      <c r="K2" s="11" t="str">
        <f>LEFT(data!C107, 49)</f>
        <v>360-794-7497</v>
      </c>
      <c r="L2" s="11" t="str">
        <f>LEFT(data!C108, 49)</f>
        <v>360-863-4672</v>
      </c>
      <c r="M2" s="11" t="str">
        <f>LEFT(data!C109, 49)</f>
        <v>Rubyann Toledo</v>
      </c>
      <c r="N2" s="11" t="str">
        <f>LEFT(data!C110, 49)</f>
        <v>rtoledo@evergreenhealthmonroe.com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9A03-1EEF-4B3E-87C5-72B8D74AC015}">
  <sheetPr codeName="Sheet14"/>
  <dimension ref="A1:CF2"/>
  <sheetViews>
    <sheetView workbookViewId="0">
      <selection activeCell="C419" sqref="C419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  <c r="O1" s="12" t="s">
        <v>1086</v>
      </c>
      <c r="P1" s="12" t="s">
        <v>1087</v>
      </c>
      <c r="Q1" s="12" t="s">
        <v>1088</v>
      </c>
      <c r="R1" s="12" t="s">
        <v>1089</v>
      </c>
      <c r="S1" s="12" t="s">
        <v>1090</v>
      </c>
      <c r="T1" s="12" t="s">
        <v>1091</v>
      </c>
      <c r="U1" s="12" t="s">
        <v>1092</v>
      </c>
      <c r="V1" s="12" t="s">
        <v>1093</v>
      </c>
      <c r="W1" s="12" t="s">
        <v>1094</v>
      </c>
      <c r="X1" s="12" t="s">
        <v>1095</v>
      </c>
      <c r="Y1" s="12" t="s">
        <v>1096</v>
      </c>
      <c r="Z1" s="12" t="s">
        <v>1097</v>
      </c>
      <c r="AA1" s="12" t="s">
        <v>1098</v>
      </c>
      <c r="AB1" s="12" t="s">
        <v>1099</v>
      </c>
      <c r="AC1" s="12" t="s">
        <v>1100</v>
      </c>
      <c r="AD1" s="12" t="s">
        <v>1101</v>
      </c>
      <c r="AE1" s="12" t="s">
        <v>1102</v>
      </c>
      <c r="AF1" s="12" t="s">
        <v>1103</v>
      </c>
      <c r="AG1" s="12" t="s">
        <v>1104</v>
      </c>
      <c r="AH1" s="12" t="s">
        <v>1105</v>
      </c>
      <c r="AI1" s="12" t="s">
        <v>1106</v>
      </c>
      <c r="AJ1" s="12" t="s">
        <v>1107</v>
      </c>
      <c r="AK1" s="12" t="s">
        <v>1108</v>
      </c>
      <c r="AL1" s="12" t="s">
        <v>1109</v>
      </c>
      <c r="AM1" s="12" t="s">
        <v>1110</v>
      </c>
      <c r="AN1" s="12" t="s">
        <v>1111</v>
      </c>
      <c r="AO1" s="12" t="s">
        <v>1112</v>
      </c>
      <c r="AP1" s="12" t="s">
        <v>1113</v>
      </c>
      <c r="AQ1" s="12" t="s">
        <v>1114</v>
      </c>
      <c r="AR1" s="12" t="s">
        <v>1115</v>
      </c>
      <c r="AS1" s="12" t="s">
        <v>1116</v>
      </c>
      <c r="AT1" s="12" t="s">
        <v>1117</v>
      </c>
      <c r="AU1" s="12" t="s">
        <v>1118</v>
      </c>
      <c r="AV1" s="12" t="s">
        <v>1119</v>
      </c>
      <c r="AW1" s="12" t="s">
        <v>1120</v>
      </c>
      <c r="AX1" s="12" t="s">
        <v>1121</v>
      </c>
      <c r="AY1" s="12" t="s">
        <v>1122</v>
      </c>
      <c r="AZ1" s="12" t="s">
        <v>1123</v>
      </c>
      <c r="BA1" s="12" t="s">
        <v>1124</v>
      </c>
      <c r="BB1" s="12" t="s">
        <v>1125</v>
      </c>
      <c r="BC1" s="12" t="s">
        <v>1126</v>
      </c>
      <c r="BD1" s="12" t="s">
        <v>1127</v>
      </c>
      <c r="BE1" s="12" t="s">
        <v>1128</v>
      </c>
      <c r="BF1" s="12" t="s">
        <v>1129</v>
      </c>
      <c r="BG1" s="12" t="s">
        <v>1130</v>
      </c>
      <c r="BH1" s="12" t="s">
        <v>1131</v>
      </c>
      <c r="BI1" s="12" t="s">
        <v>1132</v>
      </c>
      <c r="BJ1" s="12" t="s">
        <v>1133</v>
      </c>
      <c r="BK1" s="12" t="s">
        <v>1134</v>
      </c>
      <c r="BL1" s="12" t="s">
        <v>1135</v>
      </c>
      <c r="BM1" s="12" t="s">
        <v>1136</v>
      </c>
      <c r="BN1" s="12" t="s">
        <v>1137</v>
      </c>
      <c r="BO1" s="12" t="s">
        <v>1138</v>
      </c>
      <c r="BP1" s="12" t="s">
        <v>1139</v>
      </c>
      <c r="BQ1" s="12" t="s">
        <v>1140</v>
      </c>
      <c r="BR1" s="12" t="s">
        <v>1141</v>
      </c>
      <c r="BS1" s="12" t="s">
        <v>1142</v>
      </c>
      <c r="BT1" s="12" t="s">
        <v>1143</v>
      </c>
      <c r="BU1" s="12" t="s">
        <v>1144</v>
      </c>
      <c r="BV1" s="12" t="s">
        <v>1145</v>
      </c>
      <c r="BW1" s="12" t="s">
        <v>1146</v>
      </c>
      <c r="BX1" s="12" t="s">
        <v>1147</v>
      </c>
      <c r="BY1" s="12" t="s">
        <v>1148</v>
      </c>
      <c r="BZ1" s="12" t="s">
        <v>1149</v>
      </c>
      <c r="CA1" s="12" t="s">
        <v>1150</v>
      </c>
      <c r="CB1" s="12" t="s">
        <v>1151</v>
      </c>
      <c r="CC1" s="12" t="s">
        <v>1152</v>
      </c>
      <c r="CD1" s="12" t="s">
        <v>1153</v>
      </c>
      <c r="CE1" s="12" t="s">
        <v>1154</v>
      </c>
      <c r="CF1" s="12" t="s">
        <v>1155</v>
      </c>
    </row>
    <row r="2" spans="1:84" s="178" customFormat="1" ht="12.65" customHeight="1" x14ac:dyDescent="0.35">
      <c r="A2" s="12" t="str">
        <f>RIGHT(data!C97,3)</f>
        <v>104</v>
      </c>
      <c r="B2" s="209" t="str">
        <f>RIGHT(data!C96,4)</f>
        <v>2023</v>
      </c>
      <c r="C2" s="12" t="s">
        <v>1156</v>
      </c>
      <c r="D2" s="208">
        <f>ROUND(N(data!C181),0)</f>
        <v>1460887</v>
      </c>
      <c r="E2" s="208">
        <f>ROUND(N(data!C182),0)</f>
        <v>82000</v>
      </c>
      <c r="F2" s="208">
        <f>ROUND(N(data!C183),0)</f>
        <v>172487</v>
      </c>
      <c r="G2" s="208">
        <f>ROUND(N(data!C184),0)</f>
        <v>0</v>
      </c>
      <c r="H2" s="208">
        <f>ROUND(N(data!C185),0)</f>
        <v>0</v>
      </c>
      <c r="I2" s="208">
        <f>ROUND(N(data!C186),0)</f>
        <v>596691</v>
      </c>
      <c r="J2" s="208">
        <f>ROUND(N(data!C187)+N(data!C188),0)</f>
        <v>521432</v>
      </c>
      <c r="K2" s="208">
        <f>ROUND(N(data!C191),0)</f>
        <v>202638</v>
      </c>
      <c r="L2" s="208">
        <f>ROUND(N(data!C192),0)</f>
        <v>212765</v>
      </c>
      <c r="M2" s="208">
        <f>ROUND(N(data!C195),0)</f>
        <v>0</v>
      </c>
      <c r="N2" s="208">
        <f>ROUND(N(data!C196),0)</f>
        <v>481602</v>
      </c>
      <c r="O2" s="208">
        <f>ROUND(N(data!C199),0)</f>
        <v>47313</v>
      </c>
      <c r="P2" s="208">
        <f>ROUND(N(data!C200),0)</f>
        <v>555131</v>
      </c>
      <c r="Q2" s="208">
        <f>ROUND(N(data!C201),0)</f>
        <v>0</v>
      </c>
      <c r="R2" s="208">
        <f>ROUND(N(data!C204),0)</f>
        <v>0</v>
      </c>
      <c r="S2" s="208">
        <f>ROUND(N(data!C205),0)</f>
        <v>0</v>
      </c>
      <c r="T2" s="208">
        <f>ROUND(N(data!B211),0)</f>
        <v>1878610</v>
      </c>
      <c r="U2" s="208">
        <f>ROUND(N(data!C211),0)</f>
        <v>0</v>
      </c>
      <c r="V2" s="208">
        <f>ROUND(N(data!D211),0)</f>
        <v>0</v>
      </c>
      <c r="W2" s="208">
        <f>ROUND(N(data!B212),0)</f>
        <v>1233751</v>
      </c>
      <c r="X2" s="208">
        <f>ROUND(N(data!C212),0)</f>
        <v>0</v>
      </c>
      <c r="Y2" s="208">
        <f>ROUND(N(data!D212),0)</f>
        <v>0</v>
      </c>
      <c r="Z2" s="208">
        <f>ROUND(N(data!B213),0)</f>
        <v>27296058</v>
      </c>
      <c r="AA2" s="208">
        <f>ROUND(N(data!C213),0)</f>
        <v>10476</v>
      </c>
      <c r="AB2" s="208">
        <f>ROUND(N(data!D213),0)</f>
        <v>0</v>
      </c>
      <c r="AC2" s="208">
        <f>ROUND(N(data!B214),0)</f>
        <v>2731403</v>
      </c>
      <c r="AD2" s="208">
        <f>ROUND(N(data!C214),0)</f>
        <v>0</v>
      </c>
      <c r="AE2" s="208">
        <f>ROUND(N(data!D214),0)</f>
        <v>0</v>
      </c>
      <c r="AF2" s="208">
        <f>ROUND(N(data!B215),0)</f>
        <v>0</v>
      </c>
      <c r="AG2" s="208">
        <f>ROUND(N(data!C215),0)</f>
        <v>0</v>
      </c>
      <c r="AH2" s="208">
        <f>ROUND(N(data!D215),0)</f>
        <v>0</v>
      </c>
      <c r="AI2" s="208">
        <f>ROUND(N(data!B216),0)</f>
        <v>19683568</v>
      </c>
      <c r="AJ2" s="208">
        <f>ROUND(N(data!C216),0)</f>
        <v>1631857</v>
      </c>
      <c r="AK2" s="208">
        <f>ROUND(N(data!D216),0)</f>
        <v>5187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3109130</v>
      </c>
      <c r="AP2" s="208">
        <f>ROUND(N(data!C218),0)</f>
        <v>0</v>
      </c>
      <c r="AQ2" s="208">
        <f>ROUND(N(data!D218),0)</f>
        <v>0</v>
      </c>
      <c r="AR2" s="208">
        <f>ROUND(N(data!B219),0)</f>
        <v>1199418</v>
      </c>
      <c r="AS2" s="208">
        <f>ROUND(N(data!C219),0)</f>
        <v>847622</v>
      </c>
      <c r="AT2" s="208">
        <f>ROUND(N(data!D219),0)</f>
        <v>393802</v>
      </c>
      <c r="AU2" s="208">
        <v>0</v>
      </c>
      <c r="AV2" s="208">
        <v>0</v>
      </c>
      <c r="AW2" s="208">
        <v>0</v>
      </c>
      <c r="AX2" s="208">
        <f>ROUND(N(data!B225),0)</f>
        <v>-1063556</v>
      </c>
      <c r="AY2" s="208">
        <f>ROUND(N(data!C225),0)</f>
        <v>-62597</v>
      </c>
      <c r="AZ2" s="208">
        <f>ROUND(N(data!D225),0)</f>
        <v>0</v>
      </c>
      <c r="BA2" s="208">
        <f>ROUND(N(data!B226),0)</f>
        <v>-21584938</v>
      </c>
      <c r="BB2" s="208">
        <f>ROUND(N(data!C226),0)</f>
        <v>-1020582</v>
      </c>
      <c r="BC2" s="208">
        <f>ROUND(N(data!D226),0)</f>
        <v>0</v>
      </c>
      <c r="BD2" s="208">
        <f>ROUND(N(data!B227),0)</f>
        <v>-2545517</v>
      </c>
      <c r="BE2" s="208">
        <f>ROUND(N(data!C227),0)</f>
        <v>-28364</v>
      </c>
      <c r="BF2" s="208">
        <f>ROUND(N(data!D227),0)</f>
        <v>0</v>
      </c>
      <c r="BG2" s="208">
        <f>ROUND(N(data!B228),0)</f>
        <v>0</v>
      </c>
      <c r="BH2" s="208">
        <f>ROUND(N(data!C228),0)</f>
        <v>0</v>
      </c>
      <c r="BI2" s="208">
        <f>ROUND(N(data!D228),0)</f>
        <v>0</v>
      </c>
      <c r="BJ2" s="208">
        <f>ROUND(N(data!B229),0)</f>
        <v>-17396758</v>
      </c>
      <c r="BK2" s="208">
        <f>ROUND(N(data!C229),0)</f>
        <v>-857818</v>
      </c>
      <c r="BL2" s="208">
        <f>ROUND(N(data!D229),0)</f>
        <v>-5187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-2451284</v>
      </c>
      <c r="BQ2" s="208">
        <f>ROUND(N(data!C231),0)</f>
        <v>-76236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49299249</v>
      </c>
      <c r="BW2" s="208">
        <f>ROUND(N(data!C240),0)</f>
        <v>38850455</v>
      </c>
      <c r="BX2" s="208">
        <f>ROUND(N(data!C241),0)</f>
        <v>2857228</v>
      </c>
      <c r="BY2" s="208">
        <f>ROUND(N(data!C242),0)</f>
        <v>2743094</v>
      </c>
      <c r="BZ2" s="208">
        <f>ROUND(N(data!C243),0)</f>
        <v>34651887</v>
      </c>
      <c r="CA2" s="208">
        <f>ROUND(N(data!C244),0)</f>
        <v>-294620</v>
      </c>
      <c r="CB2" s="208">
        <f>ROUND(N(data!C247),0)</f>
        <v>449</v>
      </c>
      <c r="CC2" s="208">
        <f>ROUND(N(data!C249),0)</f>
        <v>309897</v>
      </c>
      <c r="CD2" s="208">
        <f>ROUND(N(data!C250),0)</f>
        <v>1089520</v>
      </c>
      <c r="CE2" s="208">
        <f>ROUND(N(data!C254)+N(data!C255),0)</f>
        <v>1560561</v>
      </c>
      <c r="CF2" s="208">
        <f>ROUND(N(data!D237),0)</f>
        <v>8575538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BC62-A826-4843-814E-47D5A6546EEC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78" customFormat="1" ht="12.65" customHeight="1" x14ac:dyDescent="0.35">
      <c r="A2" s="12" t="str">
        <f>RIGHT(data!C97,3)</f>
        <v>104</v>
      </c>
      <c r="B2" s="12" t="str">
        <f>RIGHT(data!C96,4)</f>
        <v>2023</v>
      </c>
      <c r="C2" s="12" t="s">
        <v>1156</v>
      </c>
      <c r="D2" s="207">
        <f>ROUND(N(data!C127),0)</f>
        <v>0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0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0</v>
      </c>
      <c r="N2" s="207">
        <f>ROUND(N(data!C134),0)</f>
        <v>26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36</v>
      </c>
      <c r="V2" s="207">
        <f>ROUND(N(data!C142),0)</f>
        <v>0</v>
      </c>
      <c r="W2" s="207">
        <f>ROUND(N(data!C144),0)</f>
        <v>112</v>
      </c>
      <c r="X2" s="207">
        <f>ROUND(N(data!C145),0)</f>
        <v>0</v>
      </c>
      <c r="Y2" s="207">
        <f>ROUND(N(data!B154),0)</f>
        <v>380</v>
      </c>
      <c r="Z2" s="207">
        <f>ROUND(N(data!B155),0)</f>
        <v>1705</v>
      </c>
      <c r="AA2" s="207">
        <f>ROUND(N(data!B156),0)</f>
        <v>0</v>
      </c>
      <c r="AB2" s="207">
        <f>ROUND(N(data!B157),0)</f>
        <v>22383181</v>
      </c>
      <c r="AC2" s="207">
        <f>ROUND(N(data!B158),0)</f>
        <v>48868455</v>
      </c>
      <c r="AD2" s="207">
        <f>ROUND(N(data!C154),0)</f>
        <v>327</v>
      </c>
      <c r="AE2" s="207">
        <f>ROUND(N(data!C155),0)</f>
        <v>1239</v>
      </c>
      <c r="AF2" s="207">
        <f>ROUND(N(data!C156),0)</f>
        <v>0</v>
      </c>
      <c r="AG2" s="207">
        <f>ROUND(N(data!C157),0)</f>
        <v>5886080</v>
      </c>
      <c r="AH2" s="207">
        <f>ROUND(N(data!C158),0)</f>
        <v>33486566</v>
      </c>
      <c r="AI2" s="207">
        <f>ROUND(N(data!D154),0)</f>
        <v>284</v>
      </c>
      <c r="AJ2" s="207">
        <f>ROUND(N(data!D155),0)</f>
        <v>1107</v>
      </c>
      <c r="AK2" s="207">
        <f>ROUND(N(data!D156),0)</f>
        <v>0</v>
      </c>
      <c r="AL2" s="207">
        <f>ROUND(N(data!D157),0)</f>
        <v>8950774</v>
      </c>
      <c r="AM2" s="207">
        <f>ROUND(N(data!D158),0)</f>
        <v>70039605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218</v>
      </c>
      <c r="BD2" s="207">
        <f>ROUND(N(data!B167),0)</f>
        <v>1828</v>
      </c>
      <c r="BE2" s="207">
        <f>ROUND(N(data!B168),0)</f>
        <v>0</v>
      </c>
      <c r="BF2" s="207">
        <f>ROUND(N(data!B169),0)</f>
        <v>693708</v>
      </c>
      <c r="BG2" s="207">
        <f>ROUND(N(data!B170),0)</f>
        <v>70207</v>
      </c>
      <c r="BH2" s="207">
        <f>ROUND(N(data!C166),0)</f>
        <v>253</v>
      </c>
      <c r="BI2" s="207">
        <f>ROUND(N(data!C167),0)</f>
        <v>2415</v>
      </c>
      <c r="BJ2" s="207">
        <f>ROUND(N(data!C168),0)</f>
        <v>0</v>
      </c>
      <c r="BK2" s="207">
        <f>ROUND(N(data!C169),0)</f>
        <v>3884895</v>
      </c>
      <c r="BL2" s="207">
        <f>ROUND(N(data!C170),0)</f>
        <v>393172</v>
      </c>
      <c r="BM2" s="207">
        <f>ROUND(N(data!D166),0)</f>
        <v>225</v>
      </c>
      <c r="BN2" s="207">
        <f>ROUND(N(data!D167),0)</f>
        <v>1538</v>
      </c>
      <c r="BO2" s="207">
        <f>ROUND(N(data!D168),0)</f>
        <v>0</v>
      </c>
      <c r="BP2" s="207">
        <f>ROUND(N(data!D169),0)</f>
        <v>1729195</v>
      </c>
      <c r="BQ2" s="207">
        <f>ROUND(N(data!D170),0)</f>
        <v>175004</v>
      </c>
      <c r="BR2" s="207">
        <f>ROUND(N(data!B173),0)</f>
        <v>540576</v>
      </c>
      <c r="BS2" s="207">
        <f>ROUND(N(data!C173),0)</f>
        <v>2026241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BA02-2E20-4244-821E-5A380D092D29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206" t="s">
        <v>1322</v>
      </c>
      <c r="CR1" s="206" t="s">
        <v>1323</v>
      </c>
      <c r="CS1" s="206" t="s">
        <v>1324</v>
      </c>
      <c r="CT1" s="206" t="s">
        <v>1325</v>
      </c>
      <c r="CU1" s="206" t="s">
        <v>1326</v>
      </c>
      <c r="CV1" s="206" t="s">
        <v>1327</v>
      </c>
      <c r="CW1" s="206" t="s">
        <v>1328</v>
      </c>
      <c r="CX1" s="206" t="s">
        <v>1329</v>
      </c>
      <c r="CY1" s="206" t="s">
        <v>1330</v>
      </c>
      <c r="CZ1" s="206" t="s">
        <v>1331</v>
      </c>
      <c r="DA1" s="206" t="s">
        <v>1332</v>
      </c>
      <c r="DB1" s="206" t="s">
        <v>1333</v>
      </c>
      <c r="DC1" s="206" t="s">
        <v>1334</v>
      </c>
      <c r="DD1" s="206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78" customFormat="1" ht="12.65" customHeight="1" x14ac:dyDescent="0.35">
      <c r="A2" s="208" t="str">
        <f>RIGHT(data!C97,3)</f>
        <v>104</v>
      </c>
      <c r="B2" s="209" t="str">
        <f>RIGHT(data!C96,4)</f>
        <v>2023</v>
      </c>
      <c r="C2" s="12" t="s">
        <v>1156</v>
      </c>
      <c r="D2" s="207">
        <f>ROUND(N(data!C181),0)</f>
        <v>1460887</v>
      </c>
      <c r="E2" s="207">
        <f>ROUND(N(data!C267),0)</f>
        <v>0</v>
      </c>
      <c r="F2" s="207">
        <f>ROUND(N(data!C268),0)</f>
        <v>39559226</v>
      </c>
      <c r="G2" s="207">
        <f>ROUND(N(data!C269),0)</f>
        <v>27450856</v>
      </c>
      <c r="H2" s="207">
        <f>ROUND(N(data!C270),0)</f>
        <v>299873</v>
      </c>
      <c r="I2" s="207">
        <f>ROUND(N(data!C271),0)</f>
        <v>525113</v>
      </c>
      <c r="J2" s="207">
        <f>ROUND(N(data!C272),0)</f>
        <v>62662</v>
      </c>
      <c r="K2" s="207">
        <f>ROUND(N(data!C273),0)</f>
        <v>911033</v>
      </c>
      <c r="L2" s="207">
        <f>ROUND(N(data!C274),0)</f>
        <v>303283</v>
      </c>
      <c r="M2" s="207">
        <f>ROUND(N(data!C275),0)</f>
        <v>0</v>
      </c>
      <c r="N2" s="207">
        <f>ROUND(N(data!C278),0)</f>
        <v>214425</v>
      </c>
      <c r="O2" s="207">
        <f>ROUND(N(data!C279),0)</f>
        <v>0</v>
      </c>
      <c r="P2" s="207">
        <f>ROUND(N(data!C280),0)</f>
        <v>0</v>
      </c>
      <c r="Q2" s="207">
        <f>ROUND(N(data!C283),0)</f>
        <v>1878610</v>
      </c>
      <c r="R2" s="207">
        <f>ROUND(N(data!C284),0)</f>
        <v>1233751</v>
      </c>
      <c r="S2" s="207">
        <f>ROUND(N(data!C285),0)</f>
        <v>38381515</v>
      </c>
      <c r="T2" s="207">
        <f>ROUND(N(data!C286),0)</f>
        <v>0</v>
      </c>
      <c r="U2" s="207">
        <f>ROUND(N(data!C287),0)</f>
        <v>0</v>
      </c>
      <c r="V2" s="207">
        <f>ROUND(N(data!C288),0)</f>
        <v>24241737</v>
      </c>
      <c r="W2" s="207">
        <f>ROUND(N(data!C289),0)</f>
        <v>0</v>
      </c>
      <c r="X2" s="207">
        <f>ROUND(N(data!C290),0)</f>
        <v>1653238</v>
      </c>
      <c r="Y2" s="207">
        <f>ROUND(N(data!C291),0)</f>
        <v>0</v>
      </c>
      <c r="Z2" s="207">
        <f>ROUND(N(data!C292),0)</f>
        <v>47082463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6388920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1562997</v>
      </c>
      <c r="AJ2" s="207">
        <f>ROUND(N(data!C315),0)</f>
        <v>2789380</v>
      </c>
      <c r="AK2" s="207">
        <f>ROUND(N(data!C316),0)</f>
        <v>3343963</v>
      </c>
      <c r="AL2" s="207">
        <f>ROUND(N(data!C317),0)</f>
        <v>931244</v>
      </c>
      <c r="AM2" s="207">
        <f>ROUND(N(data!C318),0)</f>
        <v>0</v>
      </c>
      <c r="AN2" s="207">
        <f>ROUND(N(data!C319),0)</f>
        <v>582614</v>
      </c>
      <c r="AO2" s="207">
        <f>ROUND(N(data!C320),0)</f>
        <v>0</v>
      </c>
      <c r="AP2" s="207">
        <f>ROUND(N(data!C321),0)</f>
        <v>0</v>
      </c>
      <c r="AQ2" s="207">
        <f>ROUND(N(data!C322),0)</f>
        <v>589009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6147346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24305515</v>
      </c>
      <c r="BA2" s="207">
        <f>ROUND(N(data!C336),0)</f>
        <v>0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18318370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-5936683</v>
      </c>
      <c r="BJ2" s="207">
        <f>ROUND(N(data!C349),0)</f>
        <v>0</v>
      </c>
      <c r="BK2" s="207">
        <f>ROUND(N(data!CE60),2)</f>
        <v>210.75</v>
      </c>
      <c r="BL2" s="207">
        <f>ROUND(N(data!C358),0)</f>
        <v>43527834</v>
      </c>
      <c r="BM2" s="207">
        <f>ROUND(N(data!C359),0)</f>
        <v>153033008</v>
      </c>
      <c r="BN2" s="207">
        <f>ROUND(N(data!C363),0)</f>
        <v>128107293</v>
      </c>
      <c r="BO2" s="207">
        <f>ROUND(N(data!C364),0)</f>
        <v>1399417</v>
      </c>
      <c r="BP2" s="207">
        <f>ROUND(N(data!C365),0)</f>
        <v>1560561</v>
      </c>
      <c r="BQ2" s="207">
        <f>ROUND(N(data!D381),0)</f>
        <v>1759956</v>
      </c>
      <c r="BR2" s="207">
        <f>ROUND(N(data!C370),0)</f>
        <v>41273</v>
      </c>
      <c r="BS2" s="207">
        <f>ROUND(N(data!C371),0)</f>
        <v>110872</v>
      </c>
      <c r="BT2" s="207">
        <f>ROUND(N(data!C372),0)</f>
        <v>0</v>
      </c>
      <c r="BU2" s="207">
        <f>ROUND(N(data!C373),0)</f>
        <v>0</v>
      </c>
      <c r="BV2" s="207">
        <f>ROUND(N(data!C374),0)</f>
        <v>2976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905711</v>
      </c>
      <c r="CA2" s="207">
        <f>ROUND(N(data!C379),0)</f>
        <v>229031</v>
      </c>
      <c r="CB2" s="207">
        <f>ROUND(N(data!C380),0)</f>
        <v>470093</v>
      </c>
      <c r="CC2" s="207">
        <f>ROUND(N(data!C382),0)</f>
        <v>0</v>
      </c>
      <c r="CD2" s="207">
        <f>ROUND(N(data!C389),0)</f>
        <v>26280200</v>
      </c>
      <c r="CE2" s="207">
        <f>ROUND(N(data!C390),0)</f>
        <v>6021280</v>
      </c>
      <c r="CF2" s="207">
        <f>ROUND(N(data!C391),0)</f>
        <v>2119539</v>
      </c>
      <c r="CG2" s="207">
        <f>ROUND(N(data!C392),0)</f>
        <v>7639234</v>
      </c>
      <c r="CH2" s="207">
        <f>ROUND(N(data!C393),0)</f>
        <v>617382</v>
      </c>
      <c r="CI2" s="207">
        <f>ROUND(N(data!C394),0)</f>
        <v>11334416</v>
      </c>
      <c r="CJ2" s="207">
        <f>ROUND(N(data!C395),0)</f>
        <v>2771587</v>
      </c>
      <c r="CK2" s="207">
        <f>ROUND(N(data!C396),0)</f>
        <v>415403</v>
      </c>
      <c r="CL2" s="207">
        <f>ROUND(N(data!C397),0)</f>
        <v>481602</v>
      </c>
      <c r="CM2" s="207">
        <f>ROUND(N(data!C398),0)</f>
        <v>602444</v>
      </c>
      <c r="CN2" s="207">
        <f>ROUND(N(data!C399),0)</f>
        <v>0</v>
      </c>
      <c r="CO2" s="207">
        <f>ROUND(N(data!C362),0)</f>
        <v>8575538</v>
      </c>
      <c r="CP2" s="207">
        <f>ROUND(N(data!D415),0)</f>
        <v>167118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167118</v>
      </c>
      <c r="DE2" s="61">
        <f>ROUND(N(data!C419),0)</f>
        <v>1306539</v>
      </c>
      <c r="DF2" s="207">
        <f>ROUND(N(data!D420),0)</f>
        <v>5765042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89A0-4A29-4C25-9370-88A99C0CBD6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104</v>
      </c>
      <c r="B2" s="209" t="str">
        <f>RIGHT(data!$C$96,4)</f>
        <v>2023</v>
      </c>
      <c r="C2" s="12" t="str">
        <f>data!C$55</f>
        <v>6010</v>
      </c>
      <c r="D2" s="12" t="s">
        <v>1156</v>
      </c>
      <c r="E2" s="207">
        <f>ROUND(N(data!C59), 0)</f>
        <v>0</v>
      </c>
      <c r="F2" s="315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-14</v>
      </c>
      <c r="K2" s="207">
        <f>ROUND(N(data!C65), 0)</f>
        <v>0</v>
      </c>
      <c r="L2" s="207">
        <f>ROUND(N(data!C66), 0)</f>
        <v>0</v>
      </c>
      <c r="M2" s="207">
        <f>ROUND(N(data!C67), 0)</f>
        <v>3181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38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5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104</v>
      </c>
      <c r="B3" s="209" t="str">
        <f>RIGHT(data!$C$96,4)</f>
        <v>2023</v>
      </c>
      <c r="C3" s="12" t="str">
        <f>data!D$55</f>
        <v>6030</v>
      </c>
      <c r="D3" s="12" t="s">
        <v>1156</v>
      </c>
      <c r="E3" s="207">
        <f>ROUND(N(data!D59), 0)</f>
        <v>528</v>
      </c>
      <c r="F3" s="315">
        <f>ROUND(N(data!D60), 2)</f>
        <v>5.96</v>
      </c>
      <c r="G3" s="207">
        <f>ROUND(N(data!D61), 0)</f>
        <v>1105107</v>
      </c>
      <c r="H3" s="207">
        <f>ROUND(N(data!D62), 0)</f>
        <v>131310</v>
      </c>
      <c r="I3" s="207">
        <f>ROUND(N(data!D63), 0)</f>
        <v>0</v>
      </c>
      <c r="J3" s="207">
        <f>ROUND(N(data!D64), 0)</f>
        <v>28618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1375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1375</v>
      </c>
      <c r="AD3" s="207">
        <f>ROUND(N(data!D84), 0)</f>
        <v>0</v>
      </c>
      <c r="AE3" s="207">
        <f>ROUND(N(data!D89), 0)</f>
        <v>1699687</v>
      </c>
      <c r="AF3" s="207">
        <f>ROUND(N(data!D87), 0)</f>
        <v>1624632</v>
      </c>
      <c r="AG3" s="207">
        <f>ROUND(N(data!D90), 0)</f>
        <v>2200</v>
      </c>
      <c r="AH3" s="207">
        <f>ROUND(N(data!D91), 0)</f>
        <v>1084</v>
      </c>
      <c r="AI3" s="207">
        <f>ROUND(N(data!D92), 0)</f>
        <v>1002</v>
      </c>
      <c r="AJ3" s="207">
        <f>ROUND(N(data!D93), 0)</f>
        <v>6541</v>
      </c>
      <c r="AK3" s="315">
        <f>ROUND(N(data!D94), 2)</f>
        <v>5.96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104</v>
      </c>
      <c r="B4" s="209" t="str">
        <f>RIGHT(data!$C$96,4)</f>
        <v>2023</v>
      </c>
      <c r="C4" s="12" t="str">
        <f>data!E$55</f>
        <v>6070</v>
      </c>
      <c r="D4" s="12" t="s">
        <v>1156</v>
      </c>
      <c r="E4" s="207">
        <f>ROUND(N(data!E59), 0)</f>
        <v>3523</v>
      </c>
      <c r="F4" s="315">
        <f>ROUND(N(data!E60), 2)</f>
        <v>24.6</v>
      </c>
      <c r="G4" s="207">
        <f>ROUND(N(data!E61), 0)</f>
        <v>3052075</v>
      </c>
      <c r="H4" s="207">
        <f>ROUND(N(data!E62), 0)</f>
        <v>461984</v>
      </c>
      <c r="I4" s="207">
        <f>ROUND(N(data!E63), 0)</f>
        <v>0</v>
      </c>
      <c r="J4" s="207">
        <f>ROUND(N(data!E64), 0)</f>
        <v>303028</v>
      </c>
      <c r="K4" s="207">
        <f>ROUND(N(data!E65), 0)</f>
        <v>0</v>
      </c>
      <c r="L4" s="207">
        <f>ROUND(N(data!E66), 0)</f>
        <v>32917</v>
      </c>
      <c r="M4" s="207">
        <f>ROUND(N(data!E67), 0)</f>
        <v>176157</v>
      </c>
      <c r="N4" s="207">
        <f>ROUND(N(data!E68), 0)</f>
        <v>0</v>
      </c>
      <c r="O4" s="207">
        <f>ROUND(N(data!E69), 0)</f>
        <v>0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0</v>
      </c>
      <c r="AD4" s="207">
        <f>ROUND(N(data!E84), 0)</f>
        <v>0</v>
      </c>
      <c r="AE4" s="207">
        <f>ROUND(N(data!E89), 0)</f>
        <v>9318584</v>
      </c>
      <c r="AF4" s="207">
        <f>ROUND(N(data!E87), 0)</f>
        <v>7818194</v>
      </c>
      <c r="AG4" s="207">
        <f>ROUND(N(data!E90), 0)</f>
        <v>9225</v>
      </c>
      <c r="AH4" s="207">
        <f>ROUND(N(data!E91), 0)</f>
        <v>13666</v>
      </c>
      <c r="AI4" s="207">
        <f>ROUND(N(data!E92), 0)</f>
        <v>4202</v>
      </c>
      <c r="AJ4" s="207">
        <f>ROUND(N(data!E93), 0)</f>
        <v>81240</v>
      </c>
      <c r="AK4" s="315">
        <f>ROUND(N(data!E94), 2)</f>
        <v>15.32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104</v>
      </c>
      <c r="B5" s="209" t="str">
        <f>RIGHT(data!$C$96,4)</f>
        <v>2023</v>
      </c>
      <c r="C5" s="12" t="str">
        <f>data!F$55</f>
        <v>6100</v>
      </c>
      <c r="D5" s="12" t="s">
        <v>1156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104</v>
      </c>
      <c r="B6" s="209" t="str">
        <f>RIGHT(data!$C$96,4)</f>
        <v>2023</v>
      </c>
      <c r="C6" s="12" t="str">
        <f>data!G$55</f>
        <v>6120</v>
      </c>
      <c r="D6" s="12" t="s">
        <v>1156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-1079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104</v>
      </c>
      <c r="B7" s="209" t="str">
        <f>RIGHT(data!$C$96,4)</f>
        <v>2023</v>
      </c>
      <c r="C7" s="12" t="str">
        <f>data!H$55</f>
        <v>6140</v>
      </c>
      <c r="D7" s="12" t="s">
        <v>1156</v>
      </c>
      <c r="E7" s="207">
        <f>ROUND(N(data!H59), 0)</f>
        <v>0</v>
      </c>
      <c r="F7" s="315">
        <f>ROUND(N(data!H60), 2)</f>
        <v>0.23</v>
      </c>
      <c r="G7" s="207">
        <f>ROUND(N(data!H61), 0)</f>
        <v>118238</v>
      </c>
      <c r="H7" s="207">
        <f>ROUND(N(data!H62), 0)</f>
        <v>0</v>
      </c>
      <c r="I7" s="207">
        <f>ROUND(N(data!H63), 0)</f>
        <v>546</v>
      </c>
      <c r="J7" s="207">
        <f>ROUND(N(data!H64), 0)</f>
        <v>393802</v>
      </c>
      <c r="K7" s="207">
        <f>ROUND(N(data!H65), 0)</f>
        <v>0</v>
      </c>
      <c r="L7" s="207">
        <f>ROUND(N(data!H66), 0)</f>
        <v>65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0.12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104</v>
      </c>
      <c r="B8" s="209" t="str">
        <f>RIGHT(data!$C$96,4)</f>
        <v>2023</v>
      </c>
      <c r="C8" s="12" t="str">
        <f>data!I$55</f>
        <v>6150</v>
      </c>
      <c r="D8" s="12" t="s">
        <v>1156</v>
      </c>
      <c r="E8" s="207">
        <f>ROUND(N(data!I59), 0)</f>
        <v>5780</v>
      </c>
      <c r="F8" s="315">
        <f>ROUND(N(data!I60), 2)</f>
        <v>27.91</v>
      </c>
      <c r="G8" s="207">
        <f>ROUND(N(data!I61), 0)</f>
        <v>3127918</v>
      </c>
      <c r="H8" s="207">
        <f>ROUND(N(data!I62), 0)</f>
        <v>750538</v>
      </c>
      <c r="I8" s="207">
        <f>ROUND(N(data!I63), 0)</f>
        <v>5570</v>
      </c>
      <c r="J8" s="207">
        <f>ROUND(N(data!I64), 0)</f>
        <v>151002</v>
      </c>
      <c r="K8" s="207">
        <f>ROUND(N(data!I65), 0)</f>
        <v>61402</v>
      </c>
      <c r="L8" s="207">
        <f>ROUND(N(data!I66), 0)</f>
        <v>2392</v>
      </c>
      <c r="M8" s="207">
        <f>ROUND(N(data!I67), 0)</f>
        <v>403037</v>
      </c>
      <c r="N8" s="207">
        <f>ROUND(N(data!I68), 0)</f>
        <v>0</v>
      </c>
      <c r="O8" s="207">
        <f>ROUND(N(data!I69), 0)</f>
        <v>25517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12853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12664</v>
      </c>
      <c r="AD8" s="207">
        <f>ROUND(N(data!I84), 0)</f>
        <v>0</v>
      </c>
      <c r="AE8" s="207">
        <f>ROUND(N(data!I89), 0)</f>
        <v>6946181</v>
      </c>
      <c r="AF8" s="207">
        <f>ROUND(N(data!I87), 0)</f>
        <v>6307799</v>
      </c>
      <c r="AG8" s="207">
        <f>ROUND(N(data!I90), 0)</f>
        <v>0</v>
      </c>
      <c r="AH8" s="207">
        <f>ROUND(N(data!I91), 0)</f>
        <v>15807</v>
      </c>
      <c r="AI8" s="207">
        <f>ROUND(N(data!I92), 0)</f>
        <v>7101</v>
      </c>
      <c r="AJ8" s="207">
        <f>ROUND(N(data!I93), 0)</f>
        <v>7396</v>
      </c>
      <c r="AK8" s="315">
        <f>ROUND(N(data!I94), 2)</f>
        <v>9.49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104</v>
      </c>
      <c r="B9" s="209" t="str">
        <f>RIGHT(data!$C$96,4)</f>
        <v>2023</v>
      </c>
      <c r="C9" s="12" t="str">
        <f>data!J$55</f>
        <v>6170</v>
      </c>
      <c r="D9" s="12" t="s">
        <v>1156</v>
      </c>
      <c r="E9" s="207">
        <f>ROUND(N(data!J59), 0)</f>
        <v>0</v>
      </c>
      <c r="F9" s="315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104</v>
      </c>
      <c r="B10" s="209" t="str">
        <f>RIGHT(data!$C$96,4)</f>
        <v>2023</v>
      </c>
      <c r="C10" s="12" t="str">
        <f>data!K$55</f>
        <v>6200</v>
      </c>
      <c r="D10" s="12" t="s">
        <v>1156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104</v>
      </c>
      <c r="B11" s="209" t="str">
        <f>RIGHT(data!$C$96,4)</f>
        <v>2023</v>
      </c>
      <c r="C11" s="12" t="str">
        <f>data!L$55</f>
        <v>6210</v>
      </c>
      <c r="D11" s="12" t="s">
        <v>1156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104</v>
      </c>
      <c r="B12" s="209" t="str">
        <f>RIGHT(data!$C$96,4)</f>
        <v>2023</v>
      </c>
      <c r="C12" s="12" t="str">
        <f>data!M$55</f>
        <v>6330</v>
      </c>
      <c r="D12" s="12" t="s">
        <v>1156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104</v>
      </c>
      <c r="B13" s="209" t="str">
        <f>RIGHT(data!$C$96,4)</f>
        <v>2023</v>
      </c>
      <c r="C13" s="12" t="str">
        <f>data!N$55</f>
        <v>6400</v>
      </c>
      <c r="D13" s="12" t="s">
        <v>1156</v>
      </c>
      <c r="E13" s="207">
        <f>ROUND(N(data!N59), 0)</f>
        <v>0</v>
      </c>
      <c r="F13" s="315">
        <f>ROUND(N(data!N60), 2)</f>
        <v>1.96</v>
      </c>
      <c r="G13" s="207">
        <f>ROUND(N(data!N61), 0)</f>
        <v>1851973</v>
      </c>
      <c r="H13" s="207">
        <f>ROUND(N(data!N62), 0)</f>
        <v>305131</v>
      </c>
      <c r="I13" s="207">
        <f>ROUND(N(data!N63), 0)</f>
        <v>26000</v>
      </c>
      <c r="J13" s="207">
        <f>ROUND(N(data!N64), 0)</f>
        <v>761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14838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14838</v>
      </c>
      <c r="AD13" s="207">
        <f>ROUND(N(data!N84), 0)</f>
        <v>0</v>
      </c>
      <c r="AE13" s="207">
        <f>ROUND(N(data!N89), 0)</f>
        <v>1426660</v>
      </c>
      <c r="AF13" s="207">
        <f>ROUND(N(data!N87), 0)</f>
        <v>997479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104</v>
      </c>
      <c r="B14" s="209" t="str">
        <f>RIGHT(data!$C$96,4)</f>
        <v>2023</v>
      </c>
      <c r="C14" s="12" t="str">
        <f>data!O$55</f>
        <v>7010</v>
      </c>
      <c r="D14" s="12" t="s">
        <v>1156</v>
      </c>
      <c r="E14" s="207">
        <f>ROUND(N(data!O59), 0)</f>
        <v>0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104</v>
      </c>
      <c r="B15" s="209" t="str">
        <f>RIGHT(data!$C$96,4)</f>
        <v>2023</v>
      </c>
      <c r="C15" s="12" t="str">
        <f>data!P$55</f>
        <v>7020</v>
      </c>
      <c r="D15" s="12" t="s">
        <v>1156</v>
      </c>
      <c r="E15" s="207">
        <f>ROUND(N(data!P59), 0)</f>
        <v>117859</v>
      </c>
      <c r="F15" s="315">
        <f>ROUND(N(data!P60), 2)</f>
        <v>8.2200000000000006</v>
      </c>
      <c r="G15" s="207">
        <f>ROUND(N(data!P61), 0)</f>
        <v>1185521</v>
      </c>
      <c r="H15" s="207">
        <f>ROUND(N(data!P62), 0)</f>
        <v>223077</v>
      </c>
      <c r="I15" s="207">
        <f>ROUND(N(data!P63), 0)</f>
        <v>13938</v>
      </c>
      <c r="J15" s="207">
        <f>ROUND(N(data!P64), 0)</f>
        <v>3065691</v>
      </c>
      <c r="K15" s="207">
        <f>ROUND(N(data!P65), 0)</f>
        <v>0</v>
      </c>
      <c r="L15" s="207">
        <f>ROUND(N(data!P66), 0)</f>
        <v>110389</v>
      </c>
      <c r="M15" s="207">
        <f>ROUND(N(data!P67), 0)</f>
        <v>129679</v>
      </c>
      <c r="N15" s="207">
        <f>ROUND(N(data!P68), 0)</f>
        <v>14000</v>
      </c>
      <c r="O15" s="207">
        <f>ROUND(N(data!P69), 0)</f>
        <v>0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0</v>
      </c>
      <c r="AD15" s="207">
        <f>ROUND(N(data!P84), 0)</f>
        <v>0</v>
      </c>
      <c r="AE15" s="207">
        <f>ROUND(N(data!P89), 0)</f>
        <v>26281758</v>
      </c>
      <c r="AF15" s="207">
        <f>ROUND(N(data!P87), 0)</f>
        <v>5011357</v>
      </c>
      <c r="AG15" s="207">
        <f>ROUND(N(data!P90), 0)</f>
        <v>6449</v>
      </c>
      <c r="AH15" s="207">
        <f>ROUND(N(data!P91), 0)</f>
        <v>0</v>
      </c>
      <c r="AI15" s="207">
        <f>ROUND(N(data!P92), 0)</f>
        <v>2469</v>
      </c>
      <c r="AJ15" s="207">
        <f>ROUND(N(data!P93), 0)</f>
        <v>50043</v>
      </c>
      <c r="AK15" s="315">
        <f>ROUND(N(data!P94), 2)</f>
        <v>5.1100000000000003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104</v>
      </c>
      <c r="B16" s="209" t="str">
        <f>RIGHT(data!$C$96,4)</f>
        <v>2023</v>
      </c>
      <c r="C16" s="12" t="str">
        <f>data!Q$55</f>
        <v>7030</v>
      </c>
      <c r="D16" s="12" t="s">
        <v>1156</v>
      </c>
      <c r="E16" s="207">
        <f>ROUND(N(data!Q59), 0)</f>
        <v>82255</v>
      </c>
      <c r="F16" s="315">
        <f>ROUND(N(data!Q60), 2)</f>
        <v>2.84</v>
      </c>
      <c r="G16" s="207">
        <f>ROUND(N(data!Q61), 0)</f>
        <v>441091</v>
      </c>
      <c r="H16" s="207">
        <f>ROUND(N(data!Q62), 0)</f>
        <v>78462</v>
      </c>
      <c r="I16" s="207">
        <f>ROUND(N(data!Q63), 0)</f>
        <v>0</v>
      </c>
      <c r="J16" s="207">
        <f>ROUND(N(data!Q64), 0)</f>
        <v>5048</v>
      </c>
      <c r="K16" s="207">
        <f>ROUND(N(data!Q65), 0)</f>
        <v>0</v>
      </c>
      <c r="L16" s="207">
        <f>ROUND(N(data!Q66), 0)</f>
        <v>0</v>
      </c>
      <c r="M16" s="207">
        <f>ROUND(N(data!Q67), 0)</f>
        <v>65972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4271910</v>
      </c>
      <c r="AF16" s="207">
        <f>ROUND(N(data!Q87), 0)</f>
        <v>345651</v>
      </c>
      <c r="AG16" s="207">
        <f>ROUND(N(data!Q90), 0)</f>
        <v>4545</v>
      </c>
      <c r="AH16" s="207">
        <f>ROUND(N(data!Q91), 0)</f>
        <v>0</v>
      </c>
      <c r="AI16" s="207">
        <f>ROUND(N(data!Q92), 0)</f>
        <v>274</v>
      </c>
      <c r="AJ16" s="207">
        <f>ROUND(N(data!Q93), 0)</f>
        <v>0</v>
      </c>
      <c r="AK16" s="315">
        <f>ROUND(N(data!Q94), 2)</f>
        <v>2.84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104</v>
      </c>
      <c r="B17" s="209" t="str">
        <f>RIGHT(data!$C$96,4)</f>
        <v>2023</v>
      </c>
      <c r="C17" s="12" t="str">
        <f>data!R$55</f>
        <v>7040</v>
      </c>
      <c r="D17" s="12" t="s">
        <v>1156</v>
      </c>
      <c r="E17" s="207">
        <f>ROUND(N(data!R59), 0)</f>
        <v>109015</v>
      </c>
      <c r="F17" s="315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54851</v>
      </c>
      <c r="K17" s="207">
        <f>ROUND(N(data!R65), 0)</f>
        <v>0</v>
      </c>
      <c r="L17" s="207">
        <f>ROUND(N(data!R66), 0)</f>
        <v>480000</v>
      </c>
      <c r="M17" s="207">
        <f>ROUND(N(data!R67), 0)</f>
        <v>2642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2747561</v>
      </c>
      <c r="AF17" s="207">
        <f>ROUND(N(data!R87), 0)</f>
        <v>595092</v>
      </c>
      <c r="AG17" s="207">
        <f>ROUND(N(data!R90), 0)</f>
        <v>182</v>
      </c>
      <c r="AH17" s="207">
        <f>ROUND(N(data!R91), 0)</f>
        <v>0</v>
      </c>
      <c r="AI17" s="207">
        <f>ROUND(N(data!R92), 0)</f>
        <v>83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104</v>
      </c>
      <c r="B18" s="209" t="str">
        <f>RIGHT(data!$C$96,4)</f>
        <v>2023</v>
      </c>
      <c r="C18" s="12" t="str">
        <f>data!S$55</f>
        <v>7050</v>
      </c>
      <c r="D18" s="12" t="s">
        <v>1156</v>
      </c>
      <c r="E18" s="207">
        <f>ROUND(N(data!S59), 0)</f>
        <v>0</v>
      </c>
      <c r="F18" s="315">
        <f>ROUND(N(data!S60), 2)</f>
        <v>1.89</v>
      </c>
      <c r="G18" s="207">
        <f>ROUND(N(data!S61), 0)</f>
        <v>156207</v>
      </c>
      <c r="H18" s="207">
        <f>ROUND(N(data!S62), 0)</f>
        <v>44907</v>
      </c>
      <c r="I18" s="207">
        <f>ROUND(N(data!S63), 0)</f>
        <v>0</v>
      </c>
      <c r="J18" s="207">
        <f>ROUND(N(data!S64), 0)</f>
        <v>166539</v>
      </c>
      <c r="K18" s="207">
        <f>ROUND(N(data!S65), 0)</f>
        <v>0</v>
      </c>
      <c r="L18" s="207">
        <f>ROUND(N(data!S66), 0)</f>
        <v>132</v>
      </c>
      <c r="M18" s="207">
        <f>ROUND(N(data!S67), 0)</f>
        <v>0</v>
      </c>
      <c r="N18" s="207">
        <f>ROUND(N(data!S68), 0)</f>
        <v>0</v>
      </c>
      <c r="O18" s="207">
        <f>ROUND(N(data!S69), 0)</f>
        <v>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104</v>
      </c>
      <c r="B19" s="209" t="str">
        <f>RIGHT(data!$C$96,4)</f>
        <v>2023</v>
      </c>
      <c r="C19" s="12" t="str">
        <f>data!T$55</f>
        <v>7060</v>
      </c>
      <c r="D19" s="12" t="s">
        <v>1156</v>
      </c>
      <c r="E19" s="207">
        <f>ROUND(N(data!T59), 0)</f>
        <v>0</v>
      </c>
      <c r="F19" s="315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104</v>
      </c>
      <c r="B20" s="209" t="str">
        <f>RIGHT(data!$C$96,4)</f>
        <v>2023</v>
      </c>
      <c r="C20" s="12" t="str">
        <f>data!U$55</f>
        <v>7070</v>
      </c>
      <c r="D20" s="12" t="s">
        <v>1156</v>
      </c>
      <c r="E20" s="207">
        <f>ROUND(N(data!U59), 0)</f>
        <v>145223</v>
      </c>
      <c r="F20" s="315">
        <f>ROUND(N(data!U60), 2)</f>
        <v>15.53</v>
      </c>
      <c r="G20" s="207">
        <f>ROUND(N(data!U61), 0)</f>
        <v>1304861</v>
      </c>
      <c r="H20" s="207">
        <f>ROUND(N(data!U62), 0)</f>
        <v>340799</v>
      </c>
      <c r="I20" s="207">
        <f>ROUND(N(data!U63), 0)</f>
        <v>11131</v>
      </c>
      <c r="J20" s="207">
        <f>ROUND(N(data!U64), 0)</f>
        <v>1127644</v>
      </c>
      <c r="K20" s="207">
        <f>ROUND(N(data!U65), 0)</f>
        <v>0</v>
      </c>
      <c r="L20" s="207">
        <f>ROUND(N(data!U66), 0)</f>
        <v>784271</v>
      </c>
      <c r="M20" s="207">
        <f>ROUND(N(data!U67), 0)</f>
        <v>41225</v>
      </c>
      <c r="N20" s="207">
        <f>ROUND(N(data!U68), 0)</f>
        <v>0</v>
      </c>
      <c r="O20" s="207">
        <f>ROUND(N(data!U69), 0)</f>
        <v>8566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8566</v>
      </c>
      <c r="AD20" s="207">
        <f>ROUND(N(data!U84), 0)</f>
        <v>0</v>
      </c>
      <c r="AE20" s="207">
        <f>ROUND(N(data!U89), 0)</f>
        <v>17135281</v>
      </c>
      <c r="AF20" s="207">
        <f>ROUND(N(data!U87), 0)</f>
        <v>3378912</v>
      </c>
      <c r="AG20" s="207">
        <f>ROUND(N(data!U90), 0)</f>
        <v>1280</v>
      </c>
      <c r="AH20" s="207">
        <f>ROUND(N(data!U91), 0)</f>
        <v>0</v>
      </c>
      <c r="AI20" s="207">
        <f>ROUND(N(data!U92), 0)</f>
        <v>583</v>
      </c>
      <c r="AJ20" s="207">
        <f>ROUND(N(data!U93), 0)</f>
        <v>0</v>
      </c>
      <c r="AK20" s="315">
        <f>ROUND(N(data!U94), 2)</f>
        <v>-0.02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104</v>
      </c>
      <c r="B21" s="209" t="str">
        <f>RIGHT(data!$C$96,4)</f>
        <v>2023</v>
      </c>
      <c r="C21" s="12" t="str">
        <f>data!V$55</f>
        <v>7110</v>
      </c>
      <c r="D21" s="12" t="s">
        <v>1156</v>
      </c>
      <c r="E21" s="207">
        <f>ROUND(N(data!V59), 0)</f>
        <v>0</v>
      </c>
      <c r="F21" s="315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312513</v>
      </c>
      <c r="AF21" s="207">
        <f>ROUND(N(data!V87), 0)</f>
        <v>74515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104</v>
      </c>
      <c r="B22" s="209" t="str">
        <f>RIGHT(data!$C$96,4)</f>
        <v>2023</v>
      </c>
      <c r="C22" s="12" t="str">
        <f>data!W$55</f>
        <v>7120</v>
      </c>
      <c r="D22" s="12" t="s">
        <v>1156</v>
      </c>
      <c r="E22" s="207">
        <f>ROUND(N(data!W59), 0)</f>
        <v>0</v>
      </c>
      <c r="F22" s="315">
        <f>ROUND(N(data!W60), 2)</f>
        <v>2.17</v>
      </c>
      <c r="G22" s="207">
        <f>ROUND(N(data!W61), 0)</f>
        <v>405011</v>
      </c>
      <c r="H22" s="207">
        <f>ROUND(N(data!W62), 0)</f>
        <v>53162</v>
      </c>
      <c r="I22" s="207">
        <f>ROUND(N(data!W63), 0)</f>
        <v>0</v>
      </c>
      <c r="J22" s="207">
        <f>ROUND(N(data!W64), 0)</f>
        <v>22109</v>
      </c>
      <c r="K22" s="207">
        <f>ROUND(N(data!W65), 0)</f>
        <v>0</v>
      </c>
      <c r="L22" s="207">
        <f>ROUND(N(data!W66), 0)</f>
        <v>76310</v>
      </c>
      <c r="M22" s="207">
        <f>ROUND(N(data!W67), 0)</f>
        <v>230072</v>
      </c>
      <c r="N22" s="207">
        <f>ROUND(N(data!W68), 0)</f>
        <v>0</v>
      </c>
      <c r="O22" s="207">
        <f>ROUND(N(data!W69), 0)</f>
        <v>125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125</v>
      </c>
      <c r="AD22" s="207">
        <f>ROUND(N(data!W84), 0)</f>
        <v>0</v>
      </c>
      <c r="AE22" s="207">
        <f>ROUND(N(data!W89), 0)</f>
        <v>8976595</v>
      </c>
      <c r="AF22" s="207">
        <f>ROUND(N(data!W87), 0)</f>
        <v>660620</v>
      </c>
      <c r="AG22" s="207">
        <f>ROUND(N(data!W90), 0)</f>
        <v>480</v>
      </c>
      <c r="AH22" s="207">
        <f>ROUND(N(data!W91), 0)</f>
        <v>0</v>
      </c>
      <c r="AI22" s="207">
        <f>ROUND(N(data!W92), 0)</f>
        <v>218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104</v>
      </c>
      <c r="B23" s="209" t="str">
        <f>RIGHT(data!$C$96,4)</f>
        <v>2023</v>
      </c>
      <c r="C23" s="12" t="str">
        <f>data!X$55</f>
        <v>7130</v>
      </c>
      <c r="D23" s="12" t="s">
        <v>1156</v>
      </c>
      <c r="E23" s="207">
        <f>ROUND(N(data!X59), 0)</f>
        <v>0</v>
      </c>
      <c r="F23" s="315">
        <f>ROUND(N(data!X60), 2)</f>
        <v>7.57</v>
      </c>
      <c r="G23" s="207">
        <f>ROUND(N(data!X61), 0)</f>
        <v>886536</v>
      </c>
      <c r="H23" s="207">
        <f>ROUND(N(data!X62), 0)</f>
        <v>214611</v>
      </c>
      <c r="I23" s="207">
        <f>ROUND(N(data!X63), 0)</f>
        <v>0</v>
      </c>
      <c r="J23" s="207">
        <f>ROUND(N(data!X64), 0)</f>
        <v>111</v>
      </c>
      <c r="K23" s="207">
        <f>ROUND(N(data!X65), 0)</f>
        <v>0</v>
      </c>
      <c r="L23" s="207">
        <f>ROUND(N(data!X66), 0)</f>
        <v>74182</v>
      </c>
      <c r="M23" s="207">
        <f>ROUND(N(data!X67), 0)</f>
        <v>87486</v>
      </c>
      <c r="N23" s="207">
        <f>ROUND(N(data!X68), 0)</f>
        <v>0</v>
      </c>
      <c r="O23" s="207">
        <f>ROUND(N(data!X69), 0)</f>
        <v>205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205</v>
      </c>
      <c r="AD23" s="207">
        <f>ROUND(N(data!X84), 0)</f>
        <v>0</v>
      </c>
      <c r="AE23" s="207">
        <f>ROUND(N(data!X89), 0)</f>
        <v>36418194</v>
      </c>
      <c r="AF23" s="207">
        <f>ROUND(N(data!X87), 0)</f>
        <v>4236747</v>
      </c>
      <c r="AG23" s="207">
        <f>ROUND(N(data!X90), 0)</f>
        <v>405</v>
      </c>
      <c r="AH23" s="207">
        <f>ROUND(N(data!X91), 0)</f>
        <v>0</v>
      </c>
      <c r="AI23" s="207">
        <f>ROUND(N(data!X92), 0)</f>
        <v>183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104</v>
      </c>
      <c r="B24" s="209" t="str">
        <f>RIGHT(data!$C$96,4)</f>
        <v>2023</v>
      </c>
      <c r="C24" s="12" t="str">
        <f>data!Y$55</f>
        <v>7140</v>
      </c>
      <c r="D24" s="12" t="s">
        <v>1156</v>
      </c>
      <c r="E24" s="207">
        <f>ROUND(N(data!Y59), 0)</f>
        <v>0</v>
      </c>
      <c r="F24" s="315">
        <f>ROUND(N(data!Y60), 2)</f>
        <v>5.72</v>
      </c>
      <c r="G24" s="207">
        <f>ROUND(N(data!Y61), 0)</f>
        <v>1052722</v>
      </c>
      <c r="H24" s="207">
        <f>ROUND(N(data!Y62), 0)</f>
        <v>121727</v>
      </c>
      <c r="I24" s="207">
        <f>ROUND(N(data!Y63), 0)</f>
        <v>0</v>
      </c>
      <c r="J24" s="207">
        <f>ROUND(N(data!Y64), 0)</f>
        <v>166340</v>
      </c>
      <c r="K24" s="207">
        <f>ROUND(N(data!Y65), 0)</f>
        <v>0</v>
      </c>
      <c r="L24" s="207">
        <f>ROUND(N(data!Y66), 0)</f>
        <v>201988</v>
      </c>
      <c r="M24" s="207">
        <f>ROUND(N(data!Y67), 0)</f>
        <v>80449</v>
      </c>
      <c r="N24" s="207">
        <f>ROUND(N(data!Y68), 0)</f>
        <v>0</v>
      </c>
      <c r="O24" s="207">
        <f>ROUND(N(data!Y69), 0)</f>
        <v>174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174</v>
      </c>
      <c r="AD24" s="207">
        <f>ROUND(N(data!Y84), 0)</f>
        <v>0</v>
      </c>
      <c r="AE24" s="207">
        <f>ROUND(N(data!Y89), 0)</f>
        <v>12180302</v>
      </c>
      <c r="AF24" s="207">
        <f>ROUND(N(data!Y87), 0)</f>
        <v>1116344</v>
      </c>
      <c r="AG24" s="207">
        <f>ROUND(N(data!Y90), 0)</f>
        <v>3578</v>
      </c>
      <c r="AH24" s="207">
        <f>ROUND(N(data!Y91), 0)</f>
        <v>0</v>
      </c>
      <c r="AI24" s="207">
        <f>ROUND(N(data!Y92), 0)</f>
        <v>1160</v>
      </c>
      <c r="AJ24" s="207">
        <f>ROUND(N(data!Y93), 0)</f>
        <v>0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104</v>
      </c>
      <c r="B25" s="209" t="str">
        <f>RIGHT(data!$C$96,4)</f>
        <v>2023</v>
      </c>
      <c r="C25" s="12" t="str">
        <f>data!Z$55</f>
        <v>7150</v>
      </c>
      <c r="D25" s="12" t="s">
        <v>1156</v>
      </c>
      <c r="E25" s="207">
        <f>ROUND(N(data!Z59), 0)</f>
        <v>0</v>
      </c>
      <c r="F25" s="315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270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104</v>
      </c>
      <c r="B26" s="209" t="str">
        <f>RIGHT(data!$C$96,4)</f>
        <v>2023</v>
      </c>
      <c r="C26" s="12" t="str">
        <f>data!AA$55</f>
        <v>7160</v>
      </c>
      <c r="D26" s="12" t="s">
        <v>1156</v>
      </c>
      <c r="E26" s="207">
        <f>ROUND(N(data!AA59), 0)</f>
        <v>0</v>
      </c>
      <c r="F26" s="315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194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104</v>
      </c>
      <c r="B27" s="209" t="str">
        <f>RIGHT(data!$C$96,4)</f>
        <v>2023</v>
      </c>
      <c r="C27" s="12" t="str">
        <f>data!AB$55</f>
        <v>7170</v>
      </c>
      <c r="D27" s="12" t="s">
        <v>1156</v>
      </c>
      <c r="E27" s="207">
        <f>ROUND(N(data!AB59), 0)</f>
        <v>0</v>
      </c>
      <c r="F27" s="315">
        <f>ROUND(N(data!AB60), 2)</f>
        <v>5.12</v>
      </c>
      <c r="G27" s="207">
        <f>ROUND(N(data!AB61), 0)</f>
        <v>776318</v>
      </c>
      <c r="H27" s="207">
        <f>ROUND(N(data!AB62), 0)</f>
        <v>182162</v>
      </c>
      <c r="I27" s="207">
        <f>ROUND(N(data!AB63), 0)</f>
        <v>0</v>
      </c>
      <c r="J27" s="207">
        <f>ROUND(N(data!AB64), 0)</f>
        <v>823628</v>
      </c>
      <c r="K27" s="207">
        <f>ROUND(N(data!AB65), 0)</f>
        <v>0</v>
      </c>
      <c r="L27" s="207">
        <f>ROUND(N(data!AB66), 0)</f>
        <v>42374</v>
      </c>
      <c r="M27" s="207">
        <f>ROUND(N(data!AB67), 0)</f>
        <v>11772</v>
      </c>
      <c r="N27" s="207">
        <f>ROUND(N(data!AB68), 0)</f>
        <v>159397</v>
      </c>
      <c r="O27" s="207">
        <f>ROUND(N(data!AB69), 0)</f>
        <v>2375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2375</v>
      </c>
      <c r="AD27" s="207">
        <f>ROUND(N(data!AB84), 0)</f>
        <v>0</v>
      </c>
      <c r="AE27" s="207">
        <f>ROUND(N(data!AB89), 0)</f>
        <v>11783408</v>
      </c>
      <c r="AF27" s="207">
        <f>ROUND(N(data!AB87), 0)</f>
        <v>5500366</v>
      </c>
      <c r="AG27" s="207">
        <f>ROUND(N(data!AB90), 0)</f>
        <v>811</v>
      </c>
      <c r="AH27" s="207">
        <f>ROUND(N(data!AB91), 0)</f>
        <v>0</v>
      </c>
      <c r="AI27" s="207">
        <f>ROUND(N(data!AB92), 0)</f>
        <v>369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104</v>
      </c>
      <c r="B28" s="209" t="str">
        <f>RIGHT(data!$C$96,4)</f>
        <v>2023</v>
      </c>
      <c r="C28" s="12" t="str">
        <f>data!AC$55</f>
        <v>7180</v>
      </c>
      <c r="D28" s="12" t="s">
        <v>1156</v>
      </c>
      <c r="E28" s="207">
        <f>ROUND(N(data!AC59), 0)</f>
        <v>1995</v>
      </c>
      <c r="F28" s="315">
        <f>ROUND(N(data!AC60), 2)</f>
        <v>4.47</v>
      </c>
      <c r="G28" s="207">
        <f>ROUND(N(data!AC61), 0)</f>
        <v>657810</v>
      </c>
      <c r="H28" s="207">
        <f>ROUND(N(data!AC62), 0)</f>
        <v>73007</v>
      </c>
      <c r="I28" s="207">
        <f>ROUND(N(data!AC63), 0)</f>
        <v>0</v>
      </c>
      <c r="J28" s="207">
        <f>ROUND(N(data!AC64), 0)</f>
        <v>19382</v>
      </c>
      <c r="K28" s="207">
        <f>ROUND(N(data!AC65), 0)</f>
        <v>0</v>
      </c>
      <c r="L28" s="207">
        <f>ROUND(N(data!AC66), 0)</f>
        <v>57</v>
      </c>
      <c r="M28" s="207">
        <f>ROUND(N(data!AC67), 0)</f>
        <v>14285</v>
      </c>
      <c r="N28" s="207">
        <f>ROUND(N(data!AC68), 0)</f>
        <v>0</v>
      </c>
      <c r="O28" s="207">
        <f>ROUND(N(data!AC69), 0)</f>
        <v>497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497</v>
      </c>
      <c r="AD28" s="207">
        <f>ROUND(N(data!AC84), 0)</f>
        <v>0</v>
      </c>
      <c r="AE28" s="207">
        <f>ROUND(N(data!AC89), 0)</f>
        <v>914040</v>
      </c>
      <c r="AF28" s="207">
        <f>ROUND(N(data!AC87), 0)</f>
        <v>609982</v>
      </c>
      <c r="AG28" s="207">
        <f>ROUND(N(data!AC90), 0)</f>
        <v>765</v>
      </c>
      <c r="AH28" s="207">
        <f>ROUND(N(data!AC91), 0)</f>
        <v>0</v>
      </c>
      <c r="AI28" s="207">
        <f>ROUND(N(data!AC92), 0)</f>
        <v>348</v>
      </c>
      <c r="AJ28" s="207">
        <f>ROUND(N(data!AC93), 0)</f>
        <v>0</v>
      </c>
      <c r="AK28" s="315">
        <f>ROUND(N(data!AC94), 2)</f>
        <v>0.02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104</v>
      </c>
      <c r="B29" s="209" t="str">
        <f>RIGHT(data!$C$96,4)</f>
        <v>2023</v>
      </c>
      <c r="C29" s="12" t="str">
        <f>data!AD$55</f>
        <v>7190</v>
      </c>
      <c r="D29" s="12" t="s">
        <v>1156</v>
      </c>
      <c r="E29" s="207">
        <f>ROUND(N(data!AD59), 0)</f>
        <v>0</v>
      </c>
      <c r="F29" s="315">
        <f>ROUND(N(data!AD60), 2)</f>
        <v>6.21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104</v>
      </c>
      <c r="B30" s="209" t="str">
        <f>RIGHT(data!$C$96,4)</f>
        <v>2023</v>
      </c>
      <c r="C30" s="12" t="str">
        <f>data!AE$55</f>
        <v>7200</v>
      </c>
      <c r="D30" s="12" t="s">
        <v>1156</v>
      </c>
      <c r="E30" s="207">
        <f>ROUND(N(data!AE59), 0)</f>
        <v>0</v>
      </c>
      <c r="F30" s="315">
        <f>ROUND(N(data!AE60), 2)</f>
        <v>0</v>
      </c>
      <c r="G30" s="207">
        <f>ROUND(N(data!AE61), 0)</f>
        <v>571244</v>
      </c>
      <c r="H30" s="207">
        <f>ROUND(N(data!AE62), 0)</f>
        <v>162769</v>
      </c>
      <c r="I30" s="207">
        <f>ROUND(N(data!AE63), 0)</f>
        <v>0</v>
      </c>
      <c r="J30" s="207">
        <f>ROUND(N(data!AE64), 0)</f>
        <v>11014</v>
      </c>
      <c r="K30" s="207">
        <f>ROUND(N(data!AE65), 0)</f>
        <v>0</v>
      </c>
      <c r="L30" s="207">
        <f>ROUND(N(data!AE66), 0)</f>
        <v>1094</v>
      </c>
      <c r="M30" s="207">
        <f>ROUND(N(data!AE67), 0)</f>
        <v>77282</v>
      </c>
      <c r="N30" s="207">
        <f>ROUND(N(data!AE68), 0)</f>
        <v>0</v>
      </c>
      <c r="O30" s="207">
        <f>ROUND(N(data!AE69), 0)</f>
        <v>1457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1457</v>
      </c>
      <c r="AD30" s="207">
        <f>ROUND(N(data!AE84), 0)</f>
        <v>0</v>
      </c>
      <c r="AE30" s="207">
        <f>ROUND(N(data!AE89), 0)</f>
        <v>3440304</v>
      </c>
      <c r="AF30" s="207">
        <f>ROUND(N(data!AE87), 0)</f>
        <v>500506</v>
      </c>
      <c r="AG30" s="207">
        <f>ROUND(N(data!AE90), 0)</f>
        <v>260</v>
      </c>
      <c r="AH30" s="207">
        <f>ROUND(N(data!AE91), 0)</f>
        <v>0</v>
      </c>
      <c r="AI30" s="207">
        <f>ROUND(N(data!AE92), 0)</f>
        <v>118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104</v>
      </c>
      <c r="B31" s="209" t="str">
        <f>RIGHT(data!$C$96,4)</f>
        <v>2023</v>
      </c>
      <c r="C31" s="12" t="str">
        <f>data!AF$55</f>
        <v>7220</v>
      </c>
      <c r="D31" s="12" t="s">
        <v>1156</v>
      </c>
      <c r="E31" s="207">
        <f>ROUND(N(data!AF59), 0)</f>
        <v>0</v>
      </c>
      <c r="F31" s="315">
        <f>ROUND(N(data!AF60), 2)</f>
        <v>29.46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104</v>
      </c>
      <c r="B32" s="209" t="str">
        <f>RIGHT(data!$C$96,4)</f>
        <v>2023</v>
      </c>
      <c r="C32" s="12" t="str">
        <f>data!AG$55</f>
        <v>7230</v>
      </c>
      <c r="D32" s="12" t="s">
        <v>1156</v>
      </c>
      <c r="E32" s="207">
        <f>ROUND(N(data!AG59), 0)</f>
        <v>18952</v>
      </c>
      <c r="F32" s="315">
        <f>ROUND(N(data!AG60), 2)</f>
        <v>0</v>
      </c>
      <c r="G32" s="207">
        <f>ROUND(N(data!AG61), 0)</f>
        <v>3339820</v>
      </c>
      <c r="H32" s="207">
        <f>ROUND(N(data!AG62), 0)</f>
        <v>636595</v>
      </c>
      <c r="I32" s="207">
        <f>ROUND(N(data!AG63), 0)</f>
        <v>676064</v>
      </c>
      <c r="J32" s="207">
        <f>ROUND(N(data!AG64), 0)</f>
        <v>519044</v>
      </c>
      <c r="K32" s="207">
        <f>ROUND(N(data!AG65), 0)</f>
        <v>0</v>
      </c>
      <c r="L32" s="207">
        <f>ROUND(N(data!AG66), 0)</f>
        <v>53315</v>
      </c>
      <c r="M32" s="207">
        <f>ROUND(N(data!AG67), 0)</f>
        <v>128606</v>
      </c>
      <c r="N32" s="207">
        <f>ROUND(N(data!AG68), 0)</f>
        <v>0</v>
      </c>
      <c r="O32" s="207">
        <f>ROUND(N(data!AG69), 0)</f>
        <v>1231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1231</v>
      </c>
      <c r="AD32" s="207">
        <f>ROUND(N(data!AG84), 0)</f>
        <v>0</v>
      </c>
      <c r="AE32" s="207">
        <f>ROUND(N(data!AG89), 0)</f>
        <v>50385483</v>
      </c>
      <c r="AF32" s="207">
        <f>ROUND(N(data!AG87), 0)</f>
        <v>4740386</v>
      </c>
      <c r="AG32" s="207">
        <f>ROUND(N(data!AG90), 0)</f>
        <v>7800</v>
      </c>
      <c r="AH32" s="207">
        <f>ROUND(N(data!AG91), 0)</f>
        <v>1023</v>
      </c>
      <c r="AI32" s="207">
        <f>ROUND(N(data!AG92), 0)</f>
        <v>3553</v>
      </c>
      <c r="AJ32" s="207">
        <f>ROUND(N(data!AG93), 0)</f>
        <v>42375</v>
      </c>
      <c r="AK32" s="315">
        <f>ROUND(N(data!AG94), 2)</f>
        <v>20.309999999999999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104</v>
      </c>
      <c r="B33" s="209" t="str">
        <f>RIGHT(data!$C$96,4)</f>
        <v>2023</v>
      </c>
      <c r="C33" s="12" t="str">
        <f>data!AH$55</f>
        <v>7240</v>
      </c>
      <c r="D33" s="12" t="s">
        <v>1156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104</v>
      </c>
      <c r="B34" s="209" t="str">
        <f>RIGHT(data!$C$96,4)</f>
        <v>2023</v>
      </c>
      <c r="C34" s="12" t="str">
        <f>data!AI$55</f>
        <v>7250</v>
      </c>
      <c r="D34" s="12" t="s">
        <v>1156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274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104</v>
      </c>
      <c r="B35" s="209" t="str">
        <f>RIGHT(data!$C$96,4)</f>
        <v>2023</v>
      </c>
      <c r="C35" s="12" t="str">
        <f>data!AJ$55</f>
        <v>7260</v>
      </c>
      <c r="D35" s="12" t="s">
        <v>1156</v>
      </c>
      <c r="E35" s="207">
        <f>ROUND(N(data!AJ59), 0)</f>
        <v>1477</v>
      </c>
      <c r="F35" s="315">
        <f>ROUND(N(data!AJ60), 2)</f>
        <v>3.92</v>
      </c>
      <c r="G35" s="207">
        <f>ROUND(N(data!AJ61), 0)</f>
        <v>529087</v>
      </c>
      <c r="H35" s="207">
        <f>ROUND(N(data!AJ62), 0)</f>
        <v>119504</v>
      </c>
      <c r="I35" s="207">
        <f>ROUND(N(data!AJ63), 0)</f>
        <v>0</v>
      </c>
      <c r="J35" s="207">
        <f>ROUND(N(data!AJ64), 0)</f>
        <v>74567</v>
      </c>
      <c r="K35" s="207">
        <f>ROUND(N(data!AJ65), 0)</f>
        <v>0</v>
      </c>
      <c r="L35" s="207">
        <f>ROUND(N(data!AJ66), 0)</f>
        <v>160841</v>
      </c>
      <c r="M35" s="207">
        <f>ROUND(N(data!AJ67), 0)</f>
        <v>59428</v>
      </c>
      <c r="N35" s="207">
        <f>ROUND(N(data!AJ68), 0)</f>
        <v>265</v>
      </c>
      <c r="O35" s="207">
        <f>ROUND(N(data!AJ69), 0)</f>
        <v>0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0</v>
      </c>
      <c r="AE35" s="207">
        <f>ROUND(N(data!AJ89), 0)</f>
        <v>2313455</v>
      </c>
      <c r="AF35" s="207">
        <f>ROUND(N(data!AJ87), 0)</f>
        <v>9005</v>
      </c>
      <c r="AG35" s="207">
        <f>ROUND(N(data!AJ90), 0)</f>
        <v>3875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15">
        <f>ROUND(N(data!AJ94), 2)</f>
        <v>3.72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104</v>
      </c>
      <c r="B36" s="209" t="str">
        <f>RIGHT(data!$C$96,4)</f>
        <v>2023</v>
      </c>
      <c r="C36" s="12" t="str">
        <f>data!AK$55</f>
        <v>7310</v>
      </c>
      <c r="D36" s="12" t="s">
        <v>1156</v>
      </c>
      <c r="E36" s="207">
        <f>ROUND(N(data!AK59), 0)</f>
        <v>0</v>
      </c>
      <c r="F36" s="315">
        <f>ROUND(N(data!AK60), 2)</f>
        <v>1.02</v>
      </c>
      <c r="G36" s="207">
        <f>ROUND(N(data!AK61), 0)</f>
        <v>140497</v>
      </c>
      <c r="H36" s="207">
        <f>ROUND(N(data!AK62), 0)</f>
        <v>50248</v>
      </c>
      <c r="I36" s="207">
        <f>ROUND(N(data!AK63), 0)</f>
        <v>76164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104</v>
      </c>
      <c r="B37" s="209" t="str">
        <f>RIGHT(data!$C$96,4)</f>
        <v>2023</v>
      </c>
      <c r="C37" s="12" t="str">
        <f>data!AL$55</f>
        <v>7320</v>
      </c>
      <c r="D37" s="12" t="s">
        <v>1156</v>
      </c>
      <c r="E37" s="207">
        <f>ROUND(N(data!AL59), 0)</f>
        <v>0</v>
      </c>
      <c r="F37" s="315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104</v>
      </c>
      <c r="B38" s="209" t="str">
        <f>RIGHT(data!$C$96,4)</f>
        <v>2023</v>
      </c>
      <c r="C38" s="12" t="str">
        <f>data!AM$55</f>
        <v>7330</v>
      </c>
      <c r="D38" s="12" t="s">
        <v>1156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104</v>
      </c>
      <c r="B39" s="209" t="str">
        <f>RIGHT(data!$C$96,4)</f>
        <v>2023</v>
      </c>
      <c r="C39" s="12" t="str">
        <f>data!AN$55</f>
        <v>7340</v>
      </c>
      <c r="D39" s="12" t="s">
        <v>1156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104</v>
      </c>
      <c r="B40" s="209" t="str">
        <f>RIGHT(data!$C$96,4)</f>
        <v>2023</v>
      </c>
      <c r="C40" s="12" t="str">
        <f>data!AO$55</f>
        <v>7350</v>
      </c>
      <c r="D40" s="12" t="s">
        <v>1156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104</v>
      </c>
      <c r="B41" s="209" t="str">
        <f>RIGHT(data!$C$96,4)</f>
        <v>2023</v>
      </c>
      <c r="C41" s="12" t="str">
        <f>data!AP$55</f>
        <v>7380</v>
      </c>
      <c r="D41" s="12" t="s">
        <v>1156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247</v>
      </c>
      <c r="AF41" s="207">
        <f>ROUND(N(data!AP87), 0)</f>
        <v>247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104</v>
      </c>
      <c r="B42" s="209" t="str">
        <f>RIGHT(data!$C$96,4)</f>
        <v>2023</v>
      </c>
      <c r="C42" s="12" t="str">
        <f>data!AQ$55</f>
        <v>7390</v>
      </c>
      <c r="D42" s="12" t="s">
        <v>1156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104</v>
      </c>
      <c r="B43" s="209" t="str">
        <f>RIGHT(data!$C$96,4)</f>
        <v>2023</v>
      </c>
      <c r="C43" s="12" t="str">
        <f>data!AR$55</f>
        <v>7400</v>
      </c>
      <c r="D43" s="12" t="s">
        <v>1156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104</v>
      </c>
      <c r="B44" s="209" t="str">
        <f>RIGHT(data!$C$96,4)</f>
        <v>2023</v>
      </c>
      <c r="C44" s="12" t="str">
        <f>data!AS$55</f>
        <v>7410</v>
      </c>
      <c r="D44" s="12" t="s">
        <v>1156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104</v>
      </c>
      <c r="B45" s="209" t="str">
        <f>RIGHT(data!$C$96,4)</f>
        <v>2023</v>
      </c>
      <c r="C45" s="12" t="str">
        <f>data!AT$55</f>
        <v>7420</v>
      </c>
      <c r="D45" s="12" t="s">
        <v>1156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104</v>
      </c>
      <c r="B46" s="209" t="str">
        <f>RIGHT(data!$C$96,4)</f>
        <v>2023</v>
      </c>
      <c r="C46" s="12" t="str">
        <f>data!AU$55</f>
        <v>7430</v>
      </c>
      <c r="D46" s="12" t="s">
        <v>1156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104</v>
      </c>
      <c r="B47" s="209" t="str">
        <f>RIGHT(data!$C$96,4)</f>
        <v>2023</v>
      </c>
      <c r="C47" s="12" t="str">
        <f>data!AV$55</f>
        <v>7490</v>
      </c>
      <c r="D47" s="12" t="s">
        <v>1156</v>
      </c>
      <c r="E47" s="207">
        <f>ROUND(N(data!AV59), 0)</f>
        <v>0</v>
      </c>
      <c r="F47" s="315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87746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8372</v>
      </c>
      <c r="AF47" s="207">
        <f>ROUND(N(data!AV87), 0)</f>
        <v>0</v>
      </c>
      <c r="AG47" s="207">
        <f>ROUND(N(data!AV90), 0)</f>
        <v>6045</v>
      </c>
      <c r="AH47" s="207">
        <f>ROUND(N(data!AV91), 0)</f>
        <v>0</v>
      </c>
      <c r="AI47" s="207">
        <f>ROUND(N(data!AV92), 0)</f>
        <v>11281</v>
      </c>
      <c r="AJ47" s="207">
        <f>ROUND(N(data!AV93), 0)</f>
        <v>0</v>
      </c>
      <c r="AK47" s="315">
        <f>ROUND(N(data!AV94), 2)</f>
        <v>6.14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104</v>
      </c>
      <c r="B48" s="209" t="str">
        <f>RIGHT(data!$C$96,4)</f>
        <v>2023</v>
      </c>
      <c r="C48" s="12" t="str">
        <f>data!AW$55</f>
        <v>8200</v>
      </c>
      <c r="D48" s="12" t="s">
        <v>1156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104</v>
      </c>
      <c r="B49" s="209" t="str">
        <f>RIGHT(data!$C$96,4)</f>
        <v>2023</v>
      </c>
      <c r="C49" s="12" t="str">
        <f>data!AX$55</f>
        <v>8310</v>
      </c>
      <c r="D49" s="12" t="s">
        <v>1156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51345</v>
      </c>
      <c r="M49" s="207">
        <f>ROUND(N(data!AX67), 0)</f>
        <v>0</v>
      </c>
      <c r="N49" s="207">
        <f>ROUND(N(data!AX68), 0)</f>
        <v>0</v>
      </c>
      <c r="O49" s="207">
        <f>ROUND(N(data!AX69), 0)</f>
        <v>8125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8125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104</v>
      </c>
      <c r="B50" s="209" t="str">
        <f>RIGHT(data!$C$96,4)</f>
        <v>2023</v>
      </c>
      <c r="C50" s="12" t="str">
        <f>data!AY$55</f>
        <v>8320</v>
      </c>
      <c r="D50" s="12" t="s">
        <v>1156</v>
      </c>
      <c r="E50" s="207">
        <f>ROUND(N(data!AY59), 0)</f>
        <v>0</v>
      </c>
      <c r="F50" s="315">
        <f>ROUND(N(data!AY60), 2)</f>
        <v>0</v>
      </c>
      <c r="G50" s="207">
        <f>ROUND(N(data!AY61), 0)</f>
        <v>0</v>
      </c>
      <c r="H50" s="207">
        <f>ROUND(N(data!AY62), 0)</f>
        <v>0</v>
      </c>
      <c r="I50" s="207">
        <f>ROUND(N(data!AY63), 0)</f>
        <v>0</v>
      </c>
      <c r="J50" s="207">
        <f>ROUND(N(data!AY64), 0)</f>
        <v>0</v>
      </c>
      <c r="K50" s="207">
        <f>ROUND(N(data!AY65), 0)</f>
        <v>0</v>
      </c>
      <c r="L50" s="207">
        <f>ROUND(N(data!AY66), 0)</f>
        <v>0</v>
      </c>
      <c r="M50" s="207">
        <f>ROUND(N(data!AY67), 0)</f>
        <v>0</v>
      </c>
      <c r="N50" s="207">
        <f>ROUND(N(data!AY68), 0)</f>
        <v>0</v>
      </c>
      <c r="O50" s="207">
        <f>ROUND(N(data!AY69), 0)</f>
        <v>0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0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0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104</v>
      </c>
      <c r="B51" s="209" t="str">
        <f>RIGHT(data!$C$96,4)</f>
        <v>2023</v>
      </c>
      <c r="C51" s="12" t="str">
        <f>data!AZ$55</f>
        <v>8330</v>
      </c>
      <c r="D51" s="12" t="s">
        <v>1156</v>
      </c>
      <c r="E51" s="207">
        <f>ROUND(N(data!AZ59), 0)</f>
        <v>31580</v>
      </c>
      <c r="F51" s="315">
        <f>ROUND(N(data!AZ60), 2)</f>
        <v>14.34</v>
      </c>
      <c r="G51" s="207">
        <f>ROUND(N(data!AZ61), 0)</f>
        <v>828892</v>
      </c>
      <c r="H51" s="207">
        <f>ROUND(N(data!AZ62), 0)</f>
        <v>204947</v>
      </c>
      <c r="I51" s="207">
        <f>ROUND(N(data!AZ63), 0)</f>
        <v>105935</v>
      </c>
      <c r="J51" s="207">
        <f>ROUND(N(data!AZ64), 0)</f>
        <v>337714</v>
      </c>
      <c r="K51" s="207">
        <f>ROUND(N(data!AZ65), 0)</f>
        <v>0</v>
      </c>
      <c r="L51" s="207">
        <f>ROUND(N(data!AZ66), 0)</f>
        <v>34959</v>
      </c>
      <c r="M51" s="207">
        <f>ROUND(N(data!AZ67), 0)</f>
        <v>64390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4436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104</v>
      </c>
      <c r="B52" s="209" t="str">
        <f>RIGHT(data!$C$96,4)</f>
        <v>2023</v>
      </c>
      <c r="C52" s="12" t="str">
        <f>data!BA$55</f>
        <v>8350</v>
      </c>
      <c r="D52" s="12" t="s">
        <v>1156</v>
      </c>
      <c r="E52" s="207">
        <f>ROUND(N(data!BA59), 0)</f>
        <v>0</v>
      </c>
      <c r="F52" s="315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302538</v>
      </c>
      <c r="M52" s="207">
        <f>ROUND(N(data!BA67), 0)</f>
        <v>5995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413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104</v>
      </c>
      <c r="B53" s="209" t="str">
        <f>RIGHT(data!$C$96,4)</f>
        <v>2023</v>
      </c>
      <c r="C53" s="12" t="str">
        <f>data!BB$55</f>
        <v>8360</v>
      </c>
      <c r="D53" s="12" t="s">
        <v>1156</v>
      </c>
      <c r="E53" s="207">
        <f>ROUND(N(data!BB59), 0)</f>
        <v>0</v>
      </c>
      <c r="F53" s="315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104</v>
      </c>
      <c r="B54" s="209" t="str">
        <f>RIGHT(data!$C$96,4)</f>
        <v>2023</v>
      </c>
      <c r="C54" s="12" t="str">
        <f>data!BC$55</f>
        <v>8370</v>
      </c>
      <c r="D54" s="12" t="s">
        <v>1156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104</v>
      </c>
      <c r="B55" s="209" t="str">
        <f>RIGHT(data!$C$96,4)</f>
        <v>2023</v>
      </c>
      <c r="C55" s="12" t="str">
        <f>data!BD$55</f>
        <v>8420</v>
      </c>
      <c r="D55" s="12" t="s">
        <v>1156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321</v>
      </c>
      <c r="K55" s="207">
        <f>ROUND(N(data!BD65), 0)</f>
        <v>0</v>
      </c>
      <c r="L55" s="207">
        <f>ROUND(N(data!BD66), 0)</f>
        <v>4071</v>
      </c>
      <c r="M55" s="207">
        <f>ROUND(N(data!BD67), 0)</f>
        <v>46740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3220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104</v>
      </c>
      <c r="B56" s="209" t="str">
        <f>RIGHT(data!$C$96,4)</f>
        <v>2023</v>
      </c>
      <c r="C56" s="12" t="str">
        <f>data!BE$55</f>
        <v>8430</v>
      </c>
      <c r="D56" s="12" t="s">
        <v>1156</v>
      </c>
      <c r="E56" s="207">
        <f>ROUND(N(data!BE59), 0)</f>
        <v>83637</v>
      </c>
      <c r="F56" s="315">
        <f>ROUND(N(data!BE60), 2)</f>
        <v>5.18</v>
      </c>
      <c r="G56" s="207">
        <f>ROUND(N(data!BE61), 0)</f>
        <v>513878</v>
      </c>
      <c r="H56" s="207">
        <f>ROUND(N(data!BE62), 0)</f>
        <v>108088</v>
      </c>
      <c r="I56" s="207">
        <f>ROUND(N(data!BE63), 0)</f>
        <v>0</v>
      </c>
      <c r="J56" s="207">
        <f>ROUND(N(data!BE64), 0)</f>
        <v>150466</v>
      </c>
      <c r="K56" s="207">
        <f>ROUND(N(data!BE65), 0)</f>
        <v>529232</v>
      </c>
      <c r="L56" s="207">
        <f>ROUND(N(data!BE66), 0)</f>
        <v>566823</v>
      </c>
      <c r="M56" s="207">
        <f>ROUND(N(data!BE67), 0)</f>
        <v>488778</v>
      </c>
      <c r="N56" s="207">
        <f>ROUND(N(data!BE68), 0)</f>
        <v>0</v>
      </c>
      <c r="O56" s="207">
        <f>ROUND(N(data!BE69), 0)</f>
        <v>124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124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10476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104</v>
      </c>
      <c r="B57" s="209" t="str">
        <f>RIGHT(data!$C$96,4)</f>
        <v>2023</v>
      </c>
      <c r="C57" s="12" t="str">
        <f>data!BF$55</f>
        <v>8460</v>
      </c>
      <c r="D57" s="12" t="s">
        <v>1156</v>
      </c>
      <c r="E57" s="207">
        <f>ROUND(N(data!BF59), 0)</f>
        <v>0</v>
      </c>
      <c r="F57" s="315">
        <f>ROUND(N(data!BF60), 2)</f>
        <v>15.68</v>
      </c>
      <c r="G57" s="207">
        <f>ROUND(N(data!BF61), 0)</f>
        <v>877158</v>
      </c>
      <c r="H57" s="207">
        <f>ROUND(N(data!BF62), 0)</f>
        <v>298554</v>
      </c>
      <c r="I57" s="207">
        <f>ROUND(N(data!BF63), 0)</f>
        <v>0</v>
      </c>
      <c r="J57" s="207">
        <f>ROUND(N(data!BF64), 0)</f>
        <v>73710</v>
      </c>
      <c r="K57" s="207">
        <f>ROUND(N(data!BF65), 0)</f>
        <v>10160</v>
      </c>
      <c r="L57" s="207">
        <f>ROUND(N(data!BF66), 0)</f>
        <v>106428</v>
      </c>
      <c r="M57" s="207">
        <f>ROUND(N(data!BF67), 0)</f>
        <v>5588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385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104</v>
      </c>
      <c r="B58" s="209" t="str">
        <f>RIGHT(data!$C$96,4)</f>
        <v>2023</v>
      </c>
      <c r="C58" s="12" t="str">
        <f>data!BG$55</f>
        <v>8470</v>
      </c>
      <c r="D58" s="12" t="s">
        <v>1156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16588</v>
      </c>
      <c r="L58" s="207">
        <f>ROUND(N(data!BG66), 0)</f>
        <v>10768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104</v>
      </c>
      <c r="B59" s="209" t="str">
        <f>RIGHT(data!$C$96,4)</f>
        <v>2023</v>
      </c>
      <c r="C59" s="12" t="str">
        <f>data!BH$55</f>
        <v>8480</v>
      </c>
      <c r="D59" s="12" t="s">
        <v>1156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46710</v>
      </c>
      <c r="K59" s="207">
        <f>ROUND(N(data!BH65), 0)</f>
        <v>0</v>
      </c>
      <c r="L59" s="207">
        <f>ROUND(N(data!BH66), 0)</f>
        <v>2271468</v>
      </c>
      <c r="M59" s="207">
        <f>ROUND(N(data!BH67), 0)</f>
        <v>233731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1710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104</v>
      </c>
      <c r="B60" s="209" t="str">
        <f>RIGHT(data!$C$96,4)</f>
        <v>2023</v>
      </c>
      <c r="C60" s="12" t="str">
        <f>data!BI$55</f>
        <v>8490</v>
      </c>
      <c r="D60" s="12" t="s">
        <v>1156</v>
      </c>
      <c r="E60" s="207">
        <f>ROUND(N(data!BI59), 0)</f>
        <v>0</v>
      </c>
      <c r="F60" s="315">
        <f>ROUND(N(data!BI60), 2)</f>
        <v>0.08</v>
      </c>
      <c r="G60" s="207">
        <f>ROUND(N(data!BI61), 0)</f>
        <v>23681</v>
      </c>
      <c r="H60" s="207">
        <f>ROUND(N(data!BI62), 0)</f>
        <v>0</v>
      </c>
      <c r="I60" s="207">
        <f>ROUND(N(data!BI63), 0)</f>
        <v>29867</v>
      </c>
      <c r="J60" s="207">
        <f>ROUND(N(data!BI64), 0)</f>
        <v>3697</v>
      </c>
      <c r="K60" s="207">
        <f>ROUND(N(data!BI65), 0)</f>
        <v>0</v>
      </c>
      <c r="L60" s="207">
        <f>ROUND(N(data!BI66), 0)</f>
        <v>48800</v>
      </c>
      <c r="M60" s="207">
        <f>ROUND(N(data!BI67), 0)</f>
        <v>0</v>
      </c>
      <c r="N60" s="207">
        <f>ROUND(N(data!BI68), 0)</f>
        <v>39102</v>
      </c>
      <c r="O60" s="207">
        <f>ROUND(N(data!BI69), 0)</f>
        <v>682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7</v>
      </c>
      <c r="AB60" s="207">
        <f>ROUND(N(data!BI82), 0)</f>
        <v>0</v>
      </c>
      <c r="AC60" s="207">
        <f>ROUND(N(data!BI83), 0)</f>
        <v>675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104</v>
      </c>
      <c r="B61" s="209" t="str">
        <f>RIGHT(data!$C$96,4)</f>
        <v>2023</v>
      </c>
      <c r="C61" s="12" t="str">
        <f>data!BJ$55</f>
        <v>8510</v>
      </c>
      <c r="D61" s="12" t="s">
        <v>1156</v>
      </c>
      <c r="E61" s="207">
        <f>ROUND(N(data!BJ59), 0)</f>
        <v>0</v>
      </c>
      <c r="F61" s="315">
        <f>ROUND(N(data!BJ60), 2)</f>
        <v>0</v>
      </c>
      <c r="G61" s="207">
        <f>ROUND(N(data!BJ61), 0)</f>
        <v>-885</v>
      </c>
      <c r="H61" s="207">
        <f>ROUND(N(data!BJ62), 0)</f>
        <v>0</v>
      </c>
      <c r="I61" s="207">
        <f>ROUND(N(data!BJ63), 0)</f>
        <v>88929</v>
      </c>
      <c r="J61" s="207">
        <f>ROUND(N(data!BJ64), 0)</f>
        <v>58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1872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7</v>
      </c>
      <c r="AB61" s="207">
        <f>ROUND(N(data!BJ82), 0)</f>
        <v>0</v>
      </c>
      <c r="AC61" s="207">
        <f>ROUND(N(data!BJ83), 0)</f>
        <v>1864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104</v>
      </c>
      <c r="B62" s="209" t="str">
        <f>RIGHT(data!$C$96,4)</f>
        <v>2023</v>
      </c>
      <c r="C62" s="12" t="str">
        <f>data!BK$55</f>
        <v>8530</v>
      </c>
      <c r="D62" s="12" t="s">
        <v>1156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49934</v>
      </c>
      <c r="J62" s="207">
        <f>ROUND(N(data!BK64), 0)</f>
        <v>682</v>
      </c>
      <c r="K62" s="207">
        <f>ROUND(N(data!BK65), 0)</f>
        <v>0</v>
      </c>
      <c r="L62" s="207">
        <f>ROUND(N(data!BK66), 0)</f>
        <v>2921211</v>
      </c>
      <c r="M62" s="207">
        <f>ROUND(N(data!BK67), 0)</f>
        <v>17418</v>
      </c>
      <c r="N62" s="207">
        <f>ROUND(N(data!BK68), 0)</f>
        <v>0</v>
      </c>
      <c r="O62" s="207">
        <f>ROUND(N(data!BK69), 0)</f>
        <v>107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107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1200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104</v>
      </c>
      <c r="B63" s="209" t="str">
        <f>RIGHT(data!$C$96,4)</f>
        <v>2023</v>
      </c>
      <c r="C63" s="12" t="str">
        <f>data!BL$55</f>
        <v>8560</v>
      </c>
      <c r="D63" s="12" t="s">
        <v>1156</v>
      </c>
      <c r="E63" s="207">
        <f>ROUND(N(data!BL59), 0)</f>
        <v>0</v>
      </c>
      <c r="F63" s="315">
        <f>ROUND(N(data!BL60), 2)</f>
        <v>0</v>
      </c>
      <c r="G63" s="207">
        <f>ROUND(N(data!BL61), 0)</f>
        <v>1</v>
      </c>
      <c r="H63" s="207">
        <f>ROUND(N(data!BL62), 0)</f>
        <v>0</v>
      </c>
      <c r="I63" s="207">
        <f>ROUND(N(data!BL63), 0)</f>
        <v>0</v>
      </c>
      <c r="J63" s="207">
        <f>ROUND(N(data!BL64), 0)</f>
        <v>8081</v>
      </c>
      <c r="K63" s="207">
        <f>ROUND(N(data!BL65), 0)</f>
        <v>0</v>
      </c>
      <c r="L63" s="207">
        <f>ROUND(N(data!BL66), 0)</f>
        <v>0</v>
      </c>
      <c r="M63" s="207">
        <f>ROUND(N(data!BL67), 0)</f>
        <v>6096</v>
      </c>
      <c r="N63" s="207">
        <f>ROUND(N(data!BL68), 0)</f>
        <v>0</v>
      </c>
      <c r="O63" s="207">
        <f>ROUND(N(data!BL69), 0)</f>
        <v>124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124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420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104</v>
      </c>
      <c r="B64" s="209" t="str">
        <f>RIGHT(data!$C$96,4)</f>
        <v>2023</v>
      </c>
      <c r="C64" s="12" t="str">
        <f>data!BM$55</f>
        <v>8590</v>
      </c>
      <c r="D64" s="12" t="s">
        <v>1156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104</v>
      </c>
      <c r="B65" s="209" t="str">
        <f>RIGHT(data!$C$96,4)</f>
        <v>2023</v>
      </c>
      <c r="C65" s="12" t="str">
        <f>data!BN$55</f>
        <v>8610</v>
      </c>
      <c r="D65" s="12" t="s">
        <v>1156</v>
      </c>
      <c r="E65" s="207">
        <f>ROUND(N(data!BN59), 0)</f>
        <v>0</v>
      </c>
      <c r="F65" s="315">
        <f>ROUND(N(data!BN60), 2)</f>
        <v>5.4</v>
      </c>
      <c r="G65" s="207">
        <f>ROUND(N(data!BN61), 0)</f>
        <v>1421771</v>
      </c>
      <c r="H65" s="207">
        <f>ROUND(N(data!BN62), 0)</f>
        <v>444624</v>
      </c>
      <c r="I65" s="207">
        <f>ROUND(N(data!BN63), 0)</f>
        <v>104150</v>
      </c>
      <c r="J65" s="207">
        <f>ROUND(N(data!BN64), 0)</f>
        <v>23230</v>
      </c>
      <c r="K65" s="207">
        <f>ROUND(N(data!BN65), 0)</f>
        <v>0</v>
      </c>
      <c r="L65" s="207">
        <f>ROUND(N(data!BN66), 0)</f>
        <v>27394</v>
      </c>
      <c r="M65" s="207">
        <f>ROUND(N(data!BN67), 0)</f>
        <v>193906</v>
      </c>
      <c r="N65" s="207">
        <f>ROUND(N(data!BN68), 0)</f>
        <v>202638</v>
      </c>
      <c r="O65" s="207">
        <f>ROUND(N(data!BN69), 0)</f>
        <v>88751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88751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8323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104</v>
      </c>
      <c r="B66" s="209" t="str">
        <f>RIGHT(data!$C$96,4)</f>
        <v>2023</v>
      </c>
      <c r="C66" s="12" t="str">
        <f>data!BO$55</f>
        <v>8620</v>
      </c>
      <c r="D66" s="12" t="s">
        <v>1156</v>
      </c>
      <c r="E66" s="207">
        <f>ROUND(N(data!BO59), 0)</f>
        <v>0</v>
      </c>
      <c r="F66" s="315">
        <f>ROUND(N(data!BO60), 2)</f>
        <v>0.36</v>
      </c>
      <c r="G66" s="207">
        <f>ROUND(N(data!BO61), 0)</f>
        <v>44100</v>
      </c>
      <c r="H66" s="207">
        <f>ROUND(N(data!BO62), 0)</f>
        <v>42360</v>
      </c>
      <c r="I66" s="207">
        <f>ROUND(N(data!BO63), 0)</f>
        <v>0</v>
      </c>
      <c r="J66" s="207">
        <f>ROUND(N(data!BO64), 0)</f>
        <v>11436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-1096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-1096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104</v>
      </c>
      <c r="B67" s="209" t="str">
        <f>RIGHT(data!$C$96,4)</f>
        <v>2023</v>
      </c>
      <c r="C67" s="12" t="str">
        <f>data!BP$55</f>
        <v>8630</v>
      </c>
      <c r="D67" s="12" t="s">
        <v>1156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1493</v>
      </c>
      <c r="J67" s="207">
        <f>ROUND(N(data!BP64), 0)</f>
        <v>4147</v>
      </c>
      <c r="K67" s="207">
        <f>ROUND(N(data!BP65), 0)</f>
        <v>0</v>
      </c>
      <c r="L67" s="207">
        <f>ROUND(N(data!BP66), 0)</f>
        <v>212776</v>
      </c>
      <c r="M67" s="207">
        <f>ROUND(N(data!BP67), 0)</f>
        <v>0</v>
      </c>
      <c r="N67" s="207">
        <f>ROUND(N(data!BP68), 0)</f>
        <v>0</v>
      </c>
      <c r="O67" s="207">
        <f>ROUND(N(data!BP69), 0)</f>
        <v>1370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1370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104</v>
      </c>
      <c r="B68" s="209" t="str">
        <f>RIGHT(data!$C$96,4)</f>
        <v>2023</v>
      </c>
      <c r="C68" s="12" t="str">
        <f>data!BQ$55</f>
        <v>8640</v>
      </c>
      <c r="D68" s="12" t="s">
        <v>1156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104</v>
      </c>
      <c r="B69" s="209" t="str">
        <f>RIGHT(data!$C$96,4)</f>
        <v>2023</v>
      </c>
      <c r="C69" s="12" t="str">
        <f>data!BR$55</f>
        <v>8650</v>
      </c>
      <c r="D69" s="12" t="s">
        <v>1156</v>
      </c>
      <c r="E69" s="207">
        <f>ROUND(N(data!BR59), 0)</f>
        <v>0</v>
      </c>
      <c r="F69" s="315">
        <f>ROUND(N(data!BR60), 2)</f>
        <v>3.12</v>
      </c>
      <c r="G69" s="207">
        <f>ROUND(N(data!BR61), 0)</f>
        <v>314111</v>
      </c>
      <c r="H69" s="207">
        <f>ROUND(N(data!BR62), 0)</f>
        <v>102835</v>
      </c>
      <c r="I69" s="207">
        <f>ROUND(N(data!BR63), 0)</f>
        <v>304441</v>
      </c>
      <c r="J69" s="207">
        <f>ROUND(N(data!BR64), 0)</f>
        <v>1679</v>
      </c>
      <c r="K69" s="207">
        <f>ROUND(N(data!BR65), 0)</f>
        <v>0</v>
      </c>
      <c r="L69" s="207">
        <f>ROUND(N(data!BR66), 0)</f>
        <v>64925</v>
      </c>
      <c r="M69" s="207">
        <f>ROUND(N(data!BR67), 0)</f>
        <v>0</v>
      </c>
      <c r="N69" s="207">
        <f>ROUND(N(data!BR68), 0)</f>
        <v>0</v>
      </c>
      <c r="O69" s="207">
        <f>ROUND(N(data!BR69), 0)</f>
        <v>1450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1450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104</v>
      </c>
      <c r="B70" s="209" t="str">
        <f>RIGHT(data!$C$96,4)</f>
        <v>2023</v>
      </c>
      <c r="C70" s="12" t="str">
        <f>data!BS$55</f>
        <v>8660</v>
      </c>
      <c r="D70" s="12" t="s">
        <v>1156</v>
      </c>
      <c r="E70" s="207">
        <f>ROUND(N(data!BS59), 0)</f>
        <v>0</v>
      </c>
      <c r="F70" s="315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104</v>
      </c>
      <c r="B71" s="209" t="str">
        <f>RIGHT(data!$C$96,4)</f>
        <v>2023</v>
      </c>
      <c r="C71" s="12" t="str">
        <f>data!BT$55</f>
        <v>8670</v>
      </c>
      <c r="D71" s="12" t="s">
        <v>1156</v>
      </c>
      <c r="E71" s="207">
        <f>ROUND(N(data!BT59), 0)</f>
        <v>0</v>
      </c>
      <c r="F71" s="315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104</v>
      </c>
      <c r="B72" s="209" t="str">
        <f>RIGHT(data!$C$96,4)</f>
        <v>2023</v>
      </c>
      <c r="C72" s="12" t="str">
        <f>data!BU$55</f>
        <v>8680</v>
      </c>
      <c r="D72" s="12" t="s">
        <v>1156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104</v>
      </c>
      <c r="B73" s="209" t="str">
        <f>RIGHT(data!$C$96,4)</f>
        <v>2023</v>
      </c>
      <c r="C73" s="12" t="str">
        <f>data!BV$55</f>
        <v>8690</v>
      </c>
      <c r="D73" s="12" t="s">
        <v>1156</v>
      </c>
      <c r="E73" s="207">
        <f>ROUND(N(data!BV59), 0)</f>
        <v>0</v>
      </c>
      <c r="F73" s="315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-31658</v>
      </c>
      <c r="M73" s="207">
        <f>ROUND(N(data!BV67), 0)</f>
        <v>39583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2727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104</v>
      </c>
      <c r="B74" s="209" t="str">
        <f>RIGHT(data!$C$96,4)</f>
        <v>2023</v>
      </c>
      <c r="C74" s="12" t="str">
        <f>data!BW$55</f>
        <v>8700</v>
      </c>
      <c r="D74" s="12" t="s">
        <v>1156</v>
      </c>
      <c r="E74" s="207">
        <f>ROUND(N(data!BW59), 0)</f>
        <v>0</v>
      </c>
      <c r="F74" s="315">
        <f>ROUND(N(data!BW60), 2)</f>
        <v>0.81</v>
      </c>
      <c r="G74" s="207">
        <f>ROUND(N(data!BW61), 0)</f>
        <v>83680</v>
      </c>
      <c r="H74" s="207">
        <f>ROUND(N(data!BW62), 0)</f>
        <v>34754</v>
      </c>
      <c r="I74" s="207">
        <f>ROUND(N(data!BW63), 0)</f>
        <v>610077</v>
      </c>
      <c r="J74" s="207">
        <f>ROUND(N(data!BW64), 0)</f>
        <v>694</v>
      </c>
      <c r="K74" s="207">
        <f>ROUND(N(data!BW65), 0)</f>
        <v>0</v>
      </c>
      <c r="L74" s="207">
        <f>ROUND(N(data!BW66), 0)</f>
        <v>10873</v>
      </c>
      <c r="M74" s="207">
        <f>ROUND(N(data!BW67), 0)</f>
        <v>0</v>
      </c>
      <c r="N74" s="207">
        <f>ROUND(N(data!BW68), 0)</f>
        <v>0</v>
      </c>
      <c r="O74" s="207">
        <f>ROUND(N(data!BW69), 0)</f>
        <v>593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593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104</v>
      </c>
      <c r="B75" s="209" t="str">
        <f>RIGHT(data!$C$96,4)</f>
        <v>2023</v>
      </c>
      <c r="C75" s="12" t="str">
        <f>data!BX$55</f>
        <v>8710</v>
      </c>
      <c r="D75" s="12" t="s">
        <v>1156</v>
      </c>
      <c r="E75" s="207">
        <f>ROUND(N(data!BX59), 0)</f>
        <v>0</v>
      </c>
      <c r="F75" s="315">
        <f>ROUND(N(data!BX60), 2)</f>
        <v>3.28</v>
      </c>
      <c r="G75" s="207">
        <f>ROUND(N(data!BX61), 0)</f>
        <v>406115</v>
      </c>
      <c r="H75" s="207">
        <f>ROUND(N(data!BX62), 0)</f>
        <v>75577</v>
      </c>
      <c r="I75" s="207">
        <f>ROUND(N(data!BX63), 0)</f>
        <v>800</v>
      </c>
      <c r="J75" s="207">
        <f>ROUND(N(data!BX64), 0)</f>
        <v>2468</v>
      </c>
      <c r="K75" s="207">
        <f>ROUND(N(data!BX65), 0)</f>
        <v>0</v>
      </c>
      <c r="L75" s="207">
        <f>ROUND(N(data!BX66), 0)</f>
        <v>109309</v>
      </c>
      <c r="M75" s="207">
        <f>ROUND(N(data!BX67), 0)</f>
        <v>0</v>
      </c>
      <c r="N75" s="207">
        <f>ROUND(N(data!BX68), 0)</f>
        <v>0</v>
      </c>
      <c r="O75" s="207">
        <f>ROUND(N(data!BX69), 0)</f>
        <v>360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360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104</v>
      </c>
      <c r="B76" s="209" t="str">
        <f>RIGHT(data!$C$96,4)</f>
        <v>2023</v>
      </c>
      <c r="C76" s="12" t="str">
        <f>data!BY$55</f>
        <v>8720</v>
      </c>
      <c r="D76" s="12" t="s">
        <v>1156</v>
      </c>
      <c r="E76" s="207">
        <f>ROUND(N(data!BY59), 0)</f>
        <v>0</v>
      </c>
      <c r="F76" s="315">
        <f>ROUND(N(data!BY60), 2)</f>
        <v>5.97</v>
      </c>
      <c r="G76" s="207">
        <f>ROUND(N(data!BY61), 0)</f>
        <v>867501</v>
      </c>
      <c r="H76" s="207">
        <f>ROUND(N(data!BY62), 0)</f>
        <v>144860</v>
      </c>
      <c r="I76" s="207">
        <f>ROUND(N(data!BY63), 0)</f>
        <v>0</v>
      </c>
      <c r="J76" s="207">
        <f>ROUND(N(data!BY64), 0)</f>
        <v>121</v>
      </c>
      <c r="K76" s="207">
        <f>ROUND(N(data!BY65), 0)</f>
        <v>0</v>
      </c>
      <c r="L76" s="207">
        <f>ROUND(N(data!BY66), 0)</f>
        <v>0</v>
      </c>
      <c r="M76" s="207">
        <f>ROUND(N(data!BY67), 0)</f>
        <v>10843</v>
      </c>
      <c r="N76" s="207">
        <f>ROUND(N(data!BY68), 0)</f>
        <v>0</v>
      </c>
      <c r="O76" s="207">
        <f>ROUND(N(data!BY69), 0)</f>
        <v>290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290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747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104</v>
      </c>
      <c r="B77" s="209" t="str">
        <f>RIGHT(data!$C$96,4)</f>
        <v>2023</v>
      </c>
      <c r="C77" s="12" t="str">
        <f>data!BZ$55</f>
        <v>8730</v>
      </c>
      <c r="D77" s="12" t="s">
        <v>1156</v>
      </c>
      <c r="E77" s="207">
        <f>ROUND(N(data!BZ59), 0)</f>
        <v>0</v>
      </c>
      <c r="F77" s="315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104</v>
      </c>
      <c r="B78" s="209" t="str">
        <f>RIGHT(data!$C$96,4)</f>
        <v>2023</v>
      </c>
      <c r="C78" s="12" t="str">
        <f>data!CA$55</f>
        <v>8740</v>
      </c>
      <c r="D78" s="12" t="s">
        <v>1156</v>
      </c>
      <c r="E78" s="207">
        <f>ROUND(N(data!CA59), 0)</f>
        <v>0</v>
      </c>
      <c r="F78" s="315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8453</v>
      </c>
      <c r="K78" s="207">
        <f>ROUND(N(data!CA65), 0)</f>
        <v>0</v>
      </c>
      <c r="L78" s="207">
        <f>ROUND(N(data!CA66), 0)</f>
        <v>0</v>
      </c>
      <c r="M78" s="207">
        <f>ROUND(N(data!CA67), 0)</f>
        <v>3181</v>
      </c>
      <c r="N78" s="207">
        <f>ROUND(N(data!CA68), 0)</f>
        <v>0</v>
      </c>
      <c r="O78" s="207">
        <f>ROUND(N(data!CA69), 0)</f>
        <v>20921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20921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104</v>
      </c>
      <c r="B79" s="209" t="str">
        <f>RIGHT(data!$C$96,4)</f>
        <v>2023</v>
      </c>
      <c r="C79" s="12" t="str">
        <f>data!CB$55</f>
        <v>8770</v>
      </c>
      <c r="D79" s="12" t="s">
        <v>1156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104</v>
      </c>
      <c r="B80" s="209" t="str">
        <f>RIGHT(data!$C$96,4)</f>
        <v>2023</v>
      </c>
      <c r="C80" s="12" t="str">
        <f>data!CC$55</f>
        <v>8790</v>
      </c>
      <c r="D80" s="12" t="s">
        <v>1156</v>
      </c>
      <c r="E80" s="207">
        <f>ROUND(N(data!CC59), 0)</f>
        <v>0</v>
      </c>
      <c r="F80" s="315">
        <f>ROUND(N(data!CC60), 2)</f>
        <v>1.73</v>
      </c>
      <c r="G80" s="207">
        <f>ROUND(N(data!CC61), 0)</f>
        <v>198161</v>
      </c>
      <c r="H80" s="207">
        <f>ROUND(N(data!CC62), 0)</f>
        <v>614690</v>
      </c>
      <c r="I80" s="207">
        <f>ROUND(N(data!CC63), 0)</f>
        <v>14500</v>
      </c>
      <c r="J80" s="207">
        <f>ROUND(N(data!CC64), 0)</f>
        <v>33480</v>
      </c>
      <c r="K80" s="207">
        <f>ROUND(N(data!CC65), 0)</f>
        <v>0</v>
      </c>
      <c r="L80" s="207">
        <f>ROUND(N(data!CC66), 0)</f>
        <v>2602064</v>
      </c>
      <c r="M80" s="207">
        <f>ROUND(N(data!CC67), 0)</f>
        <v>24604</v>
      </c>
      <c r="N80" s="207">
        <f>ROUND(N(data!CC68), 0)</f>
        <v>0</v>
      </c>
      <c r="O80" s="207">
        <f>ROUND(N(data!CC69), 0)</f>
        <v>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0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1695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6A468-8442-4AF5-AF1C-541C643A83AC}">
  <sheetPr codeName="Sheet2">
    <tabColor rgb="FF92D050"/>
    <pageSetUpPr fitToPage="1"/>
  </sheetPr>
  <dimension ref="B1:J42"/>
  <sheetViews>
    <sheetView workbookViewId="0">
      <selection activeCell="C36" sqref="C36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>EvergreenHealth Monroe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H-104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str">
        <f>+data!C99</f>
        <v>14701 179th Ave SE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+data!C100</f>
        <v>Monroe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 t="s">
        <v>1367</v>
      </c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1365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 t="s">
        <v>1366</v>
      </c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56A-401F-4BCF-8E9B-516B02613D5A}">
  <sheetPr codeName="Sheet9" filterMode="1">
    <tabColor rgb="FF92D050"/>
  </sheetPr>
  <dimension ref="A2:M94"/>
  <sheetViews>
    <sheetView zoomScaleNormal="100" workbookViewId="0">
      <pane xSplit="1" ySplit="14" topLeftCell="B21" activePane="bottomRight" state="frozen"/>
      <selection pane="topRight" activeCell="B1" sqref="B1"/>
      <selection pane="bottomLeft" activeCell="A15" sqref="A15"/>
      <selection pane="bottomRight" activeCell="I95" sqref="I95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720</v>
      </c>
    </row>
    <row r="3" spans="1:13" x14ac:dyDescent="0.35">
      <c r="A3" s="63"/>
    </row>
    <row r="4" spans="1:13" x14ac:dyDescent="0.35">
      <c r="A4" s="158" t="s">
        <v>721</v>
      </c>
    </row>
    <row r="5" spans="1:13" x14ac:dyDescent="0.35">
      <c r="A5" s="158" t="s">
        <v>722</v>
      </c>
    </row>
    <row r="6" spans="1:13" x14ac:dyDescent="0.35">
      <c r="A6" s="158" t="s">
        <v>723</v>
      </c>
    </row>
    <row r="7" spans="1:13" x14ac:dyDescent="0.35">
      <c r="A7" s="158"/>
    </row>
    <row r="8" spans="1:13" x14ac:dyDescent="0.35">
      <c r="A8" s="2" t="s">
        <v>724</v>
      </c>
    </row>
    <row r="9" spans="1:13" x14ac:dyDescent="0.35">
      <c r="A9" s="158" t="s">
        <v>27</v>
      </c>
    </row>
    <row r="12" spans="1:13" x14ac:dyDescent="0.35">
      <c r="A12" s="1" t="str">
        <f>data!C97</f>
        <v>104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725</v>
      </c>
      <c r="C13" s="240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40" t="s">
        <v>365</v>
      </c>
      <c r="C14" s="240" t="s">
        <v>365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hidden="1" x14ac:dyDescent="0.35">
      <c r="A15" s="1" t="s">
        <v>735</v>
      </c>
      <c r="B15" s="240">
        <f>ROUND(N('Prior Year'!C85), 0)</f>
        <v>66371</v>
      </c>
      <c r="C15" s="240">
        <f>data!C85</f>
        <v>3167.05</v>
      </c>
      <c r="D15" s="240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hidden="1" x14ac:dyDescent="0.35">
      <c r="A16" s="1" t="s">
        <v>736</v>
      </c>
      <c r="B16" s="240">
        <f>ROUND(N('Prior Year'!D85), 0)</f>
        <v>881018</v>
      </c>
      <c r="C16" s="240">
        <f>data!D85</f>
        <v>1266409.3</v>
      </c>
      <c r="D16" s="240">
        <f>ROUND(N('Prior Year'!D59), 0)</f>
        <v>363</v>
      </c>
      <c r="E16" s="1">
        <f>data!D59</f>
        <v>528</v>
      </c>
      <c r="F16" s="216">
        <f t="shared" si="0"/>
        <v>2427.0468319559227</v>
      </c>
      <c r="G16" s="216">
        <f t="shared" si="1"/>
        <v>2398.5024621212124</v>
      </c>
      <c r="H16" s="6" t="str">
        <f t="shared" si="2"/>
        <v/>
      </c>
      <c r="I16" s="240" t="str">
        <f t="shared" si="3"/>
        <v/>
      </c>
      <c r="M16" s="7"/>
    </row>
    <row r="17" spans="1:13" hidden="1" x14ac:dyDescent="0.35">
      <c r="A17" s="1" t="s">
        <v>737</v>
      </c>
      <c r="B17" s="240">
        <f>ROUND(N('Prior Year'!E85), 0)</f>
        <v>3963389</v>
      </c>
      <c r="C17" s="240">
        <f>data!E85</f>
        <v>4026161.07</v>
      </c>
      <c r="D17" s="240">
        <f>ROUND(N('Prior Year'!E59), 0)</f>
        <v>2833</v>
      </c>
      <c r="E17" s="1">
        <f>data!E59</f>
        <v>3523</v>
      </c>
      <c r="F17" s="216">
        <f t="shared" si="0"/>
        <v>1399.0077656194846</v>
      </c>
      <c r="G17" s="216">
        <f t="shared" si="1"/>
        <v>1142.8217627022423</v>
      </c>
      <c r="H17" s="6" t="str">
        <f t="shared" si="2"/>
        <v/>
      </c>
      <c r="I17" s="240" t="str">
        <f t="shared" si="3"/>
        <v/>
      </c>
      <c r="M17" s="7"/>
    </row>
    <row r="18" spans="1:13" hidden="1" x14ac:dyDescent="0.35">
      <c r="A18" s="1" t="s">
        <v>738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hidden="1" x14ac:dyDescent="0.35">
      <c r="A19" s="1" t="s">
        <v>739</v>
      </c>
      <c r="B19" s="240">
        <f>ROUND(N('Prior Year'!G85), 0)</f>
        <v>4</v>
      </c>
      <c r="C19" s="240">
        <f>data!G85</f>
        <v>-1079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hidden="1" x14ac:dyDescent="0.35">
      <c r="A20" s="1" t="s">
        <v>740</v>
      </c>
      <c r="B20" s="240">
        <f>ROUND(N('Prior Year'!H85), 0)</f>
        <v>0</v>
      </c>
      <c r="C20" s="240">
        <f>data!H85</f>
        <v>512650.72000000003</v>
      </c>
      <c r="D20" s="240">
        <f>ROUND(N('Prior Year'!H59), 0)</f>
        <v>0</v>
      </c>
      <c r="E20" s="1">
        <f>data!H59</f>
        <v>0.23</v>
      </c>
      <c r="F20" s="216" t="str">
        <f t="shared" si="0"/>
        <v/>
      </c>
      <c r="G20" s="216">
        <f t="shared" si="1"/>
        <v>2228916.1739130435</v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741</v>
      </c>
      <c r="B21" s="240">
        <f>ROUND(N('Prior Year'!I85), 0)</f>
        <v>3954997</v>
      </c>
      <c r="C21" s="240">
        <f>data!I85</f>
        <v>4527375.8999999994</v>
      </c>
      <c r="D21" s="240">
        <f>ROUND(N('Prior Year'!I59), 0)</f>
        <v>6319</v>
      </c>
      <c r="E21" s="1">
        <f>data!I59</f>
        <v>5780</v>
      </c>
      <c r="F21" s="216">
        <f t="shared" si="0"/>
        <v>625.88969773698375</v>
      </c>
      <c r="G21" s="216">
        <f t="shared" si="1"/>
        <v>783.28302768166077</v>
      </c>
      <c r="H21" s="6">
        <f t="shared" si="2"/>
        <v>0.25147135431971601</v>
      </c>
      <c r="I21" s="240" t="s">
        <v>1368</v>
      </c>
      <c r="M21" s="7"/>
    </row>
    <row r="22" spans="1:13" hidden="1" x14ac:dyDescent="0.35">
      <c r="A22" s="1" t="s">
        <v>742</v>
      </c>
      <c r="B22" s="240">
        <f>ROUND(N('Prior Year'!J85), 0)</f>
        <v>0</v>
      </c>
      <c r="C22" s="240">
        <f>data!J85</f>
        <v>0</v>
      </c>
      <c r="D22" s="240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hidden="1" x14ac:dyDescent="0.35">
      <c r="A23" s="1" t="s">
        <v>743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hidden="1" x14ac:dyDescent="0.35">
      <c r="A24" s="1" t="s">
        <v>744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hidden="1" x14ac:dyDescent="0.35">
      <c r="A25" s="1" t="s">
        <v>745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hidden="1" x14ac:dyDescent="0.35">
      <c r="A26" s="1" t="s">
        <v>746</v>
      </c>
      <c r="B26" s="1">
        <f>ROUND(N('Prior Year'!N85), 0)</f>
        <v>2059314</v>
      </c>
      <c r="C26" s="240">
        <f>data!N85</f>
        <v>2198702.91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hidden="1" x14ac:dyDescent="0.35">
      <c r="A27" s="1" t="s">
        <v>747</v>
      </c>
      <c r="B27" s="240">
        <f>ROUND(N('Prior Year'!O85), 0)</f>
        <v>99668</v>
      </c>
      <c r="C27" s="240">
        <f>data!O85</f>
        <v>0</v>
      </c>
      <c r="D27" s="240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hidden="1" x14ac:dyDescent="0.35">
      <c r="A28" s="1" t="s">
        <v>748</v>
      </c>
      <c r="B28" s="240">
        <f>ROUND(N('Prior Year'!P85), 0)</f>
        <v>3252357</v>
      </c>
      <c r="C28" s="240">
        <f>data!P85</f>
        <v>4742294.0000000009</v>
      </c>
      <c r="D28" s="240">
        <f>ROUND(N('Prior Year'!P59), 0)</f>
        <v>79658</v>
      </c>
      <c r="E28" s="1">
        <f>data!P59</f>
        <v>117859</v>
      </c>
      <c r="F28" s="216">
        <f t="shared" si="0"/>
        <v>40.829006502799466</v>
      </c>
      <c r="G28" s="216">
        <f t="shared" si="1"/>
        <v>40.237012022840858</v>
      </c>
      <c r="H28" s="6" t="str">
        <f t="shared" si="2"/>
        <v/>
      </c>
      <c r="I28" s="240" t="str">
        <f t="shared" si="3"/>
        <v/>
      </c>
      <c r="M28" s="7"/>
    </row>
    <row r="29" spans="1:13" hidden="1" x14ac:dyDescent="0.35">
      <c r="A29" s="1" t="s">
        <v>749</v>
      </c>
      <c r="B29" s="240">
        <f>ROUND(N('Prior Year'!Q85), 0)</f>
        <v>657458</v>
      </c>
      <c r="C29" s="240">
        <f>data!Q85</f>
        <v>590573.25</v>
      </c>
      <c r="D29" s="240">
        <f>ROUND(N('Prior Year'!Q59), 0)</f>
        <v>0</v>
      </c>
      <c r="E29" s="1">
        <f>data!Q59</f>
        <v>82255</v>
      </c>
      <c r="F29" s="216" t="str">
        <f t="shared" si="0"/>
        <v/>
      </c>
      <c r="G29" s="216">
        <f t="shared" si="1"/>
        <v>7.1797854233785179</v>
      </c>
      <c r="H29" s="6" t="str">
        <f t="shared" si="2"/>
        <v/>
      </c>
      <c r="I29" s="240" t="str">
        <f t="shared" si="3"/>
        <v/>
      </c>
      <c r="M29" s="7"/>
    </row>
    <row r="30" spans="1:13" hidden="1" x14ac:dyDescent="0.35">
      <c r="A30" s="1" t="s">
        <v>750</v>
      </c>
      <c r="B30" s="240">
        <f>ROUND(N('Prior Year'!R85), 0)</f>
        <v>556456</v>
      </c>
      <c r="C30" s="240">
        <f>data!R85</f>
        <v>537493.46</v>
      </c>
      <c r="D30" s="240">
        <f>ROUND(N('Prior Year'!R59), 0)</f>
        <v>0</v>
      </c>
      <c r="E30" s="1">
        <f>data!R59</f>
        <v>109015</v>
      </c>
      <c r="F30" s="216" t="str">
        <f t="shared" si="0"/>
        <v/>
      </c>
      <c r="G30" s="216">
        <f>IFERROR(IF(C30=0,"",IF(E30=0,"",C30/E30)),"")</f>
        <v>4.9304541576847223</v>
      </c>
      <c r="H30" s="6" t="str">
        <f t="shared" si="2"/>
        <v/>
      </c>
      <c r="I30" s="240" t="str">
        <f t="shared" si="3"/>
        <v/>
      </c>
      <c r="M30" s="7"/>
    </row>
    <row r="31" spans="1:13" hidden="1" x14ac:dyDescent="0.35">
      <c r="A31" s="1" t="s">
        <v>751</v>
      </c>
      <c r="B31" s="240">
        <f>ROUND(N('Prior Year'!S85), 0)</f>
        <v>332648</v>
      </c>
      <c r="C31" s="240">
        <f>data!S85</f>
        <v>367785.88</v>
      </c>
      <c r="D31" s="240" t="s">
        <v>752</v>
      </c>
      <c r="E31" s="4" t="s">
        <v>752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hidden="1" x14ac:dyDescent="0.35">
      <c r="A32" s="1" t="s">
        <v>753</v>
      </c>
      <c r="B32" s="240">
        <f>ROUND(N('Prior Year'!T85), 0)</f>
        <v>0</v>
      </c>
      <c r="C32" s="240">
        <f>data!T85</f>
        <v>0</v>
      </c>
      <c r="D32" s="240" t="s">
        <v>752</v>
      </c>
      <c r="E32" s="4" t="s">
        <v>752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hidden="1" x14ac:dyDescent="0.35">
      <c r="A33" s="1" t="s">
        <v>754</v>
      </c>
      <c r="B33" s="240">
        <f>ROUND(N('Prior Year'!U85), 0)</f>
        <v>2986787</v>
      </c>
      <c r="C33" s="240">
        <f>data!U85</f>
        <v>3618497.5300000003</v>
      </c>
      <c r="D33" s="240">
        <f>ROUND(N('Prior Year'!U59), 0)</f>
        <v>132176</v>
      </c>
      <c r="E33" s="1">
        <f>data!U59</f>
        <v>145223</v>
      </c>
      <c r="F33" s="216">
        <f t="shared" si="0"/>
        <v>22.597044849291855</v>
      </c>
      <c r="G33" s="216">
        <f t="shared" ref="G33:G69" si="5">IF(C33=0,"",IF(E33=0,"",C33/E33))</f>
        <v>24.91683500547434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hidden="1" x14ac:dyDescent="0.35">
      <c r="A34" s="1" t="s">
        <v>755</v>
      </c>
      <c r="B34" s="240">
        <f>ROUND(N('Prior Year'!V85), 0)</f>
        <v>0</v>
      </c>
      <c r="C34" s="240">
        <f>data!V85</f>
        <v>0</v>
      </c>
      <c r="D34" s="240">
        <f>ROUND(N('Prior Year'!V59), 0)</f>
        <v>4126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hidden="1" x14ac:dyDescent="0.35">
      <c r="A35" s="1" t="s">
        <v>756</v>
      </c>
      <c r="B35" s="240">
        <f>ROUND(N('Prior Year'!W85), 0)</f>
        <v>720553</v>
      </c>
      <c r="C35" s="240">
        <f>data!W85</f>
        <v>786788.99</v>
      </c>
      <c r="D35" s="240">
        <f>ROUND(N('Prior Year'!W59), 0)</f>
        <v>1310</v>
      </c>
      <c r="E35" s="1">
        <f>data!W59</f>
        <v>0</v>
      </c>
      <c r="F35" s="216">
        <f t="shared" si="0"/>
        <v>550.04045801526718</v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hidden="1" x14ac:dyDescent="0.35">
      <c r="A36" s="1" t="s">
        <v>757</v>
      </c>
      <c r="B36" s="240">
        <f>ROUND(N('Prior Year'!X85), 0)</f>
        <v>1195940</v>
      </c>
      <c r="C36" s="240">
        <f>data!X85</f>
        <v>1263130.77</v>
      </c>
      <c r="D36" s="240">
        <f>ROUND(N('Prior Year'!X59), 0)</f>
        <v>8243</v>
      </c>
      <c r="E36" s="1">
        <f>data!X59</f>
        <v>0</v>
      </c>
      <c r="F36" s="216">
        <f t="shared" si="0"/>
        <v>145.08552711391485</v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hidden="1" x14ac:dyDescent="0.35">
      <c r="A37" s="1" t="s">
        <v>758</v>
      </c>
      <c r="B37" s="240">
        <f>ROUND(N('Prior Year'!Y85), 0)</f>
        <v>1211007</v>
      </c>
      <c r="C37" s="240">
        <f>data!Y85</f>
        <v>1623400.02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hidden="1" x14ac:dyDescent="0.35">
      <c r="A38" s="1" t="s">
        <v>759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hidden="1" x14ac:dyDescent="0.35">
      <c r="A39" s="1" t="s">
        <v>760</v>
      </c>
      <c r="B39" s="240">
        <f>ROUND(N('Prior Year'!AA85), 0)</f>
        <v>7040</v>
      </c>
      <c r="C39" s="240">
        <f>data!AA85</f>
        <v>0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hidden="1" x14ac:dyDescent="0.35">
      <c r="A40" s="1" t="s">
        <v>761</v>
      </c>
      <c r="B40" s="240">
        <f>ROUND(N('Prior Year'!AB85), 0)</f>
        <v>1755787</v>
      </c>
      <c r="C40" s="240">
        <f>data!AB85</f>
        <v>1998026.27</v>
      </c>
      <c r="D40" s="240" t="s">
        <v>752</v>
      </c>
      <c r="E40" s="4" t="s">
        <v>752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762</v>
      </c>
      <c r="B41" s="240">
        <f>ROUND(N('Prior Year'!AC85), 0)</f>
        <v>995487</v>
      </c>
      <c r="C41" s="240">
        <f>data!AC85</f>
        <v>765037.27999999991</v>
      </c>
      <c r="D41" s="240">
        <f>ROUND(N('Prior Year'!AC59), 0)</f>
        <v>3399</v>
      </c>
      <c r="E41" s="1">
        <f>data!AC59</f>
        <v>1995</v>
      </c>
      <c r="F41" s="216">
        <f t="shared" si="0"/>
        <v>292.87643424536628</v>
      </c>
      <c r="G41" s="216">
        <f t="shared" si="5"/>
        <v>383.47733333333326</v>
      </c>
      <c r="H41" s="6">
        <f t="shared" ref="H41:H59" si="7">IF(B41 = 0, "", IF(C41 = 0, "", IF(D41 = 0, "", IF(E41 = 0, "", IF(G41 / F41 - 1 &lt; -0.25, G41 / F41 - 1, IF(G41 / F41 - 1 &gt; 0.25, G41 / F41 - 1, ""))))))</f>
        <v>0.30934854598804384</v>
      </c>
      <c r="I41" s="240" t="s">
        <v>1369</v>
      </c>
      <c r="M41" s="7"/>
    </row>
    <row r="42" spans="1:13" hidden="1" x14ac:dyDescent="0.35">
      <c r="A42" s="1" t="s">
        <v>763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hidden="1" x14ac:dyDescent="0.35">
      <c r="A43" s="1" t="s">
        <v>764</v>
      </c>
      <c r="B43" s="240">
        <f>ROUND(N('Prior Year'!AE85), 0)</f>
        <v>715567</v>
      </c>
      <c r="C43" s="240">
        <f>data!AE85</f>
        <v>824860.6</v>
      </c>
      <c r="D43" s="240">
        <f>ROUND(N('Prior Year'!AE59), 0)</f>
        <v>13723</v>
      </c>
      <c r="E43" s="1">
        <f>data!AE59</f>
        <v>0</v>
      </c>
      <c r="F43" s="216">
        <f t="shared" si="0"/>
        <v>52.143627486701156</v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hidden="1" x14ac:dyDescent="0.35">
      <c r="A44" s="1" t="s">
        <v>765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hidden="1" x14ac:dyDescent="0.35">
      <c r="A45" s="1" t="s">
        <v>766</v>
      </c>
      <c r="B45" s="240">
        <f>ROUND(N('Prior Year'!AG85), 0)</f>
        <v>5023518</v>
      </c>
      <c r="C45" s="240">
        <f>data!AG85</f>
        <v>5354674.79</v>
      </c>
      <c r="D45" s="240">
        <f>ROUND(N('Prior Year'!AG59), 0)</f>
        <v>18498</v>
      </c>
      <c r="E45" s="1">
        <f>data!AG59</f>
        <v>18952</v>
      </c>
      <c r="F45" s="216">
        <f t="shared" si="0"/>
        <v>271.57087252675967</v>
      </c>
      <c r="G45" s="216">
        <f t="shared" si="5"/>
        <v>282.53877110595187</v>
      </c>
      <c r="H45" s="6" t="str">
        <f t="shared" si="7"/>
        <v/>
      </c>
      <c r="I45" s="240" t="str">
        <f t="shared" si="3"/>
        <v/>
      </c>
      <c r="M45" s="7"/>
    </row>
    <row r="46" spans="1:13" hidden="1" x14ac:dyDescent="0.35">
      <c r="A46" s="1" t="s">
        <v>767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hidden="1" x14ac:dyDescent="0.35">
      <c r="A47" s="1" t="s">
        <v>768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769</v>
      </c>
      <c r="B48" s="240">
        <f>ROUND(N('Prior Year'!AJ85), 0)</f>
        <v>1730120</v>
      </c>
      <c r="C48" s="240">
        <f>data!AJ85</f>
        <v>943692.13</v>
      </c>
      <c r="D48" s="240">
        <f>ROUND(N('Prior Year'!AJ59), 0)</f>
        <v>692</v>
      </c>
      <c r="E48" s="1">
        <f>data!AJ59</f>
        <v>1477</v>
      </c>
      <c r="F48" s="216">
        <f t="shared" si="0"/>
        <v>2500.1734104046241</v>
      </c>
      <c r="G48" s="216">
        <f t="shared" si="5"/>
        <v>638.92493568043335</v>
      </c>
      <c r="H48" s="6">
        <f t="shared" si="7"/>
        <v>-0.74444775189532519</v>
      </c>
      <c r="I48" s="345" t="s">
        <v>1364</v>
      </c>
      <c r="M48" s="7"/>
    </row>
    <row r="49" spans="1:13" hidden="1" x14ac:dyDescent="0.35">
      <c r="A49" s="1" t="s">
        <v>770</v>
      </c>
      <c r="B49" s="240">
        <f>ROUND(N('Prior Year'!AK85), 0)</f>
        <v>180906</v>
      </c>
      <c r="C49" s="240">
        <f>data!AK85</f>
        <v>266908.84000000003</v>
      </c>
      <c r="D49" s="240">
        <f>ROUND(N('Prior Year'!AK59), 0)</f>
        <v>3186</v>
      </c>
      <c r="E49" s="1">
        <f>data!AK59</f>
        <v>0</v>
      </c>
      <c r="F49" s="216">
        <f t="shared" si="0"/>
        <v>56.781544256120526</v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hidden="1" x14ac:dyDescent="0.35">
      <c r="A50" s="1" t="s">
        <v>771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hidden="1" x14ac:dyDescent="0.35">
      <c r="A51" s="1" t="s">
        <v>772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hidden="1" x14ac:dyDescent="0.35">
      <c r="A52" s="1" t="s">
        <v>773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hidden="1" x14ac:dyDescent="0.35">
      <c r="A53" s="1" t="s">
        <v>774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hidden="1" x14ac:dyDescent="0.35">
      <c r="A54" s="1" t="s">
        <v>775</v>
      </c>
      <c r="B54" s="240">
        <f>ROUND(N('Prior Year'!AP85), 0)</f>
        <v>934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hidden="1" x14ac:dyDescent="0.35">
      <c r="A55" s="1" t="s">
        <v>776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hidden="1" x14ac:dyDescent="0.35">
      <c r="A56" s="1" t="s">
        <v>777</v>
      </c>
      <c r="B56" s="240">
        <f>ROUND(N('Prior Year'!AR85), 0)</f>
        <v>150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hidden="1" x14ac:dyDescent="0.35">
      <c r="A57" s="1" t="s">
        <v>778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hidden="1" x14ac:dyDescent="0.35">
      <c r="A58" s="1" t="s">
        <v>779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hidden="1" x14ac:dyDescent="0.35">
      <c r="A59" s="1" t="s">
        <v>780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hidden="1" x14ac:dyDescent="0.35">
      <c r="A60" s="1" t="s">
        <v>781</v>
      </c>
      <c r="B60" s="240">
        <f>ROUND(N('Prior Year'!AV85), 0)</f>
        <v>0</v>
      </c>
      <c r="C60" s="240">
        <f>data!AV85</f>
        <v>87746</v>
      </c>
      <c r="D60" s="240" t="s">
        <v>752</v>
      </c>
      <c r="E60" s="4" t="s">
        <v>752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hidden="1" x14ac:dyDescent="0.35">
      <c r="A61" s="1" t="s">
        <v>782</v>
      </c>
      <c r="B61" s="240">
        <f>ROUND(N('Prior Year'!AW85), 0)</f>
        <v>0</v>
      </c>
      <c r="C61" s="240">
        <f>data!AW85</f>
        <v>0</v>
      </c>
      <c r="D61" s="240" t="s">
        <v>752</v>
      </c>
      <c r="E61" s="4" t="s">
        <v>752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hidden="1" x14ac:dyDescent="0.35">
      <c r="A62" s="1" t="s">
        <v>783</v>
      </c>
      <c r="B62" s="240">
        <f>ROUND(N('Prior Year'!AX85), 0)</f>
        <v>103228</v>
      </c>
      <c r="C62" s="240">
        <f>data!AX85</f>
        <v>59470.080000000002</v>
      </c>
      <c r="D62" s="240" t="s">
        <v>752</v>
      </c>
      <c r="E62" s="4" t="s">
        <v>752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hidden="1" x14ac:dyDescent="0.35">
      <c r="A63" s="1" t="s">
        <v>784</v>
      </c>
      <c r="B63" s="240">
        <f>ROUND(N('Prior Year'!AY85), 0)</f>
        <v>0</v>
      </c>
      <c r="C63" s="240">
        <f>data!AY85</f>
        <v>0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785</v>
      </c>
      <c r="B64" s="240">
        <f>ROUND(N('Prior Year'!AZ85), 0)</f>
        <v>1184483</v>
      </c>
      <c r="C64" s="240">
        <f>data!AZ85</f>
        <v>1576837.39</v>
      </c>
      <c r="D64" s="240">
        <f>ROUND(N('Prior Year'!AZ59), 0)</f>
        <v>30708</v>
      </c>
      <c r="E64" s="1">
        <f>data!AZ59</f>
        <v>31580</v>
      </c>
      <c r="F64" s="216">
        <f>IF(B64=0,"",IF(D64=0,"",B64/D64))</f>
        <v>38.572456688810732</v>
      </c>
      <c r="G64" s="216">
        <f t="shared" si="5"/>
        <v>49.931519632678906</v>
      </c>
      <c r="H64" s="6">
        <f>IF(B64 = 0, "", IF(C64 = 0, "", IF(D64 = 0, "", IF(E64 = 0, "", IF(G64 / F64 - 1 &lt; -0.25, G64 / F64 - 1, IF(G64 / F64 - 1 &gt; 0.25, G64 / F64 - 1, ""))))))</f>
        <v>0.2944863749672253</v>
      </c>
      <c r="I64" s="240" t="s">
        <v>1370</v>
      </c>
      <c r="M64" s="7"/>
    </row>
    <row r="65" spans="1:13" hidden="1" x14ac:dyDescent="0.35">
      <c r="A65" s="1" t="s">
        <v>786</v>
      </c>
      <c r="B65" s="240">
        <f>ROUND(N('Prior Year'!BA85), 0)</f>
        <v>321879</v>
      </c>
      <c r="C65" s="240">
        <f>data!BA85</f>
        <v>308532.69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hidden="1" x14ac:dyDescent="0.35">
      <c r="A66" s="1" t="s">
        <v>787</v>
      </c>
      <c r="B66" s="240">
        <f>ROUND(N('Prior Year'!BB85), 0)</f>
        <v>0</v>
      </c>
      <c r="C66" s="240">
        <f>data!BB85</f>
        <v>0</v>
      </c>
      <c r="D66" s="240" t="s">
        <v>752</v>
      </c>
      <c r="E66" s="4" t="s">
        <v>752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hidden="1" x14ac:dyDescent="0.35">
      <c r="A67" s="1" t="s">
        <v>788</v>
      </c>
      <c r="B67" s="240">
        <f>ROUND(N('Prior Year'!BC85), 0)</f>
        <v>0</v>
      </c>
      <c r="C67" s="240">
        <f>data!BC85</f>
        <v>0</v>
      </c>
      <c r="D67" s="240" t="s">
        <v>752</v>
      </c>
      <c r="E67" s="4" t="s">
        <v>752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hidden="1" x14ac:dyDescent="0.35">
      <c r="A68" s="1" t="s">
        <v>789</v>
      </c>
      <c r="B68" s="240">
        <f>ROUND(N('Prior Year'!BD85), 0)</f>
        <v>191100</v>
      </c>
      <c r="C68" s="240">
        <f>data!BD85</f>
        <v>51132.35</v>
      </c>
      <c r="D68" s="240" t="s">
        <v>752</v>
      </c>
      <c r="E68" s="4" t="s">
        <v>752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hidden="1" x14ac:dyDescent="0.35">
      <c r="A69" s="1" t="s">
        <v>790</v>
      </c>
      <c r="B69" s="240">
        <f>ROUND(N('Prior Year'!BE85), 0)</f>
        <v>2236137</v>
      </c>
      <c r="C69" s="240">
        <f>data!BE85</f>
        <v>2357387.7400000002</v>
      </c>
      <c r="D69" s="240">
        <f>ROUND(N('Prior Year'!BE59), 0)</f>
        <v>83637</v>
      </c>
      <c r="E69" s="1">
        <f>data!BE59</f>
        <v>83637</v>
      </c>
      <c r="F69" s="216">
        <f>IF(B69=0,"",IF(D69=0,"",B69/D69))</f>
        <v>26.736217224434164</v>
      </c>
      <c r="G69" s="216">
        <f t="shared" si="5"/>
        <v>28.18594330260531</v>
      </c>
      <c r="H69" s="6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M69" s="7"/>
    </row>
    <row r="70" spans="1:13" hidden="1" x14ac:dyDescent="0.35">
      <c r="A70" s="1" t="s">
        <v>791</v>
      </c>
      <c r="B70" s="240">
        <f>ROUND(N('Prior Year'!BF85), 0)</f>
        <v>1148478</v>
      </c>
      <c r="C70" s="240">
        <f>data!BF85</f>
        <v>1371597.58</v>
      </c>
      <c r="D70" s="240" t="s">
        <v>752</v>
      </c>
      <c r="E70" s="4" t="s">
        <v>752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hidden="1" x14ac:dyDescent="0.35">
      <c r="A71" s="1" t="s">
        <v>792</v>
      </c>
      <c r="B71" s="240">
        <f>ROUND(N('Prior Year'!BG85), 0)</f>
        <v>110948</v>
      </c>
      <c r="C71" s="240">
        <f>data!BG85</f>
        <v>27355.83</v>
      </c>
      <c r="D71" s="240" t="s">
        <v>752</v>
      </c>
      <c r="E71" s="4" t="s">
        <v>752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hidden="1" x14ac:dyDescent="0.35">
      <c r="A72" s="1" t="s">
        <v>793</v>
      </c>
      <c r="B72" s="240">
        <f>ROUND(N('Prior Year'!BH85), 0)</f>
        <v>2779311</v>
      </c>
      <c r="C72" s="240">
        <f>data!BH85</f>
        <v>2551908.9099999997</v>
      </c>
      <c r="D72" s="240" t="s">
        <v>752</v>
      </c>
      <c r="E72" s="4" t="s">
        <v>752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hidden="1" x14ac:dyDescent="0.35">
      <c r="A73" s="1" t="s">
        <v>794</v>
      </c>
      <c r="B73" s="240">
        <f>ROUND(N('Prior Year'!BI85), 0)</f>
        <v>94781</v>
      </c>
      <c r="C73" s="240">
        <f>data!BI85</f>
        <v>145829.83000000002</v>
      </c>
      <c r="D73" s="240" t="s">
        <v>752</v>
      </c>
      <c r="E73" s="4" t="s">
        <v>752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hidden="1" x14ac:dyDescent="0.35">
      <c r="A74" s="1" t="s">
        <v>795</v>
      </c>
      <c r="B74" s="240">
        <f>ROUND(N('Prior Year'!BJ85), 0)</f>
        <v>379527</v>
      </c>
      <c r="C74" s="240">
        <f>data!BJ85</f>
        <v>89973.360000000015</v>
      </c>
      <c r="D74" s="240" t="s">
        <v>752</v>
      </c>
      <c r="E74" s="4" t="s">
        <v>752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hidden="1" x14ac:dyDescent="0.35">
      <c r="A75" s="1" t="s">
        <v>796</v>
      </c>
      <c r="B75" s="240">
        <f>ROUND(N('Prior Year'!BK85), 0)</f>
        <v>671816</v>
      </c>
      <c r="C75" s="240">
        <f>data!BK85</f>
        <v>2989351.12</v>
      </c>
      <c r="D75" s="240" t="s">
        <v>752</v>
      </c>
      <c r="E75" s="4" t="s">
        <v>752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hidden="1" x14ac:dyDescent="0.35">
      <c r="A76" s="1" t="s">
        <v>797</v>
      </c>
      <c r="B76" s="240">
        <f>ROUND(N('Prior Year'!BL85), 0)</f>
        <v>907131</v>
      </c>
      <c r="C76" s="240">
        <f>data!BL85</f>
        <v>14301.87</v>
      </c>
      <c r="D76" s="240" t="s">
        <v>752</v>
      </c>
      <c r="E76" s="4" t="s">
        <v>752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hidden="1" x14ac:dyDescent="0.35">
      <c r="A77" s="1" t="s">
        <v>798</v>
      </c>
      <c r="B77" s="240">
        <f>ROUND(N('Prior Year'!BM85), 0)</f>
        <v>0</v>
      </c>
      <c r="C77" s="240">
        <f>data!BM85</f>
        <v>0</v>
      </c>
      <c r="D77" s="240" t="s">
        <v>752</v>
      </c>
      <c r="E77" s="4" t="s">
        <v>752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hidden="1" x14ac:dyDescent="0.35">
      <c r="A78" s="1" t="s">
        <v>799</v>
      </c>
      <c r="B78" s="240">
        <f>ROUND(N('Prior Year'!BN85), 0)</f>
        <v>4427540</v>
      </c>
      <c r="C78" s="240">
        <f>data!BN85</f>
        <v>2506463.5799999996</v>
      </c>
      <c r="D78" s="240" t="s">
        <v>752</v>
      </c>
      <c r="E78" s="4" t="s">
        <v>752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hidden="1" x14ac:dyDescent="0.35">
      <c r="A79" s="1" t="s">
        <v>800</v>
      </c>
      <c r="B79" s="240">
        <f>ROUND(N('Prior Year'!BO85), 0)</f>
        <v>86718</v>
      </c>
      <c r="C79" s="240">
        <f>data!BO85</f>
        <v>96799.400000000009</v>
      </c>
      <c r="D79" s="240" t="s">
        <v>752</v>
      </c>
      <c r="E79" s="4" t="s">
        <v>752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hidden="1" x14ac:dyDescent="0.35">
      <c r="A80" s="1" t="s">
        <v>801</v>
      </c>
      <c r="B80" s="240">
        <f>ROUND(N('Prior Year'!BP85), 0)</f>
        <v>84960</v>
      </c>
      <c r="C80" s="240">
        <f>data!BP85</f>
        <v>219786.69999999998</v>
      </c>
      <c r="D80" s="240" t="s">
        <v>752</v>
      </c>
      <c r="E80" s="4" t="s">
        <v>752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hidden="1" x14ac:dyDescent="0.35">
      <c r="A81" s="1" t="s">
        <v>802</v>
      </c>
      <c r="B81" s="240">
        <f>ROUND(N('Prior Year'!BQ85), 0)</f>
        <v>0</v>
      </c>
      <c r="C81" s="240">
        <f>data!BQ85</f>
        <v>0</v>
      </c>
      <c r="D81" s="240" t="s">
        <v>752</v>
      </c>
      <c r="E81" s="4" t="s">
        <v>752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hidden="1" x14ac:dyDescent="0.35">
      <c r="A82" s="1" t="s">
        <v>803</v>
      </c>
      <c r="B82" s="240">
        <f>ROUND(N('Prior Year'!BR85), 0)</f>
        <v>592407</v>
      </c>
      <c r="C82" s="240">
        <f>data!BR85</f>
        <v>789441.56</v>
      </c>
      <c r="D82" s="240" t="s">
        <v>752</v>
      </c>
      <c r="E82" s="4" t="s">
        <v>752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hidden="1" x14ac:dyDescent="0.35">
      <c r="A83" s="1" t="s">
        <v>804</v>
      </c>
      <c r="B83" s="240">
        <f>ROUND(N('Prior Year'!BS85), 0)</f>
        <v>0</v>
      </c>
      <c r="C83" s="240">
        <f>data!BS85</f>
        <v>0</v>
      </c>
      <c r="D83" s="240" t="s">
        <v>752</v>
      </c>
      <c r="E83" s="4" t="s">
        <v>752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hidden="1" x14ac:dyDescent="0.35">
      <c r="A84" s="1" t="s">
        <v>805</v>
      </c>
      <c r="B84" s="240">
        <f>ROUND(N('Prior Year'!BT85), 0)</f>
        <v>0</v>
      </c>
      <c r="C84" s="240">
        <f>data!BT85</f>
        <v>0</v>
      </c>
      <c r="D84" s="240" t="s">
        <v>752</v>
      </c>
      <c r="E84" s="4" t="s">
        <v>752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hidden="1" x14ac:dyDescent="0.35">
      <c r="A85" s="1" t="s">
        <v>806</v>
      </c>
      <c r="B85" s="240">
        <f>ROUND(N('Prior Year'!BU85), 0)</f>
        <v>0</v>
      </c>
      <c r="C85" s="240">
        <f>data!BU85</f>
        <v>0</v>
      </c>
      <c r="D85" s="240" t="s">
        <v>752</v>
      </c>
      <c r="E85" s="4" t="s">
        <v>752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hidden="1" x14ac:dyDescent="0.35">
      <c r="A86" s="1" t="s">
        <v>807</v>
      </c>
      <c r="B86" s="240">
        <f>ROUND(N('Prior Year'!BV85), 0)</f>
        <v>967447</v>
      </c>
      <c r="C86" s="240">
        <f>data!BV85</f>
        <v>7925.0400000000009</v>
      </c>
      <c r="D86" s="240" t="s">
        <v>752</v>
      </c>
      <c r="E86" s="4" t="s">
        <v>752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hidden="1" x14ac:dyDescent="0.35">
      <c r="A87" s="1" t="s">
        <v>808</v>
      </c>
      <c r="B87" s="240">
        <f>ROUND(N('Prior Year'!BW85), 0)</f>
        <v>887575</v>
      </c>
      <c r="C87" s="240">
        <f>data!BW85</f>
        <v>740670.44999999984</v>
      </c>
      <c r="D87" s="240" t="s">
        <v>752</v>
      </c>
      <c r="E87" s="4" t="s">
        <v>752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hidden="1" x14ac:dyDescent="0.35">
      <c r="A88" s="1" t="s">
        <v>809</v>
      </c>
      <c r="B88" s="240">
        <f>ROUND(N('Prior Year'!BX85), 0)</f>
        <v>531661</v>
      </c>
      <c r="C88" s="240">
        <f>data!BX85</f>
        <v>594628.25</v>
      </c>
      <c r="D88" s="240" t="s">
        <v>752</v>
      </c>
      <c r="E88" s="4" t="s">
        <v>752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hidden="1" x14ac:dyDescent="0.35">
      <c r="A89" s="1" t="s">
        <v>810</v>
      </c>
      <c r="B89" s="240">
        <f>ROUND(N('Prior Year'!BY85), 0)</f>
        <v>760108</v>
      </c>
      <c r="C89" s="240">
        <f>data!BY85</f>
        <v>1023614.9199999999</v>
      </c>
      <c r="D89" s="240" t="s">
        <v>752</v>
      </c>
      <c r="E89" s="4" t="s">
        <v>752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hidden="1" x14ac:dyDescent="0.35">
      <c r="A90" s="1" t="s">
        <v>811</v>
      </c>
      <c r="B90" s="240">
        <f>ROUND(N('Prior Year'!BZ85), 0)</f>
        <v>0</v>
      </c>
      <c r="C90" s="240">
        <f>data!BZ85</f>
        <v>0</v>
      </c>
      <c r="D90" s="240" t="s">
        <v>752</v>
      </c>
      <c r="E90" s="4" t="s">
        <v>752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hidden="1" x14ac:dyDescent="0.35">
      <c r="A91" s="1" t="s">
        <v>812</v>
      </c>
      <c r="B91" s="240">
        <f>ROUND(N('Prior Year'!CA85), 0)</f>
        <v>24822</v>
      </c>
      <c r="C91" s="240">
        <f>data!CA85</f>
        <v>32555.4</v>
      </c>
      <c r="D91" s="240" t="s">
        <v>752</v>
      </c>
      <c r="E91" s="4" t="s">
        <v>752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hidden="1" x14ac:dyDescent="0.35">
      <c r="A92" s="1" t="s">
        <v>813</v>
      </c>
      <c r="B92" s="240">
        <f>ROUND(N('Prior Year'!CB85), 0)</f>
        <v>0</v>
      </c>
      <c r="C92" s="240">
        <f>data!CB85</f>
        <v>0</v>
      </c>
      <c r="D92" s="240" t="s">
        <v>752</v>
      </c>
      <c r="E92" s="4" t="s">
        <v>752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hidden="1" x14ac:dyDescent="0.35">
      <c r="A93" s="1" t="s">
        <v>814</v>
      </c>
      <c r="B93" s="240">
        <f>ROUND(N('Prior Year'!CC85), 0)</f>
        <v>218903</v>
      </c>
      <c r="C93" s="240">
        <f>data!CC85</f>
        <v>3487498.66</v>
      </c>
      <c r="D93" s="240" t="s">
        <v>752</v>
      </c>
      <c r="E93" s="4" t="s">
        <v>752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hidden="1" x14ac:dyDescent="0.35">
      <c r="A94" s="1" t="s">
        <v>815</v>
      </c>
      <c r="B94" s="240">
        <f>ROUND(N('Prior Year'!CD85), 0)</f>
        <v>771072</v>
      </c>
      <c r="C94" s="240">
        <f>data!CD85</f>
        <v>1071130.22</v>
      </c>
      <c r="D94" s="240" t="s">
        <v>752</v>
      </c>
      <c r="E94" s="4" t="s">
        <v>752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autoFilter ref="A14:M94" xr:uid="{6638756A-401F-4BCF-8E9B-516B02613D5A}">
    <filterColumn colId="8">
      <customFilters>
        <customFilter operator="notEqual" val=" "/>
      </customFilters>
    </filterColumn>
  </autoFilter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46A0-5BC1-43DD-B3B9-C9EC0F79B21D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79" t="s">
        <v>816</v>
      </c>
      <c r="B1" s="278"/>
      <c r="C1" s="278"/>
      <c r="D1" s="278"/>
    </row>
    <row r="2" spans="1:4" ht="14.5" x14ac:dyDescent="0.35">
      <c r="A2" s="278"/>
      <c r="B2" s="278"/>
      <c r="C2" s="278"/>
      <c r="D2" s="278"/>
    </row>
    <row r="3" spans="1:4" ht="14.5" x14ac:dyDescent="0.35">
      <c r="A3" s="281" t="s">
        <v>817</v>
      </c>
      <c r="B3" s="278"/>
      <c r="C3" s="278"/>
      <c r="D3" s="278"/>
    </row>
    <row r="4" spans="1:4" ht="14.5" x14ac:dyDescent="0.35">
      <c r="A4" s="278" t="s">
        <v>818</v>
      </c>
      <c r="B4" s="278"/>
      <c r="C4" s="278"/>
      <c r="D4" s="278"/>
    </row>
    <row r="5" spans="1:4" ht="14.5" x14ac:dyDescent="0.35">
      <c r="A5" s="278" t="s">
        <v>819</v>
      </c>
      <c r="B5" s="278"/>
      <c r="C5" s="278"/>
      <c r="D5" s="278"/>
    </row>
    <row r="6" spans="1:4" ht="14.5" x14ac:dyDescent="0.35">
      <c r="A6" s="278"/>
      <c r="B6" s="278"/>
      <c r="C6" s="278"/>
      <c r="D6" s="278"/>
    </row>
    <row r="7" spans="1:4" ht="14.5" x14ac:dyDescent="0.35">
      <c r="A7" s="278" t="s">
        <v>820</v>
      </c>
      <c r="B7" s="278"/>
      <c r="C7" s="278"/>
      <c r="D7" s="278"/>
    </row>
    <row r="8" spans="1:4" ht="14.5" x14ac:dyDescent="0.35">
      <c r="A8" s="278" t="s">
        <v>821</v>
      </c>
      <c r="B8" s="278"/>
      <c r="C8" s="278"/>
      <c r="D8" s="278"/>
    </row>
    <row r="9" spans="1:4" ht="14.5" x14ac:dyDescent="0.35">
      <c r="A9" s="278"/>
      <c r="B9" s="278"/>
      <c r="C9" s="278"/>
      <c r="D9" s="278"/>
    </row>
    <row r="10" spans="1:4" ht="14.5" x14ac:dyDescent="0.35">
      <c r="A10" s="278"/>
      <c r="B10" s="278"/>
      <c r="C10" s="278"/>
      <c r="D10" s="278"/>
    </row>
    <row r="11" spans="1:4" ht="14.5" x14ac:dyDescent="0.35">
      <c r="A11" s="280" t="s">
        <v>822</v>
      </c>
      <c r="B11" s="278"/>
      <c r="C11" s="278"/>
      <c r="D11" s="278">
        <f>N(data!C380)</f>
        <v>470092.79999999999</v>
      </c>
    </row>
    <row r="12" spans="1:4" ht="14.5" x14ac:dyDescent="0.35">
      <c r="A12" s="280" t="s">
        <v>823</v>
      </c>
      <c r="B12" s="278"/>
      <c r="C12" s="278"/>
      <c r="D12" s="278" t="str">
        <f>IF(OR(N(data!C380) &gt; 1000000, N(data!C380) / (N(data!D360) + N(data!D383)) &gt; 0.01), "Yes", "No")</f>
        <v>No</v>
      </c>
    </row>
    <row r="13" spans="1:4" ht="14.5" x14ac:dyDescent="0.35">
      <c r="A13" s="278"/>
      <c r="B13" s="278"/>
      <c r="C13" s="278"/>
      <c r="D13" s="278"/>
    </row>
    <row r="14" spans="1:4" ht="14.5" x14ac:dyDescent="0.35">
      <c r="A14" s="280" t="s">
        <v>824</v>
      </c>
      <c r="B14" s="278"/>
      <c r="C14" s="278"/>
      <c r="D14" s="280" t="s">
        <v>825</v>
      </c>
    </row>
    <row r="15" spans="1:4" ht="14.5" x14ac:dyDescent="0.35">
      <c r="A15" s="278" t="s">
        <v>826</v>
      </c>
      <c r="B15" s="278"/>
      <c r="C15" s="278"/>
      <c r="D15" s="278"/>
    </row>
    <row r="16" spans="1:4" ht="14.5" x14ac:dyDescent="0.35">
      <c r="A16" s="278" t="s">
        <v>826</v>
      </c>
      <c r="B16" s="278"/>
      <c r="C16" s="278"/>
      <c r="D16" s="278"/>
    </row>
    <row r="17" spans="1:4" ht="14.5" x14ac:dyDescent="0.35">
      <c r="A17" s="278" t="s">
        <v>826</v>
      </c>
      <c r="B17" s="278"/>
      <c r="C17" s="278"/>
      <c r="D17" s="278"/>
    </row>
    <row r="18" spans="1:4" ht="14.5" x14ac:dyDescent="0.35">
      <c r="A18" s="278" t="s">
        <v>826</v>
      </c>
      <c r="B18" s="278"/>
      <c r="C18" s="278"/>
      <c r="D18" s="278"/>
    </row>
    <row r="19" spans="1:4" ht="14.5" x14ac:dyDescent="0.35">
      <c r="A19" s="278" t="s">
        <v>826</v>
      </c>
      <c r="B19" s="278"/>
      <c r="C19" s="278"/>
      <c r="D19" s="278"/>
    </row>
    <row r="20" spans="1:4" ht="14.5" x14ac:dyDescent="0.35">
      <c r="A20" s="278" t="s">
        <v>826</v>
      </c>
      <c r="B20" s="278"/>
      <c r="C20" s="278"/>
      <c r="D20" s="278"/>
    </row>
    <row r="21" spans="1:4" ht="14.5" x14ac:dyDescent="0.35">
      <c r="A21" s="278" t="s">
        <v>826</v>
      </c>
      <c r="B21" s="278"/>
      <c r="C21" s="278"/>
      <c r="D21" s="278"/>
    </row>
    <row r="22" spans="1:4" ht="14.5" x14ac:dyDescent="0.35">
      <c r="A22" s="278"/>
      <c r="B22" s="278"/>
      <c r="C22" s="278"/>
      <c r="D22" s="278"/>
    </row>
    <row r="23" spans="1:4" ht="14.5" x14ac:dyDescent="0.35">
      <c r="A23" s="278"/>
      <c r="B23" s="278"/>
      <c r="C23" s="278"/>
      <c r="D23" s="278"/>
    </row>
    <row r="24" spans="1:4" ht="14.5" x14ac:dyDescent="0.35">
      <c r="A24" s="278"/>
      <c r="B24" s="278"/>
      <c r="C24" s="278"/>
      <c r="D24" s="278"/>
    </row>
    <row r="25" spans="1:4" ht="14.5" x14ac:dyDescent="0.35">
      <c r="A25" s="280" t="s">
        <v>827</v>
      </c>
      <c r="B25" s="278"/>
      <c r="C25" s="278"/>
      <c r="D25" s="278">
        <f>N(data!C414)</f>
        <v>167118</v>
      </c>
    </row>
    <row r="26" spans="1:4" ht="14.5" x14ac:dyDescent="0.35">
      <c r="A26" s="280" t="s">
        <v>823</v>
      </c>
      <c r="B26" s="278"/>
      <c r="C26" s="278"/>
      <c r="D26" s="278" t="str">
        <f>IF(OR(N(data!C414)&gt;1000000,N(data!C414)/(N(data!D416))&gt;0.01),"Yes","No")</f>
        <v>No</v>
      </c>
    </row>
    <row r="27" spans="1:4" ht="14.5" x14ac:dyDescent="0.35">
      <c r="A27" s="278"/>
      <c r="B27" s="278"/>
      <c r="C27" s="278"/>
      <c r="D27" s="278"/>
    </row>
    <row r="28" spans="1:4" ht="14.5" x14ac:dyDescent="0.35">
      <c r="A28" s="280" t="s">
        <v>824</v>
      </c>
      <c r="B28" s="278"/>
      <c r="C28" s="278"/>
      <c r="D28" s="280" t="s">
        <v>825</v>
      </c>
    </row>
    <row r="29" spans="1:4" ht="14.5" x14ac:dyDescent="0.35">
      <c r="A29" s="278" t="s">
        <v>828</v>
      </c>
      <c r="B29" s="278"/>
      <c r="C29" s="278"/>
      <c r="D29" s="278"/>
    </row>
    <row r="30" spans="1:4" ht="14.5" x14ac:dyDescent="0.35">
      <c r="A30" s="278" t="s">
        <v>828</v>
      </c>
      <c r="B30" s="278"/>
      <c r="C30" s="278"/>
      <c r="D30" s="278"/>
    </row>
    <row r="31" spans="1:4" ht="14.5" x14ac:dyDescent="0.35">
      <c r="A31" s="278" t="s">
        <v>828</v>
      </c>
      <c r="B31" s="278"/>
      <c r="C31" s="278"/>
      <c r="D31" s="278"/>
    </row>
    <row r="32" spans="1:4" ht="14.5" x14ac:dyDescent="0.35">
      <c r="A32" s="278" t="s">
        <v>828</v>
      </c>
      <c r="B32" s="278"/>
      <c r="C32" s="278"/>
      <c r="D32" s="278"/>
    </row>
    <row r="33" spans="1:4" ht="14.5" x14ac:dyDescent="0.35">
      <c r="A33" s="278" t="s">
        <v>828</v>
      </c>
      <c r="B33" s="278"/>
      <c r="C33" s="278"/>
      <c r="D33" s="278"/>
    </row>
    <row r="34" spans="1:4" ht="14.5" x14ac:dyDescent="0.35">
      <c r="A34" s="278" t="s">
        <v>828</v>
      </c>
      <c r="B34" s="278"/>
      <c r="C34" s="278"/>
      <c r="D34" s="278"/>
    </row>
    <row r="35" spans="1:4" ht="14.5" x14ac:dyDescent="0.35">
      <c r="A35" s="278" t="s">
        <v>828</v>
      </c>
      <c r="B35" s="278"/>
      <c r="C35" s="278"/>
      <c r="D35" s="278"/>
    </row>
    <row r="36" spans="1:4" ht="14.5" x14ac:dyDescent="0.35">
      <c r="A36" s="278"/>
      <c r="B36" s="278"/>
      <c r="C36" s="278"/>
      <c r="D36" s="2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E0A9-9755-4737-8D2A-C4EE51BF11C9}">
  <sheetPr codeName="Sheet3">
    <pageSetUpPr fitToPage="1"/>
  </sheetPr>
  <dimension ref="A1:G40"/>
  <sheetViews>
    <sheetView topLeftCell="A12"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829</v>
      </c>
    </row>
    <row r="2" spans="1:7" ht="20.149999999999999" customHeight="1" x14ac:dyDescent="0.35">
      <c r="A2" s="71" t="s">
        <v>830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H-104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EvergreenHealth Monroe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98272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831</v>
      </c>
      <c r="C7" s="76"/>
      <c r="D7" s="73" t="str">
        <f>"  "&amp;data!C103</f>
        <v xml:space="preserve">  Snohomish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832</v>
      </c>
      <c r="C8" s="76"/>
      <c r="D8" s="73" t="str">
        <f>"  "&amp;data!C104</f>
        <v xml:space="preserve">  Lisa LaPlante 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833</v>
      </c>
      <c r="C9" s="76"/>
      <c r="D9" s="73" t="str">
        <f>"  "&amp;data!C105</f>
        <v xml:space="preserve">  Ann Peterson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834</v>
      </c>
      <c r="C10" s="76"/>
      <c r="D10" s="73" t="str">
        <f>"  "&amp;data!C107</f>
        <v xml:space="preserve">  360-794-7497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835</v>
      </c>
      <c r="C11" s="76"/>
      <c r="D11" s="73" t="str">
        <f>"  "&amp;data!C108</f>
        <v xml:space="preserve">  360-863-4672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836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837</v>
      </c>
      <c r="E16" s="241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1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838</v>
      </c>
      <c r="C18" s="76"/>
      <c r="D18" s="76"/>
      <c r="E18" s="241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839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840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841</v>
      </c>
      <c r="C23" s="73"/>
      <c r="D23" s="73"/>
      <c r="E23" s="73"/>
      <c r="F23" s="72">
        <f>data!C127</f>
        <v>0</v>
      </c>
      <c r="G23" s="76">
        <f>data!D127</f>
        <v>0</v>
      </c>
    </row>
    <row r="24" spans="1:7" ht="20.149999999999999" customHeight="1" x14ac:dyDescent="0.35">
      <c r="A24" s="72"/>
      <c r="B24" s="73" t="s">
        <v>842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843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844</v>
      </c>
      <c r="C29" s="76"/>
      <c r="D29" s="88" t="s">
        <v>194</v>
      </c>
      <c r="E29" s="92" t="s">
        <v>844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0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845</v>
      </c>
      <c r="C31" s="76"/>
      <c r="D31" s="76">
        <f>data!C133</f>
        <v>0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846</v>
      </c>
      <c r="C32" s="76"/>
      <c r="D32" s="76">
        <f>data!C134</f>
        <v>26</v>
      </c>
      <c r="E32" s="73" t="s">
        <v>847</v>
      </c>
      <c r="F32" s="76"/>
      <c r="G32" s="76">
        <f>data!C141</f>
        <v>36</v>
      </c>
    </row>
    <row r="33" spans="1:7" ht="20.149999999999999" customHeight="1" x14ac:dyDescent="0.35">
      <c r="A33" s="72"/>
      <c r="B33" s="92" t="s">
        <v>848</v>
      </c>
      <c r="C33" s="76"/>
      <c r="D33" s="76">
        <f>data!C135</f>
        <v>0</v>
      </c>
      <c r="E33" s="73" t="s">
        <v>849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850</v>
      </c>
      <c r="C34" s="76"/>
      <c r="D34" s="76">
        <f>data!C136</f>
        <v>0</v>
      </c>
      <c r="E34" s="73" t="s">
        <v>352</v>
      </c>
      <c r="F34" s="76"/>
      <c r="G34" s="76">
        <f>data!E143</f>
        <v>62</v>
      </c>
    </row>
    <row r="35" spans="1:7" ht="20.149999999999999" customHeight="1" x14ac:dyDescent="0.35">
      <c r="A35" s="72"/>
      <c r="B35" s="92" t="s">
        <v>851</v>
      </c>
      <c r="C35" s="76"/>
      <c r="D35" s="76">
        <f>data!C137</f>
        <v>0</v>
      </c>
      <c r="E35" s="73" t="s">
        <v>852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112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853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620A7-B7EA-4103-BBFD-F36AE939DE03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854</v>
      </c>
      <c r="G1" s="70" t="s">
        <v>855</v>
      </c>
    </row>
    <row r="2" spans="1:7" ht="20.149999999999999" customHeight="1" x14ac:dyDescent="0.35">
      <c r="A2" s="1" t="str">
        <f>"Hospital: "&amp;data!C98</f>
        <v>Hospital: EvergreenHealth Monroe</v>
      </c>
      <c r="G2" s="4" t="s">
        <v>856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857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858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859</v>
      </c>
      <c r="B6" s="88" t="s">
        <v>337</v>
      </c>
      <c r="C6" s="88" t="s">
        <v>860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380</v>
      </c>
      <c r="C7" s="136">
        <f>data!B155</f>
        <v>1705.2338344489056</v>
      </c>
      <c r="D7" s="136">
        <f>data!B156</f>
        <v>0</v>
      </c>
      <c r="E7" s="136">
        <f>data!B157</f>
        <v>22383180.82</v>
      </c>
      <c r="F7" s="136">
        <f>data!B158</f>
        <v>48868455.399999999</v>
      </c>
      <c r="G7" s="136">
        <f>data!B157+data!B158</f>
        <v>71251636.219999999</v>
      </c>
    </row>
    <row r="8" spans="1:7" ht="20.149999999999999" customHeight="1" x14ac:dyDescent="0.35">
      <c r="A8" s="72" t="s">
        <v>359</v>
      </c>
      <c r="B8" s="136">
        <f>data!C154</f>
        <v>327</v>
      </c>
      <c r="C8" s="136">
        <f>data!C155</f>
        <v>1238.6309221303695</v>
      </c>
      <c r="D8" s="136">
        <f>data!C156</f>
        <v>0</v>
      </c>
      <c r="E8" s="136">
        <f>data!C157</f>
        <v>5886079.9000000004</v>
      </c>
      <c r="F8" s="136">
        <f>data!C158</f>
        <v>33486565.550000001</v>
      </c>
      <c r="G8" s="136">
        <f>data!C157+data!C158</f>
        <v>39372645.450000003</v>
      </c>
    </row>
    <row r="9" spans="1:7" ht="20.149999999999999" customHeight="1" x14ac:dyDescent="0.35">
      <c r="A9" s="72" t="s">
        <v>861</v>
      </c>
      <c r="B9" s="136">
        <f>data!D154</f>
        <v>284</v>
      </c>
      <c r="C9" s="136">
        <f>data!D155</f>
        <v>1107.1352434207245</v>
      </c>
      <c r="D9" s="136">
        <f>data!D156</f>
        <v>0</v>
      </c>
      <c r="E9" s="136">
        <f>data!D157</f>
        <v>8950773.5500000007</v>
      </c>
      <c r="F9" s="136">
        <f>data!D158</f>
        <v>70039604.799999997</v>
      </c>
      <c r="G9" s="136">
        <f>data!D157+data!D158</f>
        <v>78990378.349999994</v>
      </c>
    </row>
    <row r="10" spans="1:7" ht="20.149999999999999" customHeight="1" x14ac:dyDescent="0.35">
      <c r="A10" s="87" t="s">
        <v>230</v>
      </c>
      <c r="B10" s="136">
        <f>data!E154</f>
        <v>991</v>
      </c>
      <c r="C10" s="136">
        <f>data!E155</f>
        <v>4051</v>
      </c>
      <c r="D10" s="136">
        <f>data!E156</f>
        <v>0</v>
      </c>
      <c r="E10" s="136">
        <f>data!E157</f>
        <v>37220034.269999996</v>
      </c>
      <c r="F10" s="136">
        <f>data!E158</f>
        <v>152394625.75</v>
      </c>
      <c r="G10" s="136">
        <f>E10+F10</f>
        <v>189614660.01999998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862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858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859</v>
      </c>
      <c r="B15" s="88" t="s">
        <v>337</v>
      </c>
      <c r="C15" s="88" t="s">
        <v>860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861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863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858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859</v>
      </c>
      <c r="B24" s="88" t="s">
        <v>337</v>
      </c>
      <c r="C24" s="88" t="s">
        <v>860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218</v>
      </c>
      <c r="C25" s="136">
        <f>data!B167</f>
        <v>1827.9317177760176</v>
      </c>
      <c r="D25" s="136">
        <f>data!B168</f>
        <v>0</v>
      </c>
      <c r="E25" s="136">
        <f>data!B169</f>
        <v>693707.95541578182</v>
      </c>
      <c r="F25" s="136">
        <f>data!B170</f>
        <v>70206.849292179555</v>
      </c>
      <c r="G25" s="136">
        <f>data!B169+data!B170</f>
        <v>763914.80470796139</v>
      </c>
    </row>
    <row r="26" spans="1:7" ht="20.149999999999999" customHeight="1" x14ac:dyDescent="0.35">
      <c r="A26" s="72" t="s">
        <v>359</v>
      </c>
      <c r="B26" s="136">
        <f>data!C166</f>
        <v>253</v>
      </c>
      <c r="C26" s="136">
        <f>data!C167</f>
        <v>2414.515302706252</v>
      </c>
      <c r="D26" s="136">
        <f>data!C168</f>
        <v>0</v>
      </c>
      <c r="E26" s="136">
        <f>data!C169</f>
        <v>3884894.5567922452</v>
      </c>
      <c r="F26" s="136">
        <f>data!C170</f>
        <v>393171.51336580579</v>
      </c>
      <c r="G26" s="136">
        <f>data!C169+data!C170</f>
        <v>4278066.0701580513</v>
      </c>
    </row>
    <row r="27" spans="1:7" ht="20.149999999999999" customHeight="1" x14ac:dyDescent="0.35">
      <c r="A27" s="72" t="s">
        <v>861</v>
      </c>
      <c r="B27" s="136">
        <f>data!D166</f>
        <v>225</v>
      </c>
      <c r="C27" s="136">
        <f>data!D167</f>
        <v>1537.5529795177304</v>
      </c>
      <c r="D27" s="136">
        <f>data!D168</f>
        <v>0</v>
      </c>
      <c r="E27" s="136">
        <f>data!D169</f>
        <v>1729195.2696960024</v>
      </c>
      <c r="F27" s="136">
        <f>data!D170</f>
        <v>175003.54543798437</v>
      </c>
      <c r="G27" s="136">
        <f>data!D169+data!D170</f>
        <v>1904198.8151339868</v>
      </c>
    </row>
    <row r="28" spans="1:7" ht="20.149999999999999" customHeight="1" x14ac:dyDescent="0.35">
      <c r="A28" s="87" t="s">
        <v>230</v>
      </c>
      <c r="B28" s="136">
        <f>data!E166</f>
        <v>696</v>
      </c>
      <c r="C28" s="136">
        <f>data!E167</f>
        <v>5780</v>
      </c>
      <c r="D28" s="136">
        <f>data!E168</f>
        <v>0</v>
      </c>
      <c r="E28" s="136">
        <f>data!E169</f>
        <v>6307797.7819040287</v>
      </c>
      <c r="F28" s="136">
        <f>data!E170</f>
        <v>638381.9080959697</v>
      </c>
      <c r="G28" s="136">
        <f>data!E169+data!E170</f>
        <v>6946179.6899999985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864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865</v>
      </c>
      <c r="C32" s="148">
        <f>data!B173</f>
        <v>540576.23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866</v>
      </c>
      <c r="C33" s="144">
        <f>data!C173</f>
        <v>2026240.8200000003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17-5699-47FC-8F79-692F3502C5FA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867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EvergreenHealth Monroe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868</v>
      </c>
      <c r="C6" s="72">
        <f>data!C181</f>
        <v>1460886.54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82000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172486.58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0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596691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521432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869</v>
      </c>
      <c r="C14" s="72">
        <f>data!D189</f>
        <v>2833496.12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870</v>
      </c>
      <c r="C18" s="72">
        <f>data!C191</f>
        <v>202638.42</v>
      </c>
    </row>
    <row r="19" spans="1:3" ht="20.149999999999999" customHeight="1" x14ac:dyDescent="0.35">
      <c r="A19" s="72">
        <v>13</v>
      </c>
      <c r="B19" s="73" t="s">
        <v>871</v>
      </c>
      <c r="C19" s="72">
        <f>data!C192</f>
        <v>212764.79</v>
      </c>
    </row>
    <row r="20" spans="1:3" ht="20.149999999999999" customHeight="1" x14ac:dyDescent="0.35">
      <c r="A20" s="72">
        <v>14</v>
      </c>
      <c r="B20" s="73" t="s">
        <v>872</v>
      </c>
      <c r="C20" s="72">
        <f>data!D193</f>
        <v>415403.21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873</v>
      </c>
      <c r="C24" s="157"/>
    </row>
    <row r="25" spans="1:3" ht="20.149999999999999" customHeight="1" x14ac:dyDescent="0.35">
      <c r="A25" s="72">
        <v>17</v>
      </c>
      <c r="B25" s="73" t="s">
        <v>874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481602</v>
      </c>
    </row>
    <row r="27" spans="1:3" ht="20.149999999999999" customHeight="1" x14ac:dyDescent="0.35">
      <c r="A27" s="72">
        <v>19</v>
      </c>
      <c r="B27" s="73" t="s">
        <v>875</v>
      </c>
      <c r="C27" s="72">
        <f>data!D197</f>
        <v>481602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876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47312.51</v>
      </c>
    </row>
    <row r="32" spans="1:3" ht="20.149999999999999" customHeight="1" x14ac:dyDescent="0.35">
      <c r="A32" s="72">
        <v>22</v>
      </c>
      <c r="B32" s="73" t="s">
        <v>877</v>
      </c>
      <c r="C32" s="72">
        <f>data!C200</f>
        <v>555131.37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878</v>
      </c>
      <c r="C34" s="72">
        <f>data!D202</f>
        <v>602443.88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879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0</v>
      </c>
    </row>
    <row r="40" spans="1:3" ht="20.149999999999999" customHeight="1" x14ac:dyDescent="0.35">
      <c r="A40" s="72">
        <v>28</v>
      </c>
      <c r="B40" s="73" t="s">
        <v>880</v>
      </c>
      <c r="C40" s="72">
        <f>data!D206</f>
        <v>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3C48-A6C0-4D95-8497-95A256E125C9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881</v>
      </c>
    </row>
    <row r="3" spans="1:6" ht="20.149999999999999" customHeight="1" x14ac:dyDescent="0.35">
      <c r="A3" s="129" t="str">
        <f>"Hospital: "&amp;data!C98</f>
        <v>Hospital: EvergreenHealth Monroe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882</v>
      </c>
      <c r="D5" s="160"/>
      <c r="E5" s="160"/>
      <c r="F5" s="160" t="s">
        <v>883</v>
      </c>
    </row>
    <row r="6" spans="1:6" ht="20.149999999999999" customHeight="1" x14ac:dyDescent="0.35">
      <c r="A6" s="161"/>
      <c r="B6" s="79"/>
      <c r="C6" s="162" t="s">
        <v>884</v>
      </c>
      <c r="D6" s="162" t="s">
        <v>391</v>
      </c>
      <c r="E6" s="162" t="s">
        <v>885</v>
      </c>
      <c r="F6" s="162" t="s">
        <v>884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1878609.67</v>
      </c>
      <c r="D7" s="76">
        <f>data!C211</f>
        <v>0</v>
      </c>
      <c r="E7" s="76">
        <f>data!D211</f>
        <v>0</v>
      </c>
      <c r="F7" s="76">
        <f>data!E211</f>
        <v>1878609.67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1233751.07</v>
      </c>
      <c r="D8" s="76">
        <f>data!C212</f>
        <v>0</v>
      </c>
      <c r="E8" s="76">
        <f>data!D212</f>
        <v>0</v>
      </c>
      <c r="F8" s="76">
        <f>data!E212</f>
        <v>1233751.07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27296057.739999998</v>
      </c>
      <c r="D9" s="76">
        <f>data!C213</f>
        <v>10475.790000000001</v>
      </c>
      <c r="E9" s="76">
        <f>data!D213</f>
        <v>0</v>
      </c>
      <c r="F9" s="76">
        <f>data!E213</f>
        <v>27306533.529999997</v>
      </c>
    </row>
    <row r="10" spans="1:6" ht="20.149999999999999" customHeight="1" x14ac:dyDescent="0.35">
      <c r="A10" s="72">
        <v>4</v>
      </c>
      <c r="B10" s="76" t="s">
        <v>886</v>
      </c>
      <c r="C10" s="76">
        <f>data!B214</f>
        <v>2731402.69</v>
      </c>
      <c r="D10" s="76">
        <f>data!C214</f>
        <v>0</v>
      </c>
      <c r="E10" s="76">
        <f>data!D214</f>
        <v>0</v>
      </c>
      <c r="F10" s="76">
        <f>data!E214</f>
        <v>2731402.69</v>
      </c>
    </row>
    <row r="11" spans="1:6" ht="20.149999999999999" customHeight="1" x14ac:dyDescent="0.35">
      <c r="A11" s="72">
        <v>5</v>
      </c>
      <c r="B11" s="76" t="s">
        <v>887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888</v>
      </c>
      <c r="C12" s="76">
        <f>data!B216</f>
        <v>19683568</v>
      </c>
      <c r="D12" s="76">
        <f>data!C216</f>
        <v>1631857</v>
      </c>
      <c r="E12" s="76">
        <f>data!D216</f>
        <v>5186.8999999999996</v>
      </c>
      <c r="F12" s="76">
        <f>data!E216</f>
        <v>21310238.100000001</v>
      </c>
    </row>
    <row r="13" spans="1:6" ht="20.149999999999999" customHeight="1" x14ac:dyDescent="0.35">
      <c r="A13" s="72">
        <v>7</v>
      </c>
      <c r="B13" s="76" t="s">
        <v>889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3109130.11</v>
      </c>
      <c r="D14" s="76">
        <f>data!C218</f>
        <v>0</v>
      </c>
      <c r="E14" s="76">
        <f>data!D218</f>
        <v>0</v>
      </c>
      <c r="F14" s="76">
        <f>data!E218</f>
        <v>3109130.11</v>
      </c>
    </row>
    <row r="15" spans="1:6" ht="20.149999999999999" customHeight="1" x14ac:dyDescent="0.35">
      <c r="A15" s="72">
        <v>9</v>
      </c>
      <c r="B15" s="76" t="s">
        <v>890</v>
      </c>
      <c r="C15" s="76">
        <f>data!B219</f>
        <v>1199418</v>
      </c>
      <c r="D15" s="76">
        <f>data!C219</f>
        <v>847622</v>
      </c>
      <c r="E15" s="76">
        <f>data!D219</f>
        <v>393801.52</v>
      </c>
      <c r="F15" s="76">
        <f>data!E219</f>
        <v>1653238.48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57131937.280000001</v>
      </c>
      <c r="D16" s="76">
        <f>data!C220</f>
        <v>2489954.79</v>
      </c>
      <c r="E16" s="76">
        <f>data!D220</f>
        <v>398988.42000000004</v>
      </c>
      <c r="F16" s="76">
        <f>data!E220</f>
        <v>59222903.649999999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882</v>
      </c>
      <c r="D21" s="4" t="s">
        <v>230</v>
      </c>
      <c r="E21" s="162"/>
      <c r="F21" s="162" t="s">
        <v>883</v>
      </c>
    </row>
    <row r="22" spans="1:6" ht="20.149999999999999" customHeight="1" x14ac:dyDescent="0.35">
      <c r="A22" s="163"/>
      <c r="B22" s="155"/>
      <c r="C22" s="162" t="s">
        <v>884</v>
      </c>
      <c r="D22" s="162" t="s">
        <v>891</v>
      </c>
      <c r="E22" s="162" t="s">
        <v>885</v>
      </c>
      <c r="F22" s="162" t="s">
        <v>884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-1063555.6200000001</v>
      </c>
      <c r="D24" s="76">
        <f>data!C225</f>
        <v>-62597.18</v>
      </c>
      <c r="E24" s="76">
        <f>data!D225</f>
        <v>0</v>
      </c>
      <c r="F24" s="76">
        <f>data!E225</f>
        <v>-1126152.8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-21584937.789999999</v>
      </c>
      <c r="D25" s="76">
        <f>data!C226</f>
        <v>-1020581.88</v>
      </c>
      <c r="E25" s="76">
        <f>data!D226</f>
        <v>0</v>
      </c>
      <c r="F25" s="76">
        <f>data!E226</f>
        <v>-22605519.669999998</v>
      </c>
    </row>
    <row r="26" spans="1:6" ht="20.149999999999999" customHeight="1" x14ac:dyDescent="0.35">
      <c r="A26" s="72">
        <v>14</v>
      </c>
      <c r="B26" s="76" t="s">
        <v>886</v>
      </c>
      <c r="C26" s="76">
        <f>data!B227</f>
        <v>-2545517.2799999998</v>
      </c>
      <c r="D26" s="76">
        <f>data!C227</f>
        <v>-28363.54</v>
      </c>
      <c r="E26" s="76">
        <f>data!D227</f>
        <v>0</v>
      </c>
      <c r="F26" s="76">
        <f>data!E227</f>
        <v>-2573880.8199999998</v>
      </c>
    </row>
    <row r="27" spans="1:6" ht="20.149999999999999" customHeight="1" x14ac:dyDescent="0.35">
      <c r="A27" s="72">
        <v>15</v>
      </c>
      <c r="B27" s="76" t="s">
        <v>887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888</v>
      </c>
      <c r="C28" s="76">
        <f>data!B229</f>
        <v>-17396757.5</v>
      </c>
      <c r="D28" s="76">
        <f>data!C229</f>
        <v>-857818.35</v>
      </c>
      <c r="E28" s="76">
        <f>data!D229</f>
        <v>-5186.8999999999996</v>
      </c>
      <c r="F28" s="76">
        <f>data!E229</f>
        <v>-18249388.950000003</v>
      </c>
    </row>
    <row r="29" spans="1:6" ht="20.149999999999999" customHeight="1" x14ac:dyDescent="0.35">
      <c r="A29" s="72">
        <v>17</v>
      </c>
      <c r="B29" s="76" t="s">
        <v>889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-2451284.0699999998</v>
      </c>
      <c r="D30" s="76">
        <f>data!C231</f>
        <v>-76236.3</v>
      </c>
      <c r="E30" s="76">
        <f>data!D231</f>
        <v>0</v>
      </c>
      <c r="F30" s="76">
        <f>data!E231</f>
        <v>-2527520.3699999996</v>
      </c>
    </row>
    <row r="31" spans="1:6" ht="20.149999999999999" customHeight="1" x14ac:dyDescent="0.35">
      <c r="A31" s="72">
        <v>19</v>
      </c>
      <c r="B31" s="76" t="s">
        <v>890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-45042052.259999998</v>
      </c>
      <c r="D32" s="76">
        <f>data!C233</f>
        <v>-2045597.2500000002</v>
      </c>
      <c r="E32" s="76">
        <f>data!D233</f>
        <v>-5186.8999999999996</v>
      </c>
      <c r="F32" s="76">
        <f>data!E233</f>
        <v>-47082462.609999999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9406-9DBB-44AC-8B31-1372990D811F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892</v>
      </c>
      <c r="B1" s="71"/>
      <c r="C1" s="71"/>
      <c r="D1" s="70" t="s">
        <v>893</v>
      </c>
    </row>
    <row r="2" spans="1:4" ht="20.149999999999999" customHeight="1" x14ac:dyDescent="0.35">
      <c r="A2" s="129" t="str">
        <f>"Hospital: "&amp;data!C98</f>
        <v>Hospital: EvergreenHealth Monroe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894</v>
      </c>
      <c r="C4" s="165" t="s">
        <v>895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8575538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49299249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38850455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2857228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2743094</v>
      </c>
    </row>
    <row r="11" spans="1:4" ht="20.149999999999999" customHeight="1" x14ac:dyDescent="0.35">
      <c r="A11" s="72">
        <v>7</v>
      </c>
      <c r="B11" s="167">
        <v>5850</v>
      </c>
      <c r="C11" s="76" t="s">
        <v>896</v>
      </c>
      <c r="D11" s="76">
        <f>data!C243</f>
        <v>34651887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-294620</v>
      </c>
    </row>
    <row r="13" spans="1:4" ht="20.149999999999999" customHeight="1" x14ac:dyDescent="0.35">
      <c r="A13" s="72">
        <v>9</v>
      </c>
      <c r="B13" s="76"/>
      <c r="C13" s="76" t="s">
        <v>897</v>
      </c>
      <c r="D13" s="76">
        <f>data!D245</f>
        <v>128107293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898</v>
      </c>
      <c r="D16" s="72">
        <f>data!C247</f>
        <v>449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309897</v>
      </c>
    </row>
    <row r="19" spans="1:4" ht="20.149999999999999" customHeight="1" x14ac:dyDescent="0.35">
      <c r="A19" s="170">
        <v>15</v>
      </c>
      <c r="B19" s="167">
        <v>5910</v>
      </c>
      <c r="C19" s="89" t="s">
        <v>899</v>
      </c>
      <c r="D19" s="76">
        <f>data!C250</f>
        <v>1089520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900</v>
      </c>
      <c r="D22" s="76">
        <f>data!D252</f>
        <v>1399417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1560561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901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902</v>
      </c>
      <c r="C27" s="88"/>
      <c r="D27" s="76">
        <f>data!D256</f>
        <v>1560561</v>
      </c>
    </row>
    <row r="28" spans="1:4" ht="20.149999999999999" customHeight="1" x14ac:dyDescent="0.35">
      <c r="A28" s="81">
        <v>24</v>
      </c>
      <c r="B28" s="147" t="s">
        <v>903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2024-06-27T19:52:29Z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