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20796D4-B381-4EEB-8777-B7782506E4DA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94" i="24" l="1"/>
  <c r="B77" i="31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Y85" i="34" s="1"/>
  <c r="C645" i="34" s="1"/>
  <c r="BX48" i="34"/>
  <c r="BX62" i="34" s="1"/>
  <c r="BX85" i="34" s="1"/>
  <c r="C644" i="34" s="1"/>
  <c r="BW48" i="34"/>
  <c r="BW62" i="34" s="1"/>
  <c r="BW85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Q85" i="34" s="1"/>
  <c r="C623" i="34" s="1"/>
  <c r="BP48" i="34"/>
  <c r="BP62" i="34" s="1"/>
  <c r="BP85" i="34" s="1"/>
  <c r="C621" i="34" s="1"/>
  <c r="BO48" i="34"/>
  <c r="BO62" i="34" s="1"/>
  <c r="BO85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I85" i="34" s="1"/>
  <c r="C634" i="34" s="1"/>
  <c r="BH48" i="34"/>
  <c r="BH62" i="34" s="1"/>
  <c r="BH85" i="34" s="1"/>
  <c r="C636" i="34" s="1"/>
  <c r="BG48" i="34"/>
  <c r="BG62" i="34" s="1"/>
  <c r="BG85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BA85" i="34" s="1"/>
  <c r="C630" i="34" s="1"/>
  <c r="AZ48" i="34"/>
  <c r="AZ62" i="34" s="1"/>
  <c r="AZ85" i="34" s="1"/>
  <c r="C628" i="34" s="1"/>
  <c r="AY48" i="34"/>
  <c r="AY62" i="34" s="1"/>
  <c r="AY85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S85" i="34" s="1"/>
  <c r="C710" i="34" s="1"/>
  <c r="AR48" i="34"/>
  <c r="AR62" i="34" s="1"/>
  <c r="AR85" i="34" s="1"/>
  <c r="C709" i="34" s="1"/>
  <c r="AQ48" i="34"/>
  <c r="AQ62" i="34" s="1"/>
  <c r="AQ85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K85" i="34" s="1"/>
  <c r="C702" i="34" s="1"/>
  <c r="AJ48" i="34"/>
  <c r="AJ62" i="34" s="1"/>
  <c r="AJ85" i="34" s="1"/>
  <c r="C701" i="34" s="1"/>
  <c r="AI48" i="34"/>
  <c r="AI62" i="34" s="1"/>
  <c r="AI85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C85" i="34" s="1"/>
  <c r="C694" i="34" s="1"/>
  <c r="AB48" i="34"/>
  <c r="AB62" i="34" s="1"/>
  <c r="AB85" i="34" s="1"/>
  <c r="C693" i="34" s="1"/>
  <c r="AA48" i="34"/>
  <c r="AA62" i="34" s="1"/>
  <c r="AA85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U85" i="34" s="1"/>
  <c r="C686" i="34" s="1"/>
  <c r="T48" i="34"/>
  <c r="T62" i="34" s="1"/>
  <c r="T85" i="34" s="1"/>
  <c r="C685" i="34" s="1"/>
  <c r="S48" i="34"/>
  <c r="S62" i="34" s="1"/>
  <c r="S85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M85" i="34" s="1"/>
  <c r="C678" i="34" s="1"/>
  <c r="L48" i="34"/>
  <c r="L62" i="34" s="1"/>
  <c r="L85" i="34" s="1"/>
  <c r="C677" i="34" s="1"/>
  <c r="K48" i="34"/>
  <c r="K62" i="34" s="1"/>
  <c r="K85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E85" i="34" s="1"/>
  <c r="C670" i="34" s="1"/>
  <c r="D48" i="34"/>
  <c r="D62" i="34" s="1"/>
  <c r="D85" i="34" s="1"/>
  <c r="C669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B89" i="15"/>
  <c r="I88" i="15"/>
  <c r="I87" i="15"/>
  <c r="I86" i="15"/>
  <c r="I85" i="15"/>
  <c r="I84" i="15"/>
  <c r="I83" i="15"/>
  <c r="I82" i="15"/>
  <c r="I81" i="15"/>
  <c r="I80" i="15"/>
  <c r="B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B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B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B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BN2" i="30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D383" i="24" l="1"/>
  <c r="C137" i="8" s="1"/>
  <c r="D366" i="24"/>
  <c r="C117" i="8"/>
  <c r="CE89" i="24"/>
  <c r="CE69" i="24"/>
  <c r="I371" i="32" s="1"/>
  <c r="BX85" i="24"/>
  <c r="F341" i="32" s="1"/>
  <c r="CE52" i="24"/>
  <c r="D85" i="24"/>
  <c r="L85" i="24"/>
  <c r="C677" i="24" s="1"/>
  <c r="Y85" i="24"/>
  <c r="D117" i="32" s="1"/>
  <c r="AO85" i="24"/>
  <c r="C53" i="15" s="1"/>
  <c r="G53" i="15" s="1"/>
  <c r="BE85" i="24"/>
  <c r="H245" i="32" s="1"/>
  <c r="BU85" i="24"/>
  <c r="C641" i="24" s="1"/>
  <c r="Q85" i="24"/>
  <c r="AG85" i="24"/>
  <c r="C698" i="24" s="1"/>
  <c r="BM85" i="24"/>
  <c r="D258" i="34"/>
  <c r="B17" i="15"/>
  <c r="B25" i="15"/>
  <c r="H25" i="15" s="1"/>
  <c r="I25" i="15" s="1"/>
  <c r="B33" i="15"/>
  <c r="B41" i="15"/>
  <c r="B73" i="15"/>
  <c r="B81" i="15"/>
  <c r="F85" i="34"/>
  <c r="N85" i="34"/>
  <c r="B26" i="15" s="1"/>
  <c r="H26" i="15" s="1"/>
  <c r="I26" i="15" s="1"/>
  <c r="V85" i="34"/>
  <c r="B34" i="15" s="1"/>
  <c r="F34" i="15" s="1"/>
  <c r="AD85" i="34"/>
  <c r="AL85" i="34"/>
  <c r="AT85" i="34"/>
  <c r="BB85" i="34"/>
  <c r="BJ85" i="34"/>
  <c r="BR85" i="34"/>
  <c r="BZ85" i="34"/>
  <c r="C646" i="34" s="1"/>
  <c r="B58" i="31"/>
  <c r="B66" i="31"/>
  <c r="B74" i="31"/>
  <c r="B59" i="31"/>
  <c r="B67" i="31"/>
  <c r="B75" i="31"/>
  <c r="B68" i="31"/>
  <c r="B76" i="31"/>
  <c r="B61" i="31"/>
  <c r="B69" i="31"/>
  <c r="B24" i="15"/>
  <c r="F24" i="15" s="1"/>
  <c r="B40" i="15"/>
  <c r="B88" i="15"/>
  <c r="CE89" i="34"/>
  <c r="K612" i="34" s="1"/>
  <c r="B48" i="15"/>
  <c r="B72" i="15"/>
  <c r="B16" i="15"/>
  <c r="P85" i="34"/>
  <c r="C681" i="34" s="1"/>
  <c r="AV85" i="34"/>
  <c r="B60" i="15" s="1"/>
  <c r="CB85" i="34"/>
  <c r="B92" i="15" s="1"/>
  <c r="D341" i="34"/>
  <c r="D350" i="34" s="1"/>
  <c r="C676" i="34"/>
  <c r="B23" i="15"/>
  <c r="F23" i="15" s="1"/>
  <c r="C684" i="34"/>
  <c r="B31" i="15"/>
  <c r="C692" i="34"/>
  <c r="B39" i="15"/>
  <c r="C700" i="34"/>
  <c r="B47" i="15"/>
  <c r="C708" i="34"/>
  <c r="B55" i="15"/>
  <c r="H55" i="15" s="1"/>
  <c r="I55" i="15" s="1"/>
  <c r="C625" i="34"/>
  <c r="B63" i="15"/>
  <c r="C618" i="34"/>
  <c r="B71" i="15"/>
  <c r="C627" i="34"/>
  <c r="B79" i="15"/>
  <c r="C643" i="34"/>
  <c r="B87" i="15"/>
  <c r="C687" i="34"/>
  <c r="CE48" i="34"/>
  <c r="C62" i="34"/>
  <c r="CE62" i="34" s="1"/>
  <c r="CE69" i="34"/>
  <c r="E220" i="34"/>
  <c r="D367" i="34"/>
  <c r="D384" i="34" s="1"/>
  <c r="D417" i="34" s="1"/>
  <c r="D421" i="34" s="1"/>
  <c r="D424" i="34" s="1"/>
  <c r="CF90" i="34"/>
  <c r="F33" i="15"/>
  <c r="F56" i="15"/>
  <c r="F17" i="15"/>
  <c r="F41" i="15"/>
  <c r="F25" i="15"/>
  <c r="F49" i="15"/>
  <c r="F57" i="15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C88" i="15"/>
  <c r="G88" i="15" s="1"/>
  <c r="C644" i="24"/>
  <c r="M61" i="31"/>
  <c r="F273" i="32"/>
  <c r="M33" i="31"/>
  <c r="F145" i="32"/>
  <c r="M41" i="31"/>
  <c r="G177" i="32"/>
  <c r="M57" i="31"/>
  <c r="I241" i="32"/>
  <c r="M65" i="31"/>
  <c r="C305" i="32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C682" i="24"/>
  <c r="C29" i="15"/>
  <c r="G29" i="15" s="1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16" i="15"/>
  <c r="G16" i="15" s="1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277" i="32"/>
  <c r="C77" i="15"/>
  <c r="G77" i="15" s="1"/>
  <c r="C638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E380" i="24" l="1"/>
  <c r="C120" i="8"/>
  <c r="D367" i="24"/>
  <c r="C37" i="15"/>
  <c r="G37" i="15" s="1"/>
  <c r="C690" i="24"/>
  <c r="C24" i="15"/>
  <c r="G24" i="15" s="1"/>
  <c r="E53" i="32"/>
  <c r="C706" i="24"/>
  <c r="E149" i="32"/>
  <c r="F181" i="32"/>
  <c r="C45" i="15"/>
  <c r="G45" i="15" s="1"/>
  <c r="C614" i="24"/>
  <c r="D615" i="24" s="1"/>
  <c r="C69" i="15"/>
  <c r="G69" i="15" s="1"/>
  <c r="C341" i="32"/>
  <c r="C85" i="15"/>
  <c r="G85" i="15" s="1"/>
  <c r="C679" i="34"/>
  <c r="B90" i="15"/>
  <c r="H24" i="15"/>
  <c r="I24" i="15" s="1"/>
  <c r="C85" i="34"/>
  <c r="C668" i="34" s="1"/>
  <c r="C622" i="34"/>
  <c r="F47" i="15"/>
  <c r="C713" i="34"/>
  <c r="C617" i="34"/>
  <c r="B74" i="15"/>
  <c r="C632" i="34"/>
  <c r="B66" i="15"/>
  <c r="C711" i="34"/>
  <c r="B58" i="15"/>
  <c r="C703" i="34"/>
  <c r="B50" i="15"/>
  <c r="C695" i="34"/>
  <c r="B42" i="15"/>
  <c r="C626" i="34"/>
  <c r="B82" i="15"/>
  <c r="C671" i="34"/>
  <c r="B18" i="15"/>
  <c r="H23" i="15"/>
  <c r="I23" i="15" s="1"/>
  <c r="F55" i="15"/>
  <c r="F48" i="15"/>
  <c r="F26" i="15"/>
  <c r="F16" i="15"/>
  <c r="H16" i="15" s="1"/>
  <c r="I16" i="15" s="1"/>
  <c r="F63" i="15"/>
  <c r="B28" i="15"/>
  <c r="F39" i="15"/>
  <c r="C15" i="15"/>
  <c r="G15" i="15" s="1"/>
  <c r="C668" i="24"/>
  <c r="C21" i="32"/>
  <c r="CE85" i="24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C624" i="34"/>
  <c r="B68" i="15"/>
  <c r="E213" i="32"/>
  <c r="C712" i="24"/>
  <c r="C59" i="15"/>
  <c r="G59" i="15" s="1"/>
  <c r="C614" i="34"/>
  <c r="B69" i="15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C121" i="8"/>
  <c r="D384" i="24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H309" i="32"/>
  <c r="C83" i="15"/>
  <c r="G83" i="15" s="1"/>
  <c r="C639" i="24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H39" i="15" l="1"/>
  <c r="I39" i="15" s="1"/>
  <c r="H48" i="15"/>
  <c r="I48" i="15" s="1"/>
  <c r="G65" i="15"/>
  <c r="H65" i="15" s="1"/>
  <c r="I65" i="15" s="1"/>
  <c r="H17" i="15"/>
  <c r="I17" i="15" s="1"/>
  <c r="C715" i="24"/>
  <c r="H34" i="15"/>
  <c r="I34" i="15" s="1"/>
  <c r="H63" i="15"/>
  <c r="G49" i="15"/>
  <c r="H49" i="15"/>
  <c r="I49" i="15" s="1"/>
  <c r="H33" i="15"/>
  <c r="I33" i="15" s="1"/>
  <c r="H41" i="15"/>
  <c r="I41" i="15" s="1"/>
  <c r="H47" i="15"/>
  <c r="I47" i="15" s="1"/>
  <c r="CE85" i="34"/>
  <c r="C716" i="34" s="1"/>
  <c r="H18" i="15"/>
  <c r="I18" i="15" s="1"/>
  <c r="F18" i="15"/>
  <c r="H58" i="15"/>
  <c r="I58" i="15" s="1"/>
  <c r="F58" i="15"/>
  <c r="H42" i="15"/>
  <c r="I42" i="15" s="1"/>
  <c r="F42" i="15"/>
  <c r="H50" i="15"/>
  <c r="I50" i="15" s="1"/>
  <c r="F50" i="15"/>
  <c r="H28" i="15"/>
  <c r="I28" i="15" s="1"/>
  <c r="F28" i="15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H69" i="15"/>
  <c r="F69" i="15"/>
  <c r="H29" i="15"/>
  <c r="I29" i="15" s="1"/>
  <c r="F29" i="15"/>
  <c r="H36" i="15"/>
  <c r="I36" i="15" s="1"/>
  <c r="F36" i="15"/>
  <c r="H54" i="15"/>
  <c r="I54" i="15" s="1"/>
  <c r="F54" i="15"/>
  <c r="I373" i="32"/>
  <c r="C716" i="24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C138" i="8"/>
  <c r="D417" i="24"/>
  <c r="H43" i="15"/>
  <c r="I43" i="15" s="1"/>
  <c r="F43" i="15"/>
  <c r="H51" i="15"/>
  <c r="I51" i="15" s="1"/>
  <c r="F51" i="15"/>
  <c r="H20" i="15"/>
  <c r="I20" i="15" s="1"/>
  <c r="F20" i="15"/>
  <c r="E623" i="24" l="1"/>
  <c r="E716" i="24" s="1"/>
  <c r="C168" i="8"/>
  <c r="D421" i="24"/>
  <c r="D715" i="24"/>
  <c r="E612" i="24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E684" i="24" l="1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C172" i="8"/>
  <c r="D424" i="24"/>
  <c r="C177" i="8" s="1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12" i="34"/>
  <c r="E699" i="24"/>
  <c r="E634" i="24"/>
  <c r="E694" i="24"/>
  <c r="E674" i="24"/>
  <c r="E632" i="24"/>
  <c r="E631" i="24"/>
  <c r="E703" i="24"/>
  <c r="E676" i="24"/>
  <c r="E701" i="24"/>
  <c r="F705" i="24" l="1"/>
  <c r="F685" i="24"/>
  <c r="F690" i="24"/>
  <c r="F680" i="24"/>
  <c r="F708" i="24"/>
  <c r="F638" i="24"/>
  <c r="F699" i="24"/>
  <c r="F686" i="24"/>
  <c r="F635" i="24"/>
  <c r="F697" i="24"/>
  <c r="F696" i="24"/>
  <c r="F676" i="24"/>
  <c r="F675" i="24"/>
  <c r="F694" i="24"/>
  <c r="F630" i="24"/>
  <c r="F687" i="24"/>
  <c r="F672" i="24"/>
  <c r="F629" i="24"/>
  <c r="F689" i="24"/>
  <c r="F681" i="24"/>
  <c r="F683" i="24"/>
  <c r="F641" i="24"/>
  <c r="F642" i="24"/>
  <c r="F646" i="24"/>
  <c r="F706" i="24"/>
  <c r="F692" i="24"/>
  <c r="F688" i="24"/>
  <c r="F703" i="24"/>
  <c r="F709" i="24"/>
  <c r="F640" i="24"/>
  <c r="F712" i="24"/>
  <c r="F628" i="24"/>
  <c r="F702" i="24"/>
  <c r="F669" i="24"/>
  <c r="F645" i="24"/>
  <c r="F710" i="24"/>
  <c r="F711" i="24"/>
  <c r="F632" i="24"/>
  <c r="F626" i="24"/>
  <c r="F643" i="24"/>
  <c r="F707" i="24"/>
  <c r="F671" i="24"/>
  <c r="F677" i="24"/>
  <c r="F701" i="24"/>
  <c r="F698" i="24"/>
  <c r="F668" i="24"/>
  <c r="F639" i="24"/>
  <c r="F695" i="24"/>
  <c r="F704" i="24"/>
  <c r="F716" i="24"/>
  <c r="F631" i="24"/>
  <c r="F674" i="24"/>
  <c r="F713" i="24"/>
  <c r="F678" i="24"/>
  <c r="F700" i="24"/>
  <c r="F673" i="24"/>
  <c r="F633" i="24"/>
  <c r="F637" i="24"/>
  <c r="F679" i="24"/>
  <c r="F693" i="24"/>
  <c r="F691" i="24"/>
  <c r="F647" i="24"/>
  <c r="F636" i="24"/>
  <c r="F684" i="24"/>
  <c r="F670" i="24"/>
  <c r="F627" i="24"/>
  <c r="F625" i="24"/>
  <c r="G625" i="24" s="1"/>
  <c r="F682" i="24"/>
  <c r="F634" i="24"/>
  <c r="F644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F624" i="34" s="1"/>
  <c r="F700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F701" i="34"/>
  <c r="F707" i="34"/>
  <c r="F695" i="34"/>
  <c r="F712" i="34"/>
  <c r="F687" i="34"/>
  <c r="F704" i="34"/>
  <c r="F702" i="34"/>
  <c r="F692" i="34"/>
  <c r="F684" i="34"/>
  <c r="F668" i="34"/>
  <c r="F689" i="34"/>
  <c r="F681" i="34"/>
  <c r="F673" i="34"/>
  <c r="F686" i="34"/>
  <c r="F691" i="34"/>
  <c r="F644" i="34"/>
  <c r="F640" i="34"/>
  <c r="F634" i="34"/>
  <c r="F628" i="34"/>
  <c r="F626" i="34"/>
  <c r="F685" i="34"/>
  <c r="F635" i="34"/>
  <c r="F677" i="34"/>
  <c r="F641" i="34"/>
  <c r="F636" i="34"/>
  <c r="F629" i="34"/>
  <c r="F637" i="34"/>
  <c r="F688" i="34"/>
  <c r="F642" i="34"/>
  <c r="F638" i="34"/>
  <c r="F630" i="34"/>
  <c r="F627" i="34"/>
  <c r="F675" i="34"/>
  <c r="F671" i="34"/>
  <c r="F669" i="34"/>
  <c r="F643" i="34"/>
  <c r="F639" i="34"/>
  <c r="F632" i="34"/>
  <c r="F625" i="34"/>
  <c r="F703" i="34"/>
  <c r="F680" i="34"/>
  <c r="F670" i="34"/>
  <c r="F631" i="34"/>
  <c r="F690" i="34"/>
  <c r="E715" i="24"/>
  <c r="G710" i="24" l="1"/>
  <c r="G645" i="24"/>
  <c r="G704" i="24"/>
  <c r="G705" i="24"/>
  <c r="G699" i="24"/>
  <c r="G630" i="24"/>
  <c r="G639" i="24"/>
  <c r="G684" i="24"/>
  <c r="G632" i="24"/>
  <c r="G702" i="24"/>
  <c r="G629" i="24"/>
  <c r="G697" i="24"/>
  <c r="G691" i="24"/>
  <c r="G643" i="24"/>
  <c r="G627" i="24"/>
  <c r="G631" i="24"/>
  <c r="G679" i="24"/>
  <c r="G669" i="24"/>
  <c r="G686" i="24"/>
  <c r="G706" i="24"/>
  <c r="G676" i="24"/>
  <c r="G675" i="24"/>
  <c r="G716" i="24"/>
  <c r="G695" i="24"/>
  <c r="G685" i="24"/>
  <c r="G689" i="24"/>
  <c r="G708" i="24"/>
  <c r="G670" i="24"/>
  <c r="G690" i="24"/>
  <c r="G641" i="24"/>
  <c r="G634" i="24"/>
  <c r="G673" i="24"/>
  <c r="G687" i="24"/>
  <c r="G637" i="24"/>
  <c r="G674" i="24"/>
  <c r="G647" i="24"/>
  <c r="G633" i="24"/>
  <c r="G668" i="24"/>
  <c r="G696" i="24"/>
  <c r="G712" i="24"/>
  <c r="G693" i="24"/>
  <c r="G626" i="24"/>
  <c r="G680" i="24"/>
  <c r="G709" i="24"/>
  <c r="G682" i="24"/>
  <c r="G683" i="24"/>
  <c r="G671" i="24"/>
  <c r="G646" i="24"/>
  <c r="G638" i="24"/>
  <c r="G636" i="24"/>
  <c r="G700" i="24"/>
  <c r="G677" i="24"/>
  <c r="G640" i="24"/>
  <c r="G698" i="24"/>
  <c r="G642" i="24"/>
  <c r="G688" i="24"/>
  <c r="G707" i="24"/>
  <c r="G628" i="24"/>
  <c r="G701" i="24"/>
  <c r="G692" i="24"/>
  <c r="G711" i="24"/>
  <c r="G713" i="24"/>
  <c r="G672" i="24"/>
  <c r="G644" i="24"/>
  <c r="G694" i="24"/>
  <c r="G681" i="24"/>
  <c r="G635" i="24"/>
  <c r="G703" i="24"/>
  <c r="G678" i="24"/>
  <c r="F715" i="24"/>
  <c r="F716" i="34"/>
  <c r="F678" i="34"/>
  <c r="F699" i="34"/>
  <c r="F708" i="34"/>
  <c r="G625" i="34"/>
  <c r="G702" i="34" s="1"/>
  <c r="F698" i="34"/>
  <c r="F706" i="34"/>
  <c r="G698" i="34"/>
  <c r="G687" i="34"/>
  <c r="G638" i="34"/>
  <c r="G644" i="34"/>
  <c r="G632" i="34"/>
  <c r="G711" i="34"/>
  <c r="G694" i="34"/>
  <c r="G696" i="34"/>
  <c r="G646" i="34"/>
  <c r="G709" i="34"/>
  <c r="G675" i="34"/>
  <c r="G708" i="34"/>
  <c r="G672" i="34"/>
  <c r="G686" i="34"/>
  <c r="G703" i="34"/>
  <c r="G707" i="34"/>
  <c r="G641" i="34"/>
  <c r="G627" i="34"/>
  <c r="G634" i="34"/>
  <c r="G669" i="34"/>
  <c r="G695" i="34"/>
  <c r="G704" i="34"/>
  <c r="G681" i="34"/>
  <c r="G629" i="34"/>
  <c r="G688" i="34"/>
  <c r="G636" i="34"/>
  <c r="G639" i="34"/>
  <c r="G680" i="34"/>
  <c r="G699" i="34"/>
  <c r="G631" i="34"/>
  <c r="G697" i="34"/>
  <c r="G692" i="34"/>
  <c r="G685" i="34"/>
  <c r="G693" i="34"/>
  <c r="G668" i="34"/>
  <c r="G682" i="34"/>
  <c r="G633" i="34"/>
  <c r="G713" i="34"/>
  <c r="G643" i="34"/>
  <c r="G706" i="34"/>
  <c r="G710" i="34"/>
  <c r="G684" i="34"/>
  <c r="G670" i="34"/>
  <c r="G691" i="34"/>
  <c r="G635" i="34"/>
  <c r="G642" i="34"/>
  <c r="G671" i="34"/>
  <c r="G673" i="34"/>
  <c r="G716" i="34"/>
  <c r="F697" i="34"/>
  <c r="F709" i="34"/>
  <c r="F672" i="34"/>
  <c r="F674" i="34"/>
  <c r="F693" i="34"/>
  <c r="F645" i="34"/>
  <c r="F683" i="34"/>
  <c r="F696" i="34"/>
  <c r="F679" i="34"/>
  <c r="F705" i="34"/>
  <c r="F713" i="34"/>
  <c r="F647" i="34"/>
  <c r="F633" i="34"/>
  <c r="F682" i="34"/>
  <c r="F646" i="34"/>
  <c r="F694" i="34"/>
  <c r="F711" i="34"/>
  <c r="F676" i="34"/>
  <c r="F710" i="34"/>
  <c r="E715" i="34"/>
  <c r="H628" i="24" l="1"/>
  <c r="H644" i="24" s="1"/>
  <c r="G715" i="24"/>
  <c r="G683" i="34"/>
  <c r="G645" i="34"/>
  <c r="G640" i="34"/>
  <c r="G637" i="34"/>
  <c r="G647" i="34"/>
  <c r="G700" i="34"/>
  <c r="G628" i="34"/>
  <c r="G701" i="34"/>
  <c r="G689" i="34"/>
  <c r="G630" i="34"/>
  <c r="G705" i="34"/>
  <c r="G676" i="34"/>
  <c r="G674" i="34"/>
  <c r="G678" i="34"/>
  <c r="G690" i="34"/>
  <c r="G626" i="34"/>
  <c r="G712" i="34"/>
  <c r="G677" i="34"/>
  <c r="G679" i="34"/>
  <c r="F715" i="34"/>
  <c r="H688" i="24" l="1"/>
  <c r="H638" i="24"/>
  <c r="H702" i="24"/>
  <c r="H631" i="24"/>
  <c r="H700" i="24"/>
  <c r="H701" i="24"/>
  <c r="H678" i="24"/>
  <c r="H690" i="24"/>
  <c r="H647" i="24"/>
  <c r="H686" i="24"/>
  <c r="H671" i="24"/>
  <c r="H710" i="24"/>
  <c r="H636" i="24"/>
  <c r="H633" i="24"/>
  <c r="H637" i="24"/>
  <c r="H634" i="24"/>
  <c r="H672" i="24"/>
  <c r="H695" i="24"/>
  <c r="H706" i="24"/>
  <c r="H670" i="24"/>
  <c r="H709" i="24"/>
  <c r="H696" i="24"/>
  <c r="H674" i="24"/>
  <c r="H679" i="24"/>
  <c r="H643" i="24"/>
  <c r="H693" i="24"/>
  <c r="H703" i="24"/>
  <c r="H711" i="24"/>
  <c r="H680" i="24"/>
  <c r="H669" i="24"/>
  <c r="H712" i="24"/>
  <c r="H687" i="24"/>
  <c r="H708" i="24"/>
  <c r="H689" i="24"/>
  <c r="H646" i="24"/>
  <c r="H681" i="24"/>
  <c r="H677" i="24"/>
  <c r="H683" i="24"/>
  <c r="H713" i="24"/>
  <c r="H697" i="24"/>
  <c r="H675" i="24"/>
  <c r="H639" i="24"/>
  <c r="H640" i="24"/>
  <c r="H641" i="24"/>
  <c r="H642" i="24"/>
  <c r="H692" i="24"/>
  <c r="H676" i="24"/>
  <c r="H705" i="24"/>
  <c r="H691" i="24"/>
  <c r="H699" i="24"/>
  <c r="H707" i="24"/>
  <c r="H716" i="24"/>
  <c r="H635" i="24"/>
  <c r="H630" i="24"/>
  <c r="H668" i="24"/>
  <c r="H629" i="24"/>
  <c r="I629" i="24" s="1"/>
  <c r="H704" i="24"/>
  <c r="H685" i="24"/>
  <c r="H698" i="24"/>
  <c r="H645" i="24"/>
  <c r="H684" i="24"/>
  <c r="H694" i="24"/>
  <c r="H632" i="24"/>
  <c r="H673" i="24"/>
  <c r="H682" i="24"/>
  <c r="G715" i="34"/>
  <c r="H628" i="34"/>
  <c r="H694" i="34" s="1"/>
  <c r="H704" i="34"/>
  <c r="H668" i="34"/>
  <c r="H688" i="34"/>
  <c r="H715" i="24" l="1"/>
  <c r="I682" i="24"/>
  <c r="I696" i="24"/>
  <c r="I705" i="24"/>
  <c r="I706" i="24"/>
  <c r="I693" i="24"/>
  <c r="I685" i="24"/>
  <c r="I676" i="24"/>
  <c r="I690" i="24"/>
  <c r="I678" i="24"/>
  <c r="I688" i="24"/>
  <c r="I698" i="24"/>
  <c r="I699" i="24"/>
  <c r="I645" i="24"/>
  <c r="I639" i="24"/>
  <c r="I671" i="24"/>
  <c r="I697" i="24"/>
  <c r="I647" i="24"/>
  <c r="I680" i="24"/>
  <c r="I691" i="24"/>
  <c r="I679" i="24"/>
  <c r="I644" i="24"/>
  <c r="I631" i="24"/>
  <c r="I677" i="24"/>
  <c r="I640" i="24"/>
  <c r="I710" i="24"/>
  <c r="I672" i="24"/>
  <c r="I675" i="24"/>
  <c r="I674" i="24"/>
  <c r="I636" i="24"/>
  <c r="I703" i="24"/>
  <c r="I632" i="24"/>
  <c r="I668" i="24"/>
  <c r="I638" i="24"/>
  <c r="I694" i="24"/>
  <c r="I700" i="24"/>
  <c r="I642" i="24"/>
  <c r="I643" i="24"/>
  <c r="I695" i="24"/>
  <c r="I683" i="24"/>
  <c r="I673" i="24"/>
  <c r="I633" i="24"/>
  <c r="I712" i="24"/>
  <c r="I692" i="24"/>
  <c r="I634" i="24"/>
  <c r="I635" i="24"/>
  <c r="I687" i="24"/>
  <c r="I646" i="24"/>
  <c r="I630" i="24"/>
  <c r="I707" i="24"/>
  <c r="I701" i="24"/>
  <c r="I684" i="24"/>
  <c r="I702" i="24"/>
  <c r="I716" i="24"/>
  <c r="I641" i="24"/>
  <c r="I704" i="24"/>
  <c r="I686" i="24"/>
  <c r="I711" i="24"/>
  <c r="I708" i="24"/>
  <c r="I689" i="24"/>
  <c r="I681" i="24"/>
  <c r="I670" i="24"/>
  <c r="I709" i="24"/>
  <c r="I713" i="24"/>
  <c r="I637" i="24"/>
  <c r="I669" i="24"/>
  <c r="H692" i="34"/>
  <c r="H631" i="34"/>
  <c r="H710" i="34"/>
  <c r="H707" i="34"/>
  <c r="H644" i="34"/>
  <c r="H637" i="34"/>
  <c r="H703" i="34"/>
  <c r="H701" i="34"/>
  <c r="H677" i="34"/>
  <c r="H640" i="34"/>
  <c r="H634" i="34"/>
  <c r="H630" i="34"/>
  <c r="H645" i="34"/>
  <c r="H702" i="34"/>
  <c r="H681" i="34"/>
  <c r="H675" i="34"/>
  <c r="H636" i="34"/>
  <c r="H673" i="34"/>
  <c r="H709" i="34"/>
  <c r="H690" i="34"/>
  <c r="H669" i="34"/>
  <c r="H679" i="34"/>
  <c r="H638" i="34"/>
  <c r="H682" i="34"/>
  <c r="H671" i="34"/>
  <c r="H696" i="34"/>
  <c r="H676" i="34"/>
  <c r="H680" i="34"/>
  <c r="H629" i="34"/>
  <c r="H712" i="34"/>
  <c r="H683" i="34"/>
  <c r="H685" i="34"/>
  <c r="H713" i="34"/>
  <c r="H716" i="34"/>
  <c r="H672" i="34"/>
  <c r="H684" i="34"/>
  <c r="H711" i="34"/>
  <c r="H705" i="34"/>
  <c r="H642" i="34"/>
  <c r="H635" i="34"/>
  <c r="H686" i="34"/>
  <c r="H699" i="34"/>
  <c r="H639" i="34"/>
  <c r="H698" i="34"/>
  <c r="H697" i="34"/>
  <c r="H633" i="34"/>
  <c r="H647" i="34"/>
  <c r="H643" i="34"/>
  <c r="H708" i="34"/>
  <c r="H695" i="34"/>
  <c r="H691" i="34"/>
  <c r="H693" i="34"/>
  <c r="H700" i="34"/>
  <c r="H641" i="34"/>
  <c r="H706" i="34"/>
  <c r="H670" i="34"/>
  <c r="H674" i="34"/>
  <c r="H678" i="34"/>
  <c r="H689" i="34"/>
  <c r="H632" i="34"/>
  <c r="H687" i="34"/>
  <c r="H646" i="34"/>
  <c r="I715" i="24" l="1"/>
  <c r="J630" i="24"/>
  <c r="H715" i="34"/>
  <c r="I629" i="34"/>
  <c r="I691" i="34" s="1"/>
  <c r="I708" i="34"/>
  <c r="I712" i="34"/>
  <c r="I685" i="34"/>
  <c r="I689" i="34"/>
  <c r="I702" i="34"/>
  <c r="I690" i="34"/>
  <c r="I704" i="34"/>
  <c r="I683" i="34"/>
  <c r="I638" i="34"/>
  <c r="I713" i="34"/>
  <c r="I696" i="34"/>
  <c r="I703" i="34"/>
  <c r="I645" i="34"/>
  <c r="I632" i="34"/>
  <c r="I680" i="34"/>
  <c r="I636" i="34"/>
  <c r="I671" i="34"/>
  <c r="I692" i="34"/>
  <c r="I669" i="34"/>
  <c r="I641" i="34"/>
  <c r="I646" i="34"/>
  <c r="I684" i="34"/>
  <c r="I699" i="34"/>
  <c r="I678" i="34"/>
  <c r="I711" i="34"/>
  <c r="I634" i="34"/>
  <c r="J709" i="24" l="1"/>
  <c r="J697" i="24"/>
  <c r="J692" i="24"/>
  <c r="J646" i="24"/>
  <c r="J676" i="24"/>
  <c r="J633" i="24"/>
  <c r="J702" i="24"/>
  <c r="J647" i="24"/>
  <c r="J701" i="24"/>
  <c r="J689" i="24"/>
  <c r="J645" i="24"/>
  <c r="J637" i="24"/>
  <c r="J671" i="24"/>
  <c r="J634" i="24"/>
  <c r="J670" i="24"/>
  <c r="J638" i="24"/>
  <c r="J685" i="24"/>
  <c r="J706" i="24"/>
  <c r="J636" i="24"/>
  <c r="J703" i="24"/>
  <c r="J632" i="24"/>
  <c r="J712" i="24"/>
  <c r="J639" i="24"/>
  <c r="J688" i="24"/>
  <c r="J707" i="24"/>
  <c r="J669" i="24"/>
  <c r="J674" i="24"/>
  <c r="J678" i="24"/>
  <c r="J684" i="24"/>
  <c r="J704" i="24"/>
  <c r="J675" i="24"/>
  <c r="J695" i="24"/>
  <c r="J677" i="24"/>
  <c r="J700" i="24"/>
  <c r="J711" i="24"/>
  <c r="J698" i="24"/>
  <c r="J705" i="24"/>
  <c r="J668" i="24"/>
  <c r="J641" i="24"/>
  <c r="J672" i="24"/>
  <c r="J716" i="24"/>
  <c r="J687" i="24"/>
  <c r="J644" i="24"/>
  <c r="J713" i="24"/>
  <c r="J673" i="24"/>
  <c r="J690" i="24"/>
  <c r="J686" i="24"/>
  <c r="J696" i="24"/>
  <c r="J693" i="24"/>
  <c r="J681" i="24"/>
  <c r="J710" i="24"/>
  <c r="J631" i="24"/>
  <c r="J694" i="24"/>
  <c r="J679" i="24"/>
  <c r="J642" i="24"/>
  <c r="J699" i="24"/>
  <c r="J643" i="24"/>
  <c r="J683" i="24"/>
  <c r="J680" i="24"/>
  <c r="J691" i="24"/>
  <c r="J635" i="24"/>
  <c r="J682" i="24"/>
  <c r="J708" i="24"/>
  <c r="J640" i="24"/>
  <c r="I630" i="34"/>
  <c r="I707" i="34"/>
  <c r="I642" i="34"/>
  <c r="I647" i="34"/>
  <c r="I633" i="34"/>
  <c r="I670" i="34"/>
  <c r="I686" i="34"/>
  <c r="I644" i="34"/>
  <c r="I631" i="34"/>
  <c r="I697" i="34"/>
  <c r="I640" i="34"/>
  <c r="I716" i="34"/>
  <c r="I676" i="34"/>
  <c r="I674" i="34"/>
  <c r="I668" i="34"/>
  <c r="I635" i="34"/>
  <c r="I687" i="34"/>
  <c r="I637" i="34"/>
  <c r="I701" i="34"/>
  <c r="I673" i="34"/>
  <c r="I694" i="34"/>
  <c r="I700" i="34"/>
  <c r="I698" i="34"/>
  <c r="I695" i="34"/>
  <c r="I682" i="34"/>
  <c r="I672" i="34"/>
  <c r="I706" i="34"/>
  <c r="I688" i="34"/>
  <c r="I679" i="34"/>
  <c r="I681" i="34"/>
  <c r="I639" i="34"/>
  <c r="I693" i="34"/>
  <c r="I709" i="34"/>
  <c r="I710" i="34"/>
  <c r="I705" i="34"/>
  <c r="I675" i="34"/>
  <c r="I677" i="34"/>
  <c r="I643" i="34"/>
  <c r="J630" i="34"/>
  <c r="L647" i="24" l="1"/>
  <c r="L703" i="24" s="1"/>
  <c r="J715" i="24"/>
  <c r="K644" i="24"/>
  <c r="I715" i="34"/>
  <c r="J710" i="34"/>
  <c r="J693" i="34"/>
  <c r="J675" i="34"/>
  <c r="J669" i="34"/>
  <c r="J641" i="34"/>
  <c r="J631" i="34"/>
  <c r="J639" i="34"/>
  <c r="J636" i="34"/>
  <c r="J706" i="34"/>
  <c r="J647" i="34"/>
  <c r="J699" i="34"/>
  <c r="J632" i="34"/>
  <c r="J702" i="34"/>
  <c r="J711" i="34"/>
  <c r="J688" i="34"/>
  <c r="J707" i="34"/>
  <c r="J637" i="34"/>
  <c r="J684" i="34"/>
  <c r="J633" i="34"/>
  <c r="J634" i="34"/>
  <c r="J698" i="34"/>
  <c r="J678" i="34"/>
  <c r="J694" i="34"/>
  <c r="J703" i="34"/>
  <c r="J680" i="34"/>
  <c r="J690" i="34"/>
  <c r="J646" i="34"/>
  <c r="J670" i="34"/>
  <c r="J644" i="34"/>
  <c r="J692" i="34"/>
  <c r="J673" i="34"/>
  <c r="J713" i="34"/>
  <c r="J687" i="34"/>
  <c r="J712" i="34"/>
  <c r="J708" i="34"/>
  <c r="J672" i="34"/>
  <c r="J682" i="34"/>
  <c r="J674" i="34"/>
  <c r="J668" i="34"/>
  <c r="J640" i="34"/>
  <c r="J676" i="34"/>
  <c r="J704" i="34"/>
  <c r="J716" i="34"/>
  <c r="J635" i="34"/>
  <c r="J700" i="34"/>
  <c r="J695" i="34"/>
  <c r="J705" i="34"/>
  <c r="J709" i="34"/>
  <c r="J691" i="34"/>
  <c r="J685" i="34"/>
  <c r="J679" i="34"/>
  <c r="J642" i="34"/>
  <c r="J686" i="34"/>
  <c r="J689" i="34"/>
  <c r="J697" i="34"/>
  <c r="J701" i="34"/>
  <c r="J683" i="34"/>
  <c r="J677" i="34"/>
  <c r="J681" i="34"/>
  <c r="J638" i="34"/>
  <c r="J643" i="34"/>
  <c r="J645" i="34"/>
  <c r="J696" i="34"/>
  <c r="J671" i="34"/>
  <c r="L670" i="24" l="1"/>
  <c r="L690" i="24"/>
  <c r="L707" i="24"/>
  <c r="L682" i="24"/>
  <c r="L683" i="24"/>
  <c r="L676" i="24"/>
  <c r="L693" i="24"/>
  <c r="L699" i="24"/>
  <c r="L710" i="24"/>
  <c r="L697" i="24"/>
  <c r="L695" i="24"/>
  <c r="L681" i="24"/>
  <c r="L702" i="24"/>
  <c r="L708" i="24"/>
  <c r="L696" i="24"/>
  <c r="L678" i="24"/>
  <c r="L685" i="24"/>
  <c r="L673" i="24"/>
  <c r="L713" i="24"/>
  <c r="L680" i="24"/>
  <c r="L679" i="24"/>
  <c r="L689" i="24"/>
  <c r="L687" i="24"/>
  <c r="L709" i="24"/>
  <c r="L698" i="24"/>
  <c r="L668" i="24"/>
  <c r="L669" i="24"/>
  <c r="L712" i="24"/>
  <c r="L692" i="24"/>
  <c r="L671" i="24"/>
  <c r="L700" i="24"/>
  <c r="L716" i="24"/>
  <c r="L686" i="24"/>
  <c r="L677" i="24"/>
  <c r="L704" i="24"/>
  <c r="L694" i="24"/>
  <c r="L684" i="24"/>
  <c r="L688" i="24"/>
  <c r="L701" i="24"/>
  <c r="L705" i="24"/>
  <c r="L691" i="24"/>
  <c r="L711" i="24"/>
  <c r="L706" i="24"/>
  <c r="L675" i="24"/>
  <c r="L674" i="24"/>
  <c r="L672" i="24"/>
  <c r="K695" i="24"/>
  <c r="K706" i="24"/>
  <c r="K686" i="24"/>
  <c r="M686" i="24" s="1"/>
  <c r="G87" i="32" s="1"/>
  <c r="K678" i="24"/>
  <c r="K681" i="24"/>
  <c r="K685" i="24"/>
  <c r="K683" i="24"/>
  <c r="K698" i="24"/>
  <c r="K713" i="24"/>
  <c r="K673" i="24"/>
  <c r="K697" i="24"/>
  <c r="K671" i="24"/>
  <c r="K676" i="24"/>
  <c r="K690" i="24"/>
  <c r="K699" i="24"/>
  <c r="K680" i="24"/>
  <c r="K705" i="24"/>
  <c r="K691" i="24"/>
  <c r="K668" i="24"/>
  <c r="K682" i="24"/>
  <c r="M682" i="24" s="1"/>
  <c r="C87" i="32" s="1"/>
  <c r="K692" i="24"/>
  <c r="K716" i="24"/>
  <c r="K675" i="24"/>
  <c r="K684" i="24"/>
  <c r="K704" i="24"/>
  <c r="K710" i="24"/>
  <c r="K707" i="24"/>
  <c r="M707" i="24" s="1"/>
  <c r="G183" i="32" s="1"/>
  <c r="K701" i="24"/>
  <c r="K687" i="24"/>
  <c r="K703" i="24"/>
  <c r="M703" i="24" s="1"/>
  <c r="C183" i="32" s="1"/>
  <c r="K696" i="24"/>
  <c r="K702" i="24"/>
  <c r="K700" i="24"/>
  <c r="M700" i="24" s="1"/>
  <c r="G151" i="32" s="1"/>
  <c r="K711" i="24"/>
  <c r="K677" i="24"/>
  <c r="K694" i="24"/>
  <c r="K672" i="24"/>
  <c r="K669" i="24"/>
  <c r="M669" i="24" s="1"/>
  <c r="D23" i="32" s="1"/>
  <c r="K693" i="24"/>
  <c r="K708" i="24"/>
  <c r="M708" i="24" s="1"/>
  <c r="H183" i="32" s="1"/>
  <c r="K689" i="24"/>
  <c r="M689" i="24" s="1"/>
  <c r="C119" i="32" s="1"/>
  <c r="K712" i="24"/>
  <c r="K670" i="24"/>
  <c r="M670" i="24" s="1"/>
  <c r="E23" i="32" s="1"/>
  <c r="K688" i="24"/>
  <c r="M688" i="24" s="1"/>
  <c r="I87" i="32" s="1"/>
  <c r="K709" i="24"/>
  <c r="K674" i="24"/>
  <c r="K679" i="24"/>
  <c r="M679" i="24" s="1"/>
  <c r="M675" i="24"/>
  <c r="C55" i="32" s="1"/>
  <c r="J715" i="34"/>
  <c r="L647" i="34"/>
  <c r="K644" i="34"/>
  <c r="M693" i="24" l="1"/>
  <c r="M690" i="24"/>
  <c r="D119" i="32" s="1"/>
  <c r="M685" i="24"/>
  <c r="F87" i="32" s="1"/>
  <c r="M696" i="24"/>
  <c r="C151" i="32" s="1"/>
  <c r="M672" i="24"/>
  <c r="G23" i="32" s="1"/>
  <c r="M671" i="24"/>
  <c r="F23" i="32" s="1"/>
  <c r="M683" i="24"/>
  <c r="D87" i="32" s="1"/>
  <c r="M699" i="24"/>
  <c r="F151" i="32" s="1"/>
  <c r="M709" i="24"/>
  <c r="I183" i="32" s="1"/>
  <c r="M687" i="24"/>
  <c r="H87" i="32" s="1"/>
  <c r="M704" i="24"/>
  <c r="D183" i="32" s="1"/>
  <c r="M713" i="24"/>
  <c r="F215" i="32" s="1"/>
  <c r="M701" i="24"/>
  <c r="H151" i="32" s="1"/>
  <c r="M678" i="24"/>
  <c r="M673" i="24"/>
  <c r="H23" i="32" s="1"/>
  <c r="M691" i="24"/>
  <c r="E119" i="32" s="1"/>
  <c r="L715" i="24"/>
  <c r="M705" i="24"/>
  <c r="E183" i="32" s="1"/>
  <c r="M674" i="24"/>
  <c r="I23" i="32" s="1"/>
  <c r="M681" i="24"/>
  <c r="I55" i="32" s="1"/>
  <c r="M712" i="24"/>
  <c r="E215" i="32" s="1"/>
  <c r="M710" i="24"/>
  <c r="C215" i="32" s="1"/>
  <c r="M694" i="24"/>
  <c r="H119" i="32" s="1"/>
  <c r="M695" i="24"/>
  <c r="I119" i="32" s="1"/>
  <c r="M692" i="24"/>
  <c r="F55" i="32" s="1"/>
  <c r="M702" i="24"/>
  <c r="I151" i="32" s="1"/>
  <c r="M684" i="24"/>
  <c r="E87" i="32" s="1"/>
  <c r="M680" i="24"/>
  <c r="H55" i="32" s="1"/>
  <c r="M698" i="24"/>
  <c r="E151" i="32" s="1"/>
  <c r="M676" i="24"/>
  <c r="D55" i="32" s="1"/>
  <c r="M677" i="24"/>
  <c r="M668" i="24"/>
  <c r="C23" i="32" s="1"/>
  <c r="M697" i="24"/>
  <c r="D151" i="32" s="1"/>
  <c r="M711" i="24"/>
  <c r="D215" i="32" s="1"/>
  <c r="M706" i="24"/>
  <c r="F183" i="32" s="1"/>
  <c r="G55" i="32"/>
  <c r="G119" i="32"/>
  <c r="K715" i="24"/>
  <c r="K706" i="34"/>
  <c r="K700" i="34"/>
  <c r="K690" i="34"/>
  <c r="K695" i="34"/>
  <c r="K670" i="34"/>
  <c r="K713" i="34"/>
  <c r="K683" i="34"/>
  <c r="K699" i="34"/>
  <c r="K675" i="34"/>
  <c r="K710" i="34"/>
  <c r="K698" i="34"/>
  <c r="K685" i="34"/>
  <c r="K682" i="34"/>
  <c r="K692" i="34"/>
  <c r="K668" i="34"/>
  <c r="K702" i="34"/>
  <c r="K708" i="34"/>
  <c r="K677" i="34"/>
  <c r="K674" i="34"/>
  <c r="K684" i="34"/>
  <c r="K686" i="34"/>
  <c r="K694" i="34"/>
  <c r="K716" i="34"/>
  <c r="K704" i="34"/>
  <c r="K669" i="34"/>
  <c r="K705" i="34"/>
  <c r="K676" i="34"/>
  <c r="K712" i="34"/>
  <c r="K707" i="34"/>
  <c r="K696" i="34"/>
  <c r="K703" i="34"/>
  <c r="K678" i="34"/>
  <c r="K691" i="34"/>
  <c r="K673" i="34"/>
  <c r="K709" i="34"/>
  <c r="K688" i="34"/>
  <c r="K697" i="34"/>
  <c r="K687" i="34"/>
  <c r="K671" i="34"/>
  <c r="K689" i="34"/>
  <c r="K701" i="34"/>
  <c r="K680" i="34"/>
  <c r="K693" i="34"/>
  <c r="K679" i="34"/>
  <c r="K672" i="34"/>
  <c r="K681" i="34"/>
  <c r="K711" i="34"/>
  <c r="L716" i="34"/>
  <c r="L711" i="34"/>
  <c r="L677" i="34"/>
  <c r="M677" i="34" s="1"/>
  <c r="L687" i="34"/>
  <c r="L708" i="34"/>
  <c r="L688" i="34"/>
  <c r="L705" i="34"/>
  <c r="L676" i="34"/>
  <c r="M676" i="34" s="1"/>
  <c r="L696" i="34"/>
  <c r="M696" i="34" s="1"/>
  <c r="L707" i="34"/>
  <c r="L703" i="34"/>
  <c r="L697" i="34"/>
  <c r="L679" i="34"/>
  <c r="M679" i="34" s="1"/>
  <c r="L691" i="34"/>
  <c r="M691" i="34" s="1"/>
  <c r="L678" i="34"/>
  <c r="L682" i="34"/>
  <c r="L674" i="34"/>
  <c r="M674" i="34" s="1"/>
  <c r="L699" i="34"/>
  <c r="L695" i="34"/>
  <c r="L693" i="34"/>
  <c r="M693" i="34" s="1"/>
  <c r="L671" i="34"/>
  <c r="L673" i="34"/>
  <c r="M673" i="34" s="1"/>
  <c r="L675" i="34"/>
  <c r="L692" i="34"/>
  <c r="L668" i="34"/>
  <c r="L712" i="34"/>
  <c r="L713" i="34"/>
  <c r="L690" i="34"/>
  <c r="M690" i="34" s="1"/>
  <c r="L701" i="34"/>
  <c r="M701" i="34" s="1"/>
  <c r="L672" i="34"/>
  <c r="M672" i="34" s="1"/>
  <c r="L680" i="34"/>
  <c r="L704" i="34"/>
  <c r="L670" i="34"/>
  <c r="L702" i="34"/>
  <c r="L706" i="34"/>
  <c r="M706" i="34" s="1"/>
  <c r="L700" i="34"/>
  <c r="L709" i="34"/>
  <c r="M709" i="34" s="1"/>
  <c r="L689" i="34"/>
  <c r="L686" i="34"/>
  <c r="L683" i="34"/>
  <c r="L710" i="34"/>
  <c r="L698" i="34"/>
  <c r="L685" i="34"/>
  <c r="L694" i="34"/>
  <c r="L681" i="34"/>
  <c r="L669" i="34"/>
  <c r="M669" i="34" s="1"/>
  <c r="L684" i="34"/>
  <c r="E55" i="32" l="1"/>
  <c r="F119" i="32"/>
  <c r="M715" i="24"/>
  <c r="M710" i="34"/>
  <c r="M684" i="34"/>
  <c r="M686" i="34"/>
  <c r="M680" i="34"/>
  <c r="M675" i="34"/>
  <c r="M705" i="34"/>
  <c r="M708" i="34"/>
  <c r="M700" i="34"/>
  <c r="M683" i="34"/>
  <c r="M670" i="34"/>
  <c r="M685" i="34"/>
  <c r="M692" i="34"/>
  <c r="M682" i="34"/>
  <c r="M695" i="34"/>
  <c r="M698" i="34"/>
  <c r="M681" i="34"/>
  <c r="M694" i="34"/>
  <c r="M713" i="34"/>
  <c r="L715" i="34"/>
  <c r="M668" i="34"/>
  <c r="M678" i="34"/>
  <c r="K715" i="34"/>
  <c r="M689" i="34"/>
  <c r="M688" i="34"/>
  <c r="M671" i="34"/>
  <c r="M704" i="34"/>
  <c r="M697" i="34"/>
  <c r="M687" i="34"/>
  <c r="M703" i="34"/>
  <c r="M702" i="34"/>
  <c r="M712" i="34"/>
  <c r="M699" i="34"/>
  <c r="M707" i="34"/>
  <c r="M711" i="34"/>
  <c r="M715" i="34" l="1"/>
</calcChain>
</file>

<file path=xl/sharedStrings.xml><?xml version="1.0" encoding="utf-8"?>
<sst xmlns="http://schemas.openxmlformats.org/spreadsheetml/2006/main" count="4832" uniqueCount="1376">
  <si>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</si>
  <si>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</si>
  <si>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</si>
  <si>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</si>
  <si>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</si>
  <si>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</si>
  <si>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</si>
  <si>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</si>
  <si>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</si>
  <si>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</si>
  <si>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</si>
  <si>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</si>
  <si>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</si>
  <si>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</si>
  <si>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</si>
  <si>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</si>
  <si>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</si>
  <si>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</si>
  <si>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</si>
  <si>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</si>
  <si>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</si>
  <si>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</si>
  <si>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</si>
  <si>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</si>
  <si>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</si>
  <si>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</si>
  <si>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</si>
  <si>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</si>
  <si>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</si>
  <si>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</si>
  <si>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</si>
  <si>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</si>
  <si>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</si>
  <si>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</si>
  <si>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</si>
  <si>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</si>
  <si>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</si>
  <si>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</si>
  <si>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</si>
  <si>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</si>
  <si>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</si>
  <si>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</si>
  <si>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</si>
  <si>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</si>
  <si>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</si>
  <si>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</si>
  <si>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</si>
  <si>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</si>
  <si>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</si>
  <si>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</si>
  <si>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</si>
  <si>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</si>
  <si>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</si>
  <si>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</si>
  <si>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</si>
  <si>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</si>
  <si>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</si>
  <si>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</si>
  <si>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</si>
  <si>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</si>
  <si>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</si>
  <si>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</si>
  <si>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</si>
  <si>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</si>
  <si>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</si>
  <si>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</si>
  <si>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</si>
  <si>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</si>
  <si>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</si>
  <si>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</si>
  <si>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</si>
  <si>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</si>
  <si>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</si>
  <si>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</si>
  <si>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</si>
  <si>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</si>
  <si>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</si>
  <si>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</si>
  <si>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</si>
  <si>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</si>
  <si>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</si>
  <si>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</si>
  <si>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</si>
  <si>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</si>
  <si>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</si>
  <si>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</si>
  <si>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</si>
  <si>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</si>
  <si>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</si>
  <si>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</si>
  <si>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</si>
  <si>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</si>
  <si>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</si>
  <si>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</si>
  <si>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</si>
  <si>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</si>
  <si>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</si>
  <si>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</si>
  <si>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</si>
  <si>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</si>
  <si>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</si>
  <si>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</si>
  <si>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</si>
  <si>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</si>
  <si>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</si>
  <si>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</si>
  <si>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</si>
  <si>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</si>
  <si>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</si>
  <si>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</si>
  <si>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</si>
  <si>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</si>
  <si>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</si>
  <si>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</si>
  <si>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</si>
  <si>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</si>
  <si>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</si>
  <si>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</si>
  <si>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</si>
  <si>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</si>
  <si>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</si>
  <si>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</si>
  <si>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</si>
  <si>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</si>
  <si>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</si>
  <si>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</si>
  <si>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</si>
  <si>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</si>
  <si>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</si>
  <si>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</si>
  <si>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</si>
  <si>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</si>
  <si>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</si>
  <si>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</si>
  <si>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</si>
  <si>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</si>
  <si>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</si>
  <si>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</si>
  <si>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</si>
  <si>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</si>
  <si>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</si>
  <si>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</si>
  <si>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</si>
  <si>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</si>
  <si>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</si>
  <si>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</si>
  <si>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</si>
  <si>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</si>
  <si>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</si>
  <si>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</si>
  <si>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</si>
  <si>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</si>
  <si>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</si>
  <si>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</si>
  <si>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</si>
  <si>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</si>
  <si>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</si>
  <si>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</si>
  <si>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</si>
  <si>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</si>
  <si>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</si>
  <si>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</si>
  <si>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</si>
  <si>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</si>
  <si>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</si>
  <si>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</si>
  <si>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</si>
  <si>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</si>
  <si>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</si>
  <si>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</si>
  <si>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</si>
  <si>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</si>
  <si>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</si>
  <si>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</si>
  <si>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</si>
  <si>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</si>
  <si>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</si>
  <si>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</si>
  <si>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</si>
  <si>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</si>
  <si>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</si>
  <si>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</si>
  <si>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</si>
  <si>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</si>
  <si>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</si>
  <si>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</si>
  <si>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</si>
  <si>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</si>
  <si>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</si>
  <si>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</si>
  <si>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</si>
  <si>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</si>
  <si>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</si>
  <si>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</si>
  <si>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</si>
  <si>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</si>
  <si>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</si>
  <si>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</si>
  <si>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</si>
  <si>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</si>
  <si>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</si>
  <si>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</si>
  <si>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</si>
  <si>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</si>
  <si>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</si>
  <si>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</si>
  <si>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</si>
  <si>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</si>
  <si>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</si>
  <si>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</si>
  <si>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</si>
  <si>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</si>
  <si>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</si>
  <si>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</si>
  <si>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</si>
  <si>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</si>
  <si>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</si>
  <si>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</si>
  <si>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</si>
  <si>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</si>
  <si>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</si>
  <si>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</si>
  <si>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</si>
  <si>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</si>
  <si>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</si>
  <si>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</si>
  <si>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</si>
  <si>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</si>
  <si>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</si>
  <si>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</si>
  <si>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</si>
  <si>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</si>
  <si>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</si>
  <si>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</si>
  <si>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</si>
  <si>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</si>
  <si>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</si>
  <si>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</si>
  <si>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</si>
  <si>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</si>
  <si>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</si>
  <si>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</si>
  <si>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</si>
  <si>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</si>
  <si>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</si>
  <si>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</si>
  <si>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</si>
  <si>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</si>
  <si>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</si>
  <si>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</si>
  <si>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</si>
  <si>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</si>
  <si>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</si>
  <si>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</si>
  <si>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</si>
  <si>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</si>
  <si>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</si>
  <si>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</si>
  <si>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</si>
  <si>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</si>
  <si>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</si>
  <si>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</si>
  <si>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</si>
  <si>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</si>
  <si>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</si>
  <si>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</si>
  <si>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</si>
  <si>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</si>
  <si>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</si>
  <si>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</si>
  <si>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</si>
  <si>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</si>
  <si>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</si>
  <si>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</si>
  <si>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</si>
  <si>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</si>
  <si>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</si>
  <si>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</si>
  <si>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</si>
  <si>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</si>
  <si>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</si>
  <si>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</si>
  <si>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</si>
  <si>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</si>
  <si>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</si>
  <si>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</si>
  <si>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</si>
  <si>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</si>
  <si>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</si>
  <si>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</si>
  <si>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</si>
  <si>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</si>
  <si>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</si>
  <si>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</si>
  <si>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</si>
  <si>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</si>
  <si>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</si>
  <si>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</si>
  <si>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</si>
  <si>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</si>
  <si>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</si>
  <si>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</si>
  <si>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</si>
  <si>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</si>
  <si>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</si>
  <si>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</si>
  <si>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</si>
  <si>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</si>
  <si>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</si>
  <si>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</si>
  <si>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</si>
  <si>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</si>
  <si>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</si>
  <si>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</si>
  <si>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</si>
  <si>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</si>
  <si>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</si>
  <si>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</si>
  <si>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</si>
  <si>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</si>
  <si>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</si>
  <si>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</si>
  <si>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</si>
  <si>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</si>
  <si>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</si>
  <si>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</si>
  <si>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</si>
  <si>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</si>
  <si>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</si>
  <si>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</si>
  <si>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</si>
  <si>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</si>
  <si>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</si>
  <si>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</si>
  <si>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</si>
  <si>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</si>
  <si>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</si>
  <si>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</si>
  <si>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</si>
  <si>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</si>
  <si>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</si>
  <si>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</si>
  <si>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</si>
  <si>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</si>
  <si>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</si>
  <si>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</si>
  <si>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</si>
  <si>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</si>
  <si>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</si>
  <si>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</si>
  <si>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</si>
  <si>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</si>
  <si>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</si>
  <si>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</si>
  <si>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</si>
  <si>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</si>
  <si>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</si>
  <si>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</si>
  <si>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</si>
  <si>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</si>
  <si>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</si>
  <si>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</si>
  <si>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</si>
  <si>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</si>
  <si>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</si>
  <si>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</si>
  <si>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</si>
  <si>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</si>
  <si>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</si>
  <si>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</si>
  <si>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</si>
  <si>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</si>
  <si>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</si>
  <si>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</si>
  <si>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</si>
  <si>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</si>
  <si>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</si>
  <si>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</si>
  <si>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</si>
  <si>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</si>
  <si>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</si>
  <si>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</si>
  <si>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</si>
  <si>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</si>
  <si>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</si>
  <si>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</si>
  <si>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</si>
  <si>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</si>
  <si>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</si>
  <si>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</si>
  <si>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</si>
  <si>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</si>
  <si>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</si>
  <si>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</si>
  <si>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</si>
  <si>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</si>
  <si>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</si>
  <si>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</si>
  <si>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</si>
  <si>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</si>
  <si>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</si>
  <si>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</si>
  <si>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</si>
  <si>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</si>
  <si>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</si>
  <si>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</si>
  <si>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</si>
  <si>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</si>
  <si>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</si>
  <si>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</si>
  <si>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</si>
  <si>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</si>
  <si>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</si>
  <si>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</si>
  <si>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</si>
  <si>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</si>
  <si>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</si>
  <si>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</si>
  <si>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</si>
  <si>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</si>
  <si>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</si>
  <si>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</si>
  <si>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</si>
  <si>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</si>
  <si>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</si>
  <si>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</si>
  <si>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</si>
  <si>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</si>
  <si>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</si>
  <si>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</si>
  <si>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</si>
  <si>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</si>
  <si>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</si>
  <si>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</si>
  <si>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</si>
  <si>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</si>
  <si>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</si>
  <si>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</si>
  <si>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</si>
  <si>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</si>
  <si>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</si>
  <si>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</si>
  <si>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</si>
  <si>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</si>
  <si>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</si>
  <si>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</si>
  <si>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</si>
  <si>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</si>
  <si>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</si>
  <si>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</si>
  <si>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</si>
  <si>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</si>
  <si>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</si>
  <si>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</si>
  <si>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</si>
  <si>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</si>
  <si>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</si>
  <si>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</si>
  <si>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</si>
  <si>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</si>
  <si>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</si>
  <si>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</si>
  <si>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</si>
  <si>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</si>
  <si>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</si>
  <si>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</si>
  <si>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</si>
  <si>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</si>
  <si>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</si>
  <si>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</si>
  <si>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</si>
  <si>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</si>
  <si>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</si>
  <si>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</si>
  <si>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</si>
  <si>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</si>
  <si>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</si>
  <si>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</si>
  <si>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</si>
  <si>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</si>
  <si>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</si>
  <si>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</si>
  <si>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</si>
  <si>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</si>
  <si>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</si>
  <si>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</si>
  <si>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</si>
  <si>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</si>
  <si>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</si>
  <si>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</si>
  <si>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</si>
  <si>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</si>
  <si>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</si>
  <si>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</si>
  <si>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</si>
  <si>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</si>
  <si>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</si>
  <si>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</si>
  <si>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</si>
  <si>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</si>
  <si>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</si>
  <si>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</si>
  <si>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</si>
  <si>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</si>
  <si>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</si>
  <si>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</si>
  <si>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</si>
  <si>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</si>
  <si>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</si>
  <si>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</si>
  <si>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</si>
  <si>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</si>
  <si>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</si>
  <si>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</si>
  <si>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</si>
  <si>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</si>
  <si>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</si>
  <si>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</si>
  <si>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</si>
  <si>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</si>
  <si>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</si>
  <si>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</si>
  <si>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</si>
  <si>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</si>
  <si>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</si>
  <si>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</si>
  <si>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</si>
  <si>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</si>
  <si>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</si>
  <si>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</si>
  <si>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</si>
  <si>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</si>
  <si>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</si>
  <si>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</si>
  <si>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</si>
  <si>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</si>
  <si>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</si>
  <si>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</si>
  <si>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</si>
  <si>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</si>
  <si>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</si>
  <si>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</si>
  <si>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</si>
  <si>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</si>
  <si>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</si>
  <si>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</si>
  <si>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</si>
  <si>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</si>
  <si>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</si>
  <si>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</si>
  <si>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</si>
  <si>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</si>
  <si>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</si>
  <si>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</si>
  <si>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</si>
  <si>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</si>
  <si>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</si>
  <si>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</si>
  <si>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</si>
  <si>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</si>
  <si>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</si>
  <si>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</si>
  <si>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</si>
  <si>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</si>
  <si>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</si>
  <si>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</si>
  <si>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</si>
  <si>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</si>
  <si>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</si>
  <si>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</si>
  <si>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</si>
  <si>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</si>
  <si>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</si>
  <si>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</si>
  <si>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</si>
  <si>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</si>
  <si>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</si>
  <si>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</si>
  <si>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</si>
  <si>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</si>
  <si>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</si>
  <si>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</si>
  <si>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</si>
  <si>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</si>
  <si>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</si>
  <si>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</si>
  <si>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</si>
  <si>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</si>
  <si>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</si>
  <si>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</si>
  <si>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</si>
  <si>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</si>
  <si>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</si>
  <si>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</si>
  <si>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</si>
  <si>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</si>
  <si>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</si>
  <si>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</si>
  <si>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</si>
  <si>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</si>
  <si>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</si>
  <si>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</si>
  <si>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</si>
  <si>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</si>
  <si>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</si>
  <si>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</si>
  <si>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</si>
  <si>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</si>
  <si>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</si>
  <si>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</si>
  <si>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</si>
  <si>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</si>
  <si>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</si>
  <si>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</si>
  <si>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</si>
  <si>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</si>
  <si>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</si>
  <si>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</si>
  <si>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</si>
  <si>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</si>
  <si>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</si>
  <si>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</si>
  <si>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</si>
  <si>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</si>
  <si>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</si>
  <si>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</si>
  <si>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</si>
  <si>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</si>
  <si>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</si>
  <si>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</si>
  <si>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</si>
  <si>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</si>
  <si>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</si>
  <si>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</si>
  <si>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</si>
  <si>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</si>
  <si>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</si>
  <si>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</si>
  <si>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</si>
  <si>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</si>
  <si>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</si>
  <si>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</si>
  <si>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</si>
  <si>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</si>
  <si>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</si>
  <si>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</si>
  <si>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</si>
  <si>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</si>
  <si>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</si>
  <si>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</si>
  <si>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</si>
  <si>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</si>
  <si>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</si>
  <si>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</si>
  <si>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</si>
  <si>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</si>
  <si>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</si>
  <si>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</si>
  <si>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</si>
  <si>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</si>
  <si>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</si>
  <si>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</si>
  <si>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</si>
  <si>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</si>
  <si>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</si>
  <si>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</si>
  <si>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</si>
  <si>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</si>
  <si>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</si>
  <si>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</si>
  <si>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</si>
  <si>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</si>
  <si>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</si>
  <si>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</si>
  <si>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</si>
  <si>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</si>
  <si>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</si>
  <si>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</si>
  <si>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</si>
  <si>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</si>
  <si>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</si>
  <si>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</si>
  <si>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</si>
  <si>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</si>
  <si>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</si>
  <si>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</si>
  <si>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</si>
  <si>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</si>
  <si>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</si>
  <si>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</si>
  <si>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</si>
  <si>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</si>
  <si>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</si>
  <si>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</si>
  <si>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</si>
  <si>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</si>
  <si>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</si>
  <si>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</si>
  <si>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</si>
  <si>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</si>
  <si>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</si>
  <si>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</si>
  <si>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</si>
  <si>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</si>
  <si>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</si>
  <si>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</si>
  <si>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</si>
  <si>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</si>
  <si>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</si>
  <si>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</si>
  <si>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</si>
  <si>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</si>
  <si>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</si>
  <si>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</si>
  <si>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</si>
  <si>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</si>
  <si>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</si>
  <si>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</si>
  <si>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</si>
  <si>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</si>
  <si>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</si>
  <si>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</si>
  <si>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</si>
  <si>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</si>
  <si>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</si>
  <si>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</si>
  <si>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</si>
  <si>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</si>
  <si>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</si>
  <si>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</si>
  <si>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</si>
  <si>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</si>
  <si>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</si>
  <si>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</si>
  <si>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</si>
  <si>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</si>
  <si>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</si>
  <si>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</si>
  <si>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</si>
  <si>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</si>
  <si>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</si>
  <si>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</si>
  <si>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</si>
  <si>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</si>
  <si>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</si>
  <si>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</si>
  <si>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</si>
  <si>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</si>
  <si>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</si>
  <si>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</si>
  <si>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</si>
  <si>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</si>
  <si>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</si>
  <si>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</si>
  <si>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</si>
  <si>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</si>
  <si>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</si>
  <si>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</si>
  <si>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</si>
  <si>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</si>
  <si>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</si>
  <si>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</si>
  <si>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</si>
  <si>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</si>
  <si>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</si>
  <si>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</si>
  <si>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</si>
  <si>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</si>
  <si>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</si>
  <si>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</si>
  <si>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</si>
  <si>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</si>
  <si>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</si>
  <si>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</si>
  <si>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</si>
  <si>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</si>
  <si>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</si>
  <si>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</si>
  <si>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</si>
  <si>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</si>
  <si>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</si>
  <si>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</si>
  <si>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</si>
  <si>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</si>
  <si>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</si>
  <si>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</si>
  <si>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</si>
  <si>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</si>
  <si>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</si>
  <si>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</si>
  <si>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</si>
  <si>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</si>
  <si>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</si>
  <si>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</si>
  <si>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</si>
  <si>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</si>
  <si>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</si>
  <si>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</si>
  <si>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</si>
  <si>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</si>
  <si>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</si>
  <si>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</si>
  <si>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</si>
  <si>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</si>
  <si>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</si>
  <si>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</si>
  <si>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</si>
  <si>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</si>
  <si>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</si>
  <si>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</si>
  <si>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</si>
  <si>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</si>
  <si>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</si>
  <si>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</si>
  <si>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</si>
  <si>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</si>
  <si>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</si>
  <si>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</si>
  <si>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</si>
  <si>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</si>
  <si>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</si>
  <si>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</si>
  <si>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</si>
  <si>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</si>
  <si>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</si>
  <si>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</si>
  <si>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</si>
  <si>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</si>
  <si>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</si>
  <si>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</si>
  <si>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</si>
  <si>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</si>
  <si>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</si>
  <si>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</si>
  <si>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</si>
  <si>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</si>
  <si>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</si>
  <si>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</si>
  <si>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</si>
  <si>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</si>
  <si>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</si>
  <si>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</si>
  <si>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</si>
  <si>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</si>
  <si>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</si>
  <si>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</si>
  <si>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</si>
  <si>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</si>
  <si>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</si>
  <si>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</si>
  <si>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</si>
  <si>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</si>
  <si>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</si>
  <si>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</si>
  <si>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</si>
  <si>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</si>
  <si>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</si>
  <si>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</si>
  <si>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</si>
  <si>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</si>
  <si>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</si>
  <si>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</si>
  <si>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</si>
  <si>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</si>
  <si>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</si>
  <si>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</si>
  <si>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</si>
  <si>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</si>
  <si>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</si>
  <si>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</si>
  <si>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</si>
  <si>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</si>
  <si>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</si>
  <si>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</si>
  <si>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</si>
  <si>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</si>
  <si>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</si>
  <si>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</si>
  <si>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</si>
  <si>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</si>
  <si>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</si>
  <si>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</si>
  <si>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</si>
  <si>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</si>
  <si>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</si>
  <si>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</si>
  <si>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</si>
  <si>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</si>
  <si>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</si>
  <si>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</si>
  <si>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</si>
  <si>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</si>
  <si>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</si>
  <si>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</si>
  <si>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</si>
  <si>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</si>
  <si>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</si>
  <si>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</si>
  <si>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</si>
  <si>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</si>
  <si>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</si>
  <si>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</si>
  <si>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</si>
  <si>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</si>
  <si>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</si>
  <si>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</si>
  <si>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</si>
  <si>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</si>
  <si>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</si>
  <si>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</si>
  <si>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</si>
  <si>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</si>
  <si>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</si>
  <si>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</si>
  <si>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</si>
  <si>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</si>
  <si>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</si>
  <si>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</si>
  <si>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</si>
  <si>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</si>
  <si>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</si>
  <si>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</si>
  <si>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</si>
  <si>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</si>
  <si>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</si>
  <si>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</si>
  <si>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</si>
  <si>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</si>
  <si>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</si>
  <si>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</si>
  <si>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</si>
  <si>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</si>
  <si>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</si>
  <si>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</si>
  <si>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</si>
  <si>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</si>
  <si>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</si>
  <si>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</si>
  <si>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</si>
  <si>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</si>
  <si>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</si>
  <si>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</si>
  <si>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</si>
  <si>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</si>
  <si>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</si>
  <si>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</si>
  <si>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</si>
  <si>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</si>
  <si>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</si>
  <si>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</si>
  <si>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</si>
  <si>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</si>
  <si>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</si>
  <si>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</si>
  <si>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</si>
  <si>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</si>
  <si>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</si>
  <si>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</si>
  <si>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</si>
  <si>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</si>
  <si>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</si>
  <si>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</si>
  <si>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</si>
  <si>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</si>
  <si>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</si>
  <si>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</si>
  <si>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</si>
  <si>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</si>
  <si>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</si>
  <si>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</si>
  <si>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</si>
  <si>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</si>
  <si>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</si>
  <si>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</si>
  <si>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</si>
  <si>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</si>
  <si>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</si>
  <si>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</si>
  <si>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</si>
  <si>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</si>
  <si>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</si>
  <si>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</si>
  <si>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</si>
  <si>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</si>
  <si>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</si>
  <si>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</si>
  <si>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</si>
  <si>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</si>
  <si>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</si>
  <si>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</si>
  <si>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</si>
  <si>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</si>
  <si>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</si>
  <si>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</si>
  <si>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</si>
  <si>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</si>
  <si>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</si>
  <si>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</si>
  <si>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</si>
  <si>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</si>
  <si>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</si>
  <si>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</si>
  <si>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</si>
  <si>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</si>
  <si>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</si>
  <si>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</si>
  <si>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</si>
  <si>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</si>
  <si>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</si>
  <si>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</si>
  <si>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</si>
  <si>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</si>
  <si>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</si>
  <si>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</si>
  <si>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</si>
  <si>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</si>
  <si>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</si>
  <si>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</si>
  <si>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</si>
  <si>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</si>
  <si>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</si>
  <si>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</si>
  <si>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</si>
  <si>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</si>
  <si>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</si>
  <si>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</si>
  <si>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</si>
  <si>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</si>
  <si>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</si>
  <si>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</si>
  <si>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</si>
  <si>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</si>
  <si>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</si>
  <si>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</si>
  <si>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</si>
  <si>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</si>
  <si>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</si>
  <si>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</si>
  <si>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</si>
  <si>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</si>
  <si>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</si>
  <si>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</si>
  <si>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</si>
  <si>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</si>
  <si>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</si>
  <si>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</si>
  <si>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</si>
  <si>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</si>
  <si>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</si>
  <si>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</si>
  <si>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</si>
  <si>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</si>
  <si>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</si>
  <si>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</si>
  <si>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</si>
  <si>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</si>
  <si>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</si>
  <si>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</si>
  <si>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</si>
  <si>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</si>
  <si>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</si>
  <si>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</si>
  <si>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</si>
  <si>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</si>
  <si>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</si>
  <si>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</si>
  <si>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</si>
  <si>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</si>
  <si>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</si>
  <si>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</si>
  <si>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</si>
  <si>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</si>
  <si>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</si>
  <si>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</si>
  <si>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</si>
  <si>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</si>
  <si>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</si>
  <si>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</si>
  <si>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</si>
  <si>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</si>
  <si>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</si>
  <si>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</si>
  <si>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</si>
  <si>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</si>
  <si>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</si>
  <si>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</si>
  <si>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</si>
  <si>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</si>
  <si>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</si>
  <si>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</si>
  <si>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</si>
  <si>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</si>
  <si>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</si>
  <si>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</si>
  <si>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</si>
  <si>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</si>
  <si>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</si>
  <si>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</si>
  <si>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</si>
  <si>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</si>
  <si>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</si>
  <si>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</si>
  <si>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</si>
  <si>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</si>
  <si>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</si>
  <si>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</si>
  <si>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</si>
  <si>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</si>
  <si>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</si>
  <si>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</si>
  <si>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</si>
  <si>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</si>
  <si>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</si>
  <si>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</si>
  <si>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</si>
  <si>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</si>
  <si>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</si>
  <si>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</si>
  <si>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</si>
  <si>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</si>
  <si>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</si>
  <si>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</si>
  <si>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</si>
  <si>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</si>
  <si>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</si>
  <si>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</si>
  <si>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</si>
  <si>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</si>
  <si>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</si>
  <si>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</si>
  <si>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</si>
  <si>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</si>
  <si>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</si>
  <si>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</si>
  <si>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</si>
  <si>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</si>
  <si>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</si>
  <si>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</si>
  <si>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</si>
  <si>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</si>
  <si>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</si>
  <si>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</si>
  <si>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</si>
  <si>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</si>
  <si>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</si>
  <si>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</si>
  <si>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</si>
  <si>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</si>
  <si>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</si>
  <si>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</si>
  <si>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</si>
  <si>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</si>
  <si>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</si>
  <si>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</si>
  <si>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</si>
  <si>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</si>
  <si>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</si>
  <si>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</si>
  <si>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</si>
  <si>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</si>
  <si>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</si>
  <si>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</si>
  <si>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</si>
  <si>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</si>
  <si>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</si>
  <si>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</si>
  <si>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</si>
  <si>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</si>
  <si>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</si>
  <si>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</si>
  <si>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</si>
  <si>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</si>
  <si>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</si>
  <si>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</si>
  <si>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</si>
  <si>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</si>
  <si>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</si>
  <si>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</si>
  <si>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</si>
  <si>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</si>
  <si>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</si>
  <si>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</si>
  <si>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</si>
  <si>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</si>
  <si>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</si>
  <si>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</si>
  <si>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</si>
  <si>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</si>
  <si>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</si>
  <si>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</si>
  <si>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</si>
  <si>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</si>
  <si>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</si>
  <si>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</si>
  <si>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</si>
  <si>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</si>
  <si>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</si>
  <si>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</si>
  <si>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</si>
  <si>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</si>
  <si>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</si>
  <si>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</si>
  <si>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</si>
  <si>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</si>
  <si>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</si>
  <si>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</si>
  <si>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</si>
  <si>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</si>
  <si>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</si>
  <si>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</si>
  <si>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</si>
  <si>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</si>
  <si>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</si>
  <si>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</si>
  <si>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</si>
  <si>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</si>
  <si>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</si>
  <si>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</si>
  <si>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</si>
  <si>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</si>
  <si>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</si>
  <si>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</si>
  <si>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</si>
  <si>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</si>
  <si>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</si>
  <si>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</si>
  <si>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</si>
  <si>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</si>
  <si>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</si>
  <si>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</si>
  <si>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</si>
  <si>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</si>
  <si>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</si>
  <si>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</si>
  <si>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</si>
  <si>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</si>
  <si>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</si>
  <si>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</si>
  <si>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</si>
  <si>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</si>
  <si>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</si>
  <si>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</si>
  <si>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</si>
  <si>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</si>
  <si>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</si>
  <si>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</si>
  <si>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</si>
  <si>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</si>
  <si>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</si>
  <si>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</si>
  <si>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</si>
  <si>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</si>
  <si>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</si>
  <si>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</si>
  <si>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</si>
  <si>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</si>
  <si>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</si>
  <si>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</si>
  <si>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</si>
  <si>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</si>
  <si>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</si>
  <si>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</si>
  <si>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</si>
  <si>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</si>
  <si>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</si>
  <si>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</si>
  <si>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</si>
  <si>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</si>
  <si>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</si>
  <si>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</si>
  <si>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</si>
  <si>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</si>
  <si>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</si>
  <si>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</si>
  <si>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</si>
  <si>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</si>
  <si>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</si>
  <si>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</si>
  <si>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</si>
  <si>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</si>
  <si>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</si>
  <si>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</si>
  <si>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</si>
  <si>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</si>
  <si>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</si>
  <si>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</si>
  <si>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</si>
  <si>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</si>
  <si>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</si>
  <si>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</si>
  <si>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</si>
  <si>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</si>
  <si>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</si>
  <si>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</si>
  <si>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</si>
  <si>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</si>
  <si>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</si>
  <si>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</si>
  <si>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</si>
  <si>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</si>
  <si>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</si>
  <si>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</si>
  <si>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</si>
  <si>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</si>
  <si>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</si>
  <si>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</si>
  <si>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</si>
  <si>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</si>
  <si>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</si>
  <si>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</si>
  <si>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</si>
  <si>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</si>
  <si>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</si>
  <si>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</si>
  <si>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</si>
  <si>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</si>
  <si>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</si>
  <si>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</si>
  <si>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</si>
  <si>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</si>
  <si>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</si>
  <si>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</si>
  <si>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</si>
  <si>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</si>
  <si>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</si>
  <si>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</si>
  <si>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</si>
  <si>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</si>
  <si>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</si>
  <si>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</si>
  <si>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</si>
  <si>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</si>
  <si>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</si>
  <si>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</si>
  <si>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</si>
  <si>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</si>
  <si>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</si>
  <si>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</si>
  <si>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</si>
  <si>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</si>
  <si>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</si>
  <si>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</si>
  <si>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</si>
  <si>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</si>
  <si>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</si>
  <si>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</si>
  <si>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</si>
  <si>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</si>
  <si>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</si>
  <si>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</si>
  <si>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</si>
  <si>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</si>
  <si>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</si>
  <si>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</si>
  <si>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12/31/2023</t>
  </si>
  <si>
    <t>Valley Hospital and Medical Center</t>
  </si>
  <si>
    <t>12606 E Mission Ave</t>
  </si>
  <si>
    <t>Spokane</t>
  </si>
  <si>
    <t>WA</t>
  </si>
  <si>
    <t>12/31/2022</t>
  </si>
  <si>
    <t>Bill Robertson</t>
  </si>
  <si>
    <t>James Lee</t>
  </si>
  <si>
    <t>Frank Tombari</t>
  </si>
  <si>
    <t>Dan Wickens</t>
  </si>
  <si>
    <t>dan.wickens@multicare.org</t>
  </si>
  <si>
    <t>Lab: other operating revenue - intercompany revenue</t>
  </si>
  <si>
    <t>Safety Net Assessment</t>
  </si>
  <si>
    <t>Included in 2023 figure there are (700,867.24) of other revenue, otherwise we would have 2.6M in operating expenses for 2023</t>
  </si>
  <si>
    <t>All variance is in purchased services</t>
  </si>
  <si>
    <t>50990 Intercompany revenue</t>
  </si>
  <si>
    <t>Intercompany revenue to lab CBU</t>
  </si>
  <si>
    <t>50100: Other Operating Revenue</t>
  </si>
  <si>
    <t>Other revenue to lab CBU</t>
  </si>
  <si>
    <t>80200222 - Safety Net Assessment</t>
  </si>
  <si>
    <t>John Vinyard</t>
  </si>
  <si>
    <t>john.vinyard@multicare.org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</si>
</sst>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0000FF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53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7" fontId="15" fillId="0" borderId="0" xfId="0" applyFont="1" applyProtection="1">
      <protection locked="0"/>
    </xf>
    <xf numFmtId="2" fontId="15" fillId="0" borderId="0" xfId="0" applyNumberFormat="1" applyFont="1" applyProtection="1">
      <protection locked="0"/>
    </xf>
    <xf numFmtId="37" fontId="11" fillId="0" borderId="34" xfId="0" applyFont="1" applyBorder="1"/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37" fontId="0" fillId="0" borderId="35" xfId="0" applyBorder="1" applyAlignment="1">
      <alignment horizontal="left"/>
    </xf>
    <xf numFmtId="37" fontId="0" fillId="0" borderId="36" xfId="0" applyBorder="1" applyAlignment="1">
      <alignment horizontal="left"/>
    </xf>
    <xf numFmtId="37" fontId="0" fillId="0" borderId="37" xfId="0" applyBorder="1" applyAlignment="1">
      <alignment horizontal="left"/>
    </xf>
    <xf numFmtId="0" fontId="50" fillId="0" borderId="0" xfId="631" applyFont="1" applyAlignment="1">
      <alignment vertical="top" wrapText="1"/>
      <protection locked="0"/>
    </xf>
    <xf numFmtId="38" fontId="51" fillId="33" borderId="34" xfId="0" applyNumberFormat="1" applyFont="1" applyFill="1" applyBorder="1" applyAlignment="1" applyProtection="1">
      <alignment vertical="center"/>
      <protection locked="0"/>
    </xf>
    <xf numFmtId="38" fontId="11" fillId="31" borderId="14" xfId="0" applyNumberFormat="1" applyFont="1" applyFill="1" applyBorder="1" applyAlignment="1" applyProtection="1">
      <alignment vertical="center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H716"/>
  <sheetViews>
    <sheetView tabSelected="1" zoomScale="85" zoomScaleNormal="85" workbookViewId="0">
      <selection activeCell="C109" sqref="C109:C11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1346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6" x14ac:dyDescent="0.35">
      <c r="A33" s="14" t="s">
        <v>24</v>
      </c>
      <c r="B33" s="67"/>
      <c r="C33" s="67"/>
      <c r="D33" s="67"/>
    </row>
    <row r="34" spans="1:86" x14ac:dyDescent="0.35">
      <c r="A34" s="14" t="s">
        <v>25</v>
      </c>
      <c r="B34" s="66"/>
      <c r="C34" s="66"/>
      <c r="D34" s="66"/>
    </row>
    <row r="35" spans="1:86" x14ac:dyDescent="0.35">
      <c r="B35" s="66"/>
      <c r="C35" s="66"/>
      <c r="D35" s="66"/>
    </row>
    <row r="36" spans="1:86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6" x14ac:dyDescent="0.35">
      <c r="A37" s="338" t="s">
        <v>1350</v>
      </c>
      <c r="B37" s="332"/>
      <c r="C37" s="330"/>
      <c r="D37" s="329"/>
      <c r="E37" s="329"/>
      <c r="F37" s="329"/>
      <c r="G37" s="329"/>
    </row>
    <row r="38" spans="1:86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6" x14ac:dyDescent="0.35">
      <c r="A39" s="339" t="s">
        <v>1351</v>
      </c>
      <c r="B39" s="329"/>
      <c r="C39" s="330"/>
      <c r="D39" s="329"/>
      <c r="E39" s="329"/>
      <c r="F39" s="329"/>
      <c r="G39" s="329"/>
    </row>
    <row r="40" spans="1:86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6" x14ac:dyDescent="0.35">
      <c r="C41" s="13"/>
    </row>
    <row r="42" spans="1:86" x14ac:dyDescent="0.35">
      <c r="A42" s="11" t="s">
        <v>31</v>
      </c>
      <c r="C42" s="13"/>
      <c r="F42" s="15" t="s">
        <v>32</v>
      </c>
    </row>
    <row r="43" spans="1:86" x14ac:dyDescent="0.35">
      <c r="A43" s="15" t="s">
        <v>33</v>
      </c>
      <c r="C43" s="13"/>
    </row>
    <row r="44" spans="1:86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  <c r="CF44" s="342"/>
      <c r="CG44" s="342"/>
      <c r="CH44" s="342"/>
    </row>
    <row r="45" spans="1:86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  <c r="CF45" s="342"/>
      <c r="CG45" s="342"/>
      <c r="CH45" s="342"/>
    </row>
    <row r="46" spans="1:86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  <c r="CF46" s="342"/>
      <c r="CG46" s="342"/>
      <c r="CH46" s="342"/>
    </row>
    <row r="47" spans="1:86" x14ac:dyDescent="0.35">
      <c r="A47" s="16" t="s">
        <v>229</v>
      </c>
      <c r="B47" s="301"/>
      <c r="C47" s="302">
        <v>729620.53</v>
      </c>
      <c r="D47" s="302">
        <v>1231701.1300000001</v>
      </c>
      <c r="E47" s="302">
        <v>199068.71</v>
      </c>
      <c r="F47" s="302">
        <v>498742.49</v>
      </c>
      <c r="G47" s="302">
        <v>0</v>
      </c>
      <c r="H47" s="302">
        <v>0</v>
      </c>
      <c r="I47" s="302">
        <v>0</v>
      </c>
      <c r="J47" s="302">
        <v>0</v>
      </c>
      <c r="K47" s="302">
        <v>0</v>
      </c>
      <c r="L47" s="302">
        <v>0</v>
      </c>
      <c r="M47" s="302">
        <v>0</v>
      </c>
      <c r="N47" s="302">
        <v>0</v>
      </c>
      <c r="O47" s="302">
        <v>0</v>
      </c>
      <c r="P47" s="302">
        <v>1783275.2000000002</v>
      </c>
      <c r="Q47" s="302">
        <v>0</v>
      </c>
      <c r="R47" s="302">
        <v>851128.64000000013</v>
      </c>
      <c r="S47" s="302">
        <v>59575.6</v>
      </c>
      <c r="T47" s="302">
        <v>6896.0300000000007</v>
      </c>
      <c r="U47" s="302">
        <v>550094.38</v>
      </c>
      <c r="V47" s="302">
        <v>21223.53</v>
      </c>
      <c r="W47" s="302">
        <v>332386.95999999996</v>
      </c>
      <c r="X47" s="302">
        <v>208265.28</v>
      </c>
      <c r="Y47" s="302">
        <v>342356.49000000005</v>
      </c>
      <c r="Z47" s="302">
        <v>0</v>
      </c>
      <c r="AA47" s="302">
        <v>45520.849999999991</v>
      </c>
      <c r="AB47" s="302">
        <v>481425.92000000004</v>
      </c>
      <c r="AC47" s="302">
        <v>342892.26</v>
      </c>
      <c r="AD47" s="302">
        <v>0</v>
      </c>
      <c r="AE47" s="302">
        <v>133543.38</v>
      </c>
      <c r="AF47" s="302">
        <v>0</v>
      </c>
      <c r="AG47" s="302">
        <v>1532108.6200000003</v>
      </c>
      <c r="AH47" s="302">
        <v>0</v>
      </c>
      <c r="AI47" s="302">
        <v>210647.84999999998</v>
      </c>
      <c r="AJ47" s="302">
        <v>118667.63999999998</v>
      </c>
      <c r="AK47" s="302">
        <v>0</v>
      </c>
      <c r="AL47" s="302">
        <v>0</v>
      </c>
      <c r="AM47" s="302">
        <v>0</v>
      </c>
      <c r="AN47" s="302">
        <v>0</v>
      </c>
      <c r="AO47" s="302">
        <v>0</v>
      </c>
      <c r="AP47" s="302">
        <v>0</v>
      </c>
      <c r="AQ47" s="302">
        <v>0</v>
      </c>
      <c r="AR47" s="302">
        <v>0</v>
      </c>
      <c r="AS47" s="302">
        <v>0</v>
      </c>
      <c r="AT47" s="302">
        <v>0</v>
      </c>
      <c r="AU47" s="302">
        <v>0</v>
      </c>
      <c r="AV47" s="302">
        <v>371611.12999999989</v>
      </c>
      <c r="AW47" s="302">
        <v>0</v>
      </c>
      <c r="AX47" s="302">
        <v>0</v>
      </c>
      <c r="AY47" s="302">
        <v>432902.92999999993</v>
      </c>
      <c r="AZ47" s="302">
        <v>0</v>
      </c>
      <c r="BA47" s="302">
        <v>0</v>
      </c>
      <c r="BB47" s="302">
        <v>0</v>
      </c>
      <c r="BC47" s="302">
        <v>104751.68000000001</v>
      </c>
      <c r="BD47" s="302">
        <v>110672</v>
      </c>
      <c r="BE47" s="302">
        <v>155736.91999999998</v>
      </c>
      <c r="BF47" s="302">
        <v>382740.67000000004</v>
      </c>
      <c r="BG47" s="302">
        <v>0</v>
      </c>
      <c r="BH47" s="302">
        <v>0</v>
      </c>
      <c r="BI47" s="302">
        <v>0</v>
      </c>
      <c r="BJ47" s="302">
        <v>0</v>
      </c>
      <c r="BK47" s="302">
        <v>0</v>
      </c>
      <c r="BL47" s="302">
        <v>255928.74999999997</v>
      </c>
      <c r="BM47" s="302">
        <v>0</v>
      </c>
      <c r="BN47" s="302">
        <v>309590.72000000003</v>
      </c>
      <c r="BO47" s="302">
        <v>7735.5</v>
      </c>
      <c r="BP47" s="302">
        <v>0</v>
      </c>
      <c r="BQ47" s="302">
        <v>0</v>
      </c>
      <c r="BR47" s="302">
        <v>0</v>
      </c>
      <c r="BS47" s="302">
        <v>0</v>
      </c>
      <c r="BT47" s="302">
        <v>0</v>
      </c>
      <c r="BU47" s="302">
        <v>0</v>
      </c>
      <c r="BV47" s="302">
        <v>0</v>
      </c>
      <c r="BW47" s="302">
        <v>0</v>
      </c>
      <c r="BX47" s="302">
        <v>247691.75</v>
      </c>
      <c r="BY47" s="302">
        <v>308406.32999999996</v>
      </c>
      <c r="BZ47" s="302">
        <v>22799.79</v>
      </c>
      <c r="CA47" s="302">
        <v>0</v>
      </c>
      <c r="CB47" s="302">
        <v>0</v>
      </c>
      <c r="CC47" s="302">
        <v>919781.54</v>
      </c>
      <c r="CD47" s="16"/>
      <c r="CE47" s="28">
        <f>SUM(C47:CC47)</f>
        <v>13309491.199999999</v>
      </c>
      <c r="CF47" s="342"/>
      <c r="CG47" s="342"/>
      <c r="CH47" s="342"/>
    </row>
    <row r="48" spans="1:86" x14ac:dyDescent="0.35">
      <c r="A48" s="28" t="s">
        <v>230</v>
      </c>
      <c r="B48" s="301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  <c r="CF48" s="342"/>
      <c r="CG48" s="342"/>
      <c r="CH48" s="342"/>
    </row>
    <row r="49" spans="1:86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42"/>
      <c r="CG49" s="342"/>
      <c r="CH49" s="342"/>
    </row>
    <row r="50" spans="1:86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42"/>
      <c r="CG50" s="342"/>
      <c r="CH50" s="342"/>
    </row>
    <row r="51" spans="1:86" x14ac:dyDescent="0.35">
      <c r="A51" s="22" t="s">
        <v>232</v>
      </c>
      <c r="B51" s="302"/>
      <c r="C51" s="302">
        <v>105073.73</v>
      </c>
      <c r="D51" s="302">
        <v>141126.38</v>
      </c>
      <c r="E51" s="302">
        <v>4793.97</v>
      </c>
      <c r="F51" s="302">
        <v>80476.930000000008</v>
      </c>
      <c r="G51" s="302">
        <v>0</v>
      </c>
      <c r="H51" s="302">
        <v>0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851908.04</v>
      </c>
      <c r="Q51" s="302">
        <v>0</v>
      </c>
      <c r="R51" s="302">
        <v>36259.479999999996</v>
      </c>
      <c r="S51" s="302">
        <v>50109.599999999999</v>
      </c>
      <c r="T51" s="302">
        <v>0</v>
      </c>
      <c r="U51" s="302">
        <v>29239.51</v>
      </c>
      <c r="V51" s="302">
        <v>0</v>
      </c>
      <c r="W51" s="302">
        <v>94783.4</v>
      </c>
      <c r="X51" s="302">
        <v>76368.56</v>
      </c>
      <c r="Y51" s="302">
        <v>347537.6</v>
      </c>
      <c r="Z51" s="302">
        <v>0</v>
      </c>
      <c r="AA51" s="302">
        <v>5662.51</v>
      </c>
      <c r="AB51" s="302">
        <v>34348.04</v>
      </c>
      <c r="AC51" s="302">
        <v>13282.25</v>
      </c>
      <c r="AD51" s="302">
        <v>13750.39</v>
      </c>
      <c r="AE51" s="302">
        <v>0</v>
      </c>
      <c r="AF51" s="302">
        <v>0</v>
      </c>
      <c r="AG51" s="302">
        <v>51206.97</v>
      </c>
      <c r="AH51" s="302">
        <v>0</v>
      </c>
      <c r="AI51" s="302">
        <v>0</v>
      </c>
      <c r="AJ51" s="302">
        <v>0</v>
      </c>
      <c r="AK51" s="302">
        <v>0</v>
      </c>
      <c r="AL51" s="302">
        <v>0</v>
      </c>
      <c r="AM51" s="302">
        <v>0</v>
      </c>
      <c r="AN51" s="302">
        <v>0</v>
      </c>
      <c r="AO51" s="302">
        <v>0</v>
      </c>
      <c r="AP51" s="302">
        <v>0</v>
      </c>
      <c r="AQ51" s="302">
        <v>0</v>
      </c>
      <c r="AR51" s="302">
        <v>0</v>
      </c>
      <c r="AS51" s="302">
        <v>0</v>
      </c>
      <c r="AT51" s="302">
        <v>0</v>
      </c>
      <c r="AU51" s="302">
        <v>0</v>
      </c>
      <c r="AV51" s="302">
        <v>143560.05000000002</v>
      </c>
      <c r="AW51" s="302">
        <v>0</v>
      </c>
      <c r="AX51" s="302">
        <v>0</v>
      </c>
      <c r="AY51" s="302">
        <v>27568.63</v>
      </c>
      <c r="AZ51" s="302">
        <v>0</v>
      </c>
      <c r="BA51" s="302">
        <v>0</v>
      </c>
      <c r="BB51" s="302">
        <v>0</v>
      </c>
      <c r="BC51" s="302">
        <v>1426.65</v>
      </c>
      <c r="BD51" s="302">
        <v>0</v>
      </c>
      <c r="BE51" s="302">
        <v>4213.3</v>
      </c>
      <c r="BF51" s="302">
        <v>5372.07</v>
      </c>
      <c r="BG51" s="302">
        <v>0</v>
      </c>
      <c r="BH51" s="302">
        <v>0</v>
      </c>
      <c r="BI51" s="302">
        <v>0</v>
      </c>
      <c r="BJ51" s="302">
        <v>0</v>
      </c>
      <c r="BK51" s="302">
        <v>0</v>
      </c>
      <c r="BL51" s="302">
        <v>0</v>
      </c>
      <c r="BM51" s="302">
        <v>0</v>
      </c>
      <c r="BN51" s="302">
        <v>283321.98</v>
      </c>
      <c r="BO51" s="302">
        <v>0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0</v>
      </c>
      <c r="BW51" s="302">
        <v>0</v>
      </c>
      <c r="BX51" s="302">
        <v>0</v>
      </c>
      <c r="BY51" s="302">
        <v>0</v>
      </c>
      <c r="BZ51" s="302">
        <v>0</v>
      </c>
      <c r="CA51" s="302">
        <v>0</v>
      </c>
      <c r="CB51" s="302">
        <v>0</v>
      </c>
      <c r="CC51" s="302">
        <v>969350.09</v>
      </c>
      <c r="CD51" s="16"/>
      <c r="CE51" s="28">
        <f>SUM(C51:CD51)</f>
        <v>3370740.1299999994</v>
      </c>
      <c r="CF51" s="342"/>
      <c r="CG51" s="342"/>
      <c r="CH51" s="342"/>
    </row>
    <row r="52" spans="1:86" x14ac:dyDescent="0.35">
      <c r="A52" s="35" t="s">
        <v>233</v>
      </c>
      <c r="B52" s="301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  <c r="CF52" s="342"/>
      <c r="CG52" s="342"/>
      <c r="CH52" s="342"/>
    </row>
    <row r="53" spans="1:86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42"/>
      <c r="CG53" s="342"/>
      <c r="CH53" s="342"/>
    </row>
    <row r="54" spans="1:86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42"/>
      <c r="CG54" s="342"/>
      <c r="CH54" s="342"/>
    </row>
    <row r="55" spans="1:86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  <c r="CF55" s="342"/>
      <c r="CG55" s="342"/>
      <c r="CH55" s="342"/>
    </row>
    <row r="56" spans="1:86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  <c r="CF56" s="342"/>
      <c r="CG56" s="342"/>
      <c r="CH56" s="342"/>
    </row>
    <row r="57" spans="1:86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  <c r="CF57" s="342"/>
      <c r="CG57" s="342"/>
      <c r="CH57" s="342"/>
    </row>
    <row r="58" spans="1:86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  <c r="CF58" s="342"/>
      <c r="CG58" s="342"/>
      <c r="CH58" s="342"/>
    </row>
    <row r="59" spans="1:86" x14ac:dyDescent="0.35">
      <c r="A59" s="35" t="s">
        <v>259</v>
      </c>
      <c r="B59" s="28"/>
      <c r="C59" s="302">
        <v>2368</v>
      </c>
      <c r="D59" s="302">
        <v>11441</v>
      </c>
      <c r="E59" s="302">
        <v>0</v>
      </c>
      <c r="F59" s="302">
        <v>1154</v>
      </c>
      <c r="G59" s="302">
        <v>0</v>
      </c>
      <c r="H59" s="302">
        <v>0</v>
      </c>
      <c r="I59" s="302">
        <v>0</v>
      </c>
      <c r="J59" s="302">
        <v>849</v>
      </c>
      <c r="K59" s="302">
        <v>0</v>
      </c>
      <c r="L59" s="302">
        <v>0</v>
      </c>
      <c r="M59" s="302">
        <v>0</v>
      </c>
      <c r="N59" s="302">
        <v>0</v>
      </c>
      <c r="O59" s="302"/>
      <c r="P59" s="303"/>
      <c r="Q59" s="304"/>
      <c r="R59" s="304"/>
      <c r="S59" s="279">
        <v>0</v>
      </c>
      <c r="T59" s="279">
        <v>0</v>
      </c>
      <c r="U59" s="305"/>
      <c r="V59" s="304"/>
      <c r="W59" s="304"/>
      <c r="X59" s="304"/>
      <c r="Y59" s="304"/>
      <c r="Z59" s="304"/>
      <c r="AA59" s="304"/>
      <c r="AB59" s="279">
        <v>0</v>
      </c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279">
        <v>0</v>
      </c>
      <c r="AW59" s="279">
        <v>0</v>
      </c>
      <c r="AX59" s="279">
        <v>0</v>
      </c>
      <c r="AY59" s="304">
        <v>67560</v>
      </c>
      <c r="AZ59" s="304"/>
      <c r="BA59" s="279">
        <v>0</v>
      </c>
      <c r="BB59" s="279">
        <v>0</v>
      </c>
      <c r="BC59" s="279">
        <v>0</v>
      </c>
      <c r="BD59" s="279">
        <v>0</v>
      </c>
      <c r="BE59" s="304">
        <v>194611.20000000004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  <c r="CF59" s="342"/>
      <c r="CG59" s="342"/>
      <c r="CH59" s="342"/>
    </row>
    <row r="60" spans="1:86" s="211" customFormat="1" x14ac:dyDescent="0.35">
      <c r="A60" s="219" t="s">
        <v>260</v>
      </c>
      <c r="B60" s="220"/>
      <c r="C60" s="306">
        <v>30.189993146549323</v>
      </c>
      <c r="D60" s="306">
        <v>62.873664374948817</v>
      </c>
      <c r="E60" s="306">
        <v>10.677099998537384</v>
      </c>
      <c r="F60" s="306">
        <v>21.55062191485608</v>
      </c>
      <c r="G60" s="306">
        <v>0</v>
      </c>
      <c r="H60" s="306">
        <v>0</v>
      </c>
      <c r="I60" s="306">
        <v>0</v>
      </c>
      <c r="J60" s="306">
        <v>0</v>
      </c>
      <c r="K60" s="306">
        <v>0</v>
      </c>
      <c r="L60" s="306">
        <v>0</v>
      </c>
      <c r="M60" s="306">
        <v>0</v>
      </c>
      <c r="N60" s="306">
        <v>0</v>
      </c>
      <c r="O60" s="306">
        <v>0</v>
      </c>
      <c r="P60" s="303">
        <v>81.97884587918098</v>
      </c>
      <c r="Q60" s="303">
        <v>0</v>
      </c>
      <c r="R60" s="303">
        <v>35.843854789610425</v>
      </c>
      <c r="S60" s="307">
        <v>3.2186575338056636</v>
      </c>
      <c r="T60" s="307">
        <v>0.29344863009678784</v>
      </c>
      <c r="U60" s="308">
        <v>28.328405475571451</v>
      </c>
      <c r="V60" s="303">
        <v>1.1780089039482184</v>
      </c>
      <c r="W60" s="303">
        <v>3.1878479447687877</v>
      </c>
      <c r="X60" s="303">
        <v>8.7012684919587286</v>
      </c>
      <c r="Y60" s="303">
        <v>25.841276708788865</v>
      </c>
      <c r="Z60" s="303">
        <v>0</v>
      </c>
      <c r="AA60" s="303">
        <v>1.7701705477027165</v>
      </c>
      <c r="AB60" s="307">
        <v>20.385026024604791</v>
      </c>
      <c r="AC60" s="303">
        <v>15.644880134843168</v>
      </c>
      <c r="AD60" s="303">
        <v>0</v>
      </c>
      <c r="AE60" s="303">
        <v>5.8999452046712406</v>
      </c>
      <c r="AF60" s="303">
        <v>0</v>
      </c>
      <c r="AG60" s="303">
        <v>65.217427388326385</v>
      </c>
      <c r="AH60" s="303">
        <v>0</v>
      </c>
      <c r="AI60" s="303">
        <v>9.9987664369864699</v>
      </c>
      <c r="AJ60" s="303">
        <v>4.650589040458823</v>
      </c>
      <c r="AK60" s="303">
        <v>0</v>
      </c>
      <c r="AL60" s="303">
        <v>0</v>
      </c>
      <c r="AM60" s="303">
        <v>0</v>
      </c>
      <c r="AN60" s="303">
        <v>0</v>
      </c>
      <c r="AO60" s="303">
        <v>0</v>
      </c>
      <c r="AP60" s="303">
        <v>0</v>
      </c>
      <c r="AQ60" s="303">
        <v>0</v>
      </c>
      <c r="AR60" s="303">
        <v>0</v>
      </c>
      <c r="AS60" s="303">
        <v>0</v>
      </c>
      <c r="AT60" s="303">
        <v>0</v>
      </c>
      <c r="AU60" s="303">
        <v>0</v>
      </c>
      <c r="AV60" s="307">
        <v>17.817378079751045</v>
      </c>
      <c r="AW60" s="307">
        <v>0</v>
      </c>
      <c r="AX60" s="307">
        <v>0</v>
      </c>
      <c r="AY60" s="303">
        <v>26.340539722419102</v>
      </c>
      <c r="AZ60" s="303">
        <v>0</v>
      </c>
      <c r="BA60" s="307">
        <v>0</v>
      </c>
      <c r="BB60" s="307">
        <v>0</v>
      </c>
      <c r="BC60" s="307">
        <v>6.1775431498386935</v>
      </c>
      <c r="BD60" s="307">
        <v>6.4944993141788361</v>
      </c>
      <c r="BE60" s="303">
        <v>7.0582438346495557</v>
      </c>
      <c r="BF60" s="307">
        <v>25.177321914359272</v>
      </c>
      <c r="BG60" s="307">
        <v>0</v>
      </c>
      <c r="BH60" s="307">
        <v>0</v>
      </c>
      <c r="BI60" s="307">
        <v>0</v>
      </c>
      <c r="BJ60" s="307">
        <v>0</v>
      </c>
      <c r="BK60" s="307">
        <v>0</v>
      </c>
      <c r="BL60" s="307">
        <v>2.180658218879362</v>
      </c>
      <c r="BM60" s="307">
        <v>0</v>
      </c>
      <c r="BN60" s="307">
        <v>7.0507979442396174</v>
      </c>
      <c r="BO60" s="307">
        <v>0</v>
      </c>
      <c r="BP60" s="307">
        <v>0</v>
      </c>
      <c r="BQ60" s="307">
        <v>0</v>
      </c>
      <c r="BR60" s="307">
        <v>0</v>
      </c>
      <c r="BS60" s="307">
        <v>0</v>
      </c>
      <c r="BT60" s="307">
        <v>0</v>
      </c>
      <c r="BU60" s="307">
        <v>0</v>
      </c>
      <c r="BV60" s="307">
        <v>0</v>
      </c>
      <c r="BW60" s="307">
        <v>0</v>
      </c>
      <c r="BX60" s="307">
        <v>10.941364382062828</v>
      </c>
      <c r="BY60" s="307">
        <v>11.547732190198941</v>
      </c>
      <c r="BZ60" s="307">
        <v>0.64457534237745528</v>
      </c>
      <c r="CA60" s="307">
        <v>0</v>
      </c>
      <c r="CB60" s="307">
        <v>0</v>
      </c>
      <c r="CC60" s="307">
        <v>39.669968487716446</v>
      </c>
      <c r="CD60" s="221" t="s">
        <v>246</v>
      </c>
      <c r="CE60" s="239">
        <f t="shared" ref="CE60:CE68" si="6">SUM(C60:CD60)</f>
        <v>598.53042115088647</v>
      </c>
      <c r="CF60" s="343"/>
      <c r="CG60" s="343"/>
      <c r="CH60" s="343"/>
    </row>
    <row r="61" spans="1:86" x14ac:dyDescent="0.35">
      <c r="A61" s="35" t="s">
        <v>261</v>
      </c>
      <c r="B61" s="16"/>
      <c r="C61" s="302">
        <v>4181686.15</v>
      </c>
      <c r="D61" s="302">
        <v>8262023.9999999991</v>
      </c>
      <c r="E61" s="302">
        <v>675197.17000000016</v>
      </c>
      <c r="F61" s="302">
        <v>3226774.9100000006</v>
      </c>
      <c r="G61" s="302">
        <v>0</v>
      </c>
      <c r="H61" s="302">
        <v>0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0</v>
      </c>
      <c r="O61" s="302">
        <v>0</v>
      </c>
      <c r="P61" s="304">
        <v>9442413.3500000034</v>
      </c>
      <c r="Q61" s="304">
        <v>0</v>
      </c>
      <c r="R61" s="304">
        <v>4633259.3000000017</v>
      </c>
      <c r="S61" s="309">
        <v>169268.6</v>
      </c>
      <c r="T61" s="309">
        <v>35115.68</v>
      </c>
      <c r="U61" s="305">
        <v>2011384.8099999998</v>
      </c>
      <c r="V61" s="304">
        <v>63930.46</v>
      </c>
      <c r="W61" s="304">
        <v>1490300.0299999998</v>
      </c>
      <c r="X61" s="304">
        <v>912910.71000000008</v>
      </c>
      <c r="Y61" s="304">
        <v>1893298.19</v>
      </c>
      <c r="Z61" s="304">
        <v>0</v>
      </c>
      <c r="AA61" s="304">
        <v>262891.51999999996</v>
      </c>
      <c r="AB61" s="310">
        <v>2450548.4700000002</v>
      </c>
      <c r="AC61" s="304">
        <v>1639756.85</v>
      </c>
      <c r="AD61" s="304">
        <v>0</v>
      </c>
      <c r="AE61" s="304">
        <v>677619.17999999982</v>
      </c>
      <c r="AF61" s="304">
        <v>0</v>
      </c>
      <c r="AG61" s="304">
        <v>9116783.3999999985</v>
      </c>
      <c r="AH61" s="304">
        <v>0</v>
      </c>
      <c r="AI61" s="304">
        <v>977209.9800000001</v>
      </c>
      <c r="AJ61" s="304">
        <v>694446.56</v>
      </c>
      <c r="AK61" s="304">
        <v>0</v>
      </c>
      <c r="AL61" s="304">
        <v>23</v>
      </c>
      <c r="AM61" s="304">
        <v>0</v>
      </c>
      <c r="AN61" s="304">
        <v>0</v>
      </c>
      <c r="AO61" s="304">
        <v>0</v>
      </c>
      <c r="AP61" s="304">
        <v>0</v>
      </c>
      <c r="AQ61" s="304">
        <v>0</v>
      </c>
      <c r="AR61" s="304">
        <v>0</v>
      </c>
      <c r="AS61" s="304">
        <v>0</v>
      </c>
      <c r="AT61" s="304">
        <v>0</v>
      </c>
      <c r="AU61" s="304">
        <v>0</v>
      </c>
      <c r="AV61" s="309">
        <v>1514214.3</v>
      </c>
      <c r="AW61" s="309">
        <v>0</v>
      </c>
      <c r="AX61" s="309">
        <v>0</v>
      </c>
      <c r="AY61" s="304">
        <v>1394035.7299999995</v>
      </c>
      <c r="AZ61" s="304">
        <v>0</v>
      </c>
      <c r="BA61" s="309">
        <v>0</v>
      </c>
      <c r="BB61" s="309">
        <v>0</v>
      </c>
      <c r="BC61" s="309">
        <v>255639.90000000005</v>
      </c>
      <c r="BD61" s="309">
        <v>338746.82999999996</v>
      </c>
      <c r="BE61" s="304">
        <v>669377.86999999976</v>
      </c>
      <c r="BF61" s="309">
        <v>1331419.5499999996</v>
      </c>
      <c r="BG61" s="309">
        <v>0</v>
      </c>
      <c r="BH61" s="309">
        <v>0</v>
      </c>
      <c r="BI61" s="309">
        <v>0</v>
      </c>
      <c r="BJ61" s="309">
        <v>0</v>
      </c>
      <c r="BK61" s="309">
        <v>0</v>
      </c>
      <c r="BL61" s="309">
        <v>790920.3</v>
      </c>
      <c r="BM61" s="309">
        <v>0</v>
      </c>
      <c r="BN61" s="309">
        <v>1664872.4299999997</v>
      </c>
      <c r="BO61" s="309">
        <v>0</v>
      </c>
      <c r="BP61" s="309">
        <v>0</v>
      </c>
      <c r="BQ61" s="309">
        <v>0</v>
      </c>
      <c r="BR61" s="309">
        <v>0</v>
      </c>
      <c r="BS61" s="309">
        <v>0</v>
      </c>
      <c r="BT61" s="309">
        <v>0</v>
      </c>
      <c r="BU61" s="309">
        <v>0</v>
      </c>
      <c r="BV61" s="309">
        <v>0</v>
      </c>
      <c r="BW61" s="309">
        <v>0</v>
      </c>
      <c r="BX61" s="309">
        <v>1511817.93</v>
      </c>
      <c r="BY61" s="309">
        <v>1691957.4699999995</v>
      </c>
      <c r="BZ61" s="309">
        <v>168694.34999999998</v>
      </c>
      <c r="CA61" s="309">
        <v>604.62</v>
      </c>
      <c r="CB61" s="309">
        <v>0</v>
      </c>
      <c r="CC61" s="309">
        <v>6412993.540000001</v>
      </c>
      <c r="CD61" s="25" t="s">
        <v>246</v>
      </c>
      <c r="CE61" s="28">
        <f t="shared" si="6"/>
        <v>70562137.139999986</v>
      </c>
      <c r="CF61" s="342"/>
      <c r="CG61" s="342"/>
      <c r="CH61" s="342"/>
    </row>
    <row r="62" spans="1:86" x14ac:dyDescent="0.35">
      <c r="A62" s="35" t="s">
        <v>9</v>
      </c>
      <c r="B62" s="16"/>
      <c r="C62" s="28">
        <f t="shared" ref="C62:AH62" si="7">ROUND(C47+C48,0)</f>
        <v>729621</v>
      </c>
      <c r="D62" s="28">
        <f t="shared" si="7"/>
        <v>1231701</v>
      </c>
      <c r="E62" s="28">
        <f t="shared" si="7"/>
        <v>199069</v>
      </c>
      <c r="F62" s="28">
        <f t="shared" si="7"/>
        <v>498742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1783275</v>
      </c>
      <c r="Q62" s="28">
        <f t="shared" si="7"/>
        <v>0</v>
      </c>
      <c r="R62" s="28">
        <f t="shared" si="7"/>
        <v>851129</v>
      </c>
      <c r="S62" s="28">
        <f t="shared" si="7"/>
        <v>59576</v>
      </c>
      <c r="T62" s="28">
        <f t="shared" si="7"/>
        <v>6896</v>
      </c>
      <c r="U62" s="28">
        <f t="shared" si="7"/>
        <v>550094</v>
      </c>
      <c r="V62" s="28">
        <f t="shared" si="7"/>
        <v>21224</v>
      </c>
      <c r="W62" s="28">
        <f t="shared" si="7"/>
        <v>332387</v>
      </c>
      <c r="X62" s="28">
        <f t="shared" si="7"/>
        <v>208265</v>
      </c>
      <c r="Y62" s="28">
        <f t="shared" si="7"/>
        <v>342356</v>
      </c>
      <c r="Z62" s="28">
        <f t="shared" si="7"/>
        <v>0</v>
      </c>
      <c r="AA62" s="28">
        <f t="shared" si="7"/>
        <v>45521</v>
      </c>
      <c r="AB62" s="28">
        <f t="shared" si="7"/>
        <v>481426</v>
      </c>
      <c r="AC62" s="28">
        <f t="shared" si="7"/>
        <v>342892</v>
      </c>
      <c r="AD62" s="28">
        <f t="shared" si="7"/>
        <v>0</v>
      </c>
      <c r="AE62" s="28">
        <f t="shared" si="7"/>
        <v>133543</v>
      </c>
      <c r="AF62" s="28">
        <f t="shared" si="7"/>
        <v>0</v>
      </c>
      <c r="AG62" s="28">
        <f t="shared" si="7"/>
        <v>1532109</v>
      </c>
      <c r="AH62" s="28">
        <f t="shared" si="7"/>
        <v>0</v>
      </c>
      <c r="AI62" s="28">
        <f t="shared" ref="AI62:BN62" si="8">ROUND(AI47+AI48,0)</f>
        <v>210648</v>
      </c>
      <c r="AJ62" s="28">
        <f t="shared" si="8"/>
        <v>118668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371611</v>
      </c>
      <c r="AW62" s="28">
        <f t="shared" si="8"/>
        <v>0</v>
      </c>
      <c r="AX62" s="28">
        <f t="shared" si="8"/>
        <v>0</v>
      </c>
      <c r="AY62" s="28">
        <f t="shared" si="8"/>
        <v>432903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104752</v>
      </c>
      <c r="BD62" s="28">
        <f t="shared" si="8"/>
        <v>110672</v>
      </c>
      <c r="BE62" s="28">
        <f t="shared" si="8"/>
        <v>155737</v>
      </c>
      <c r="BF62" s="28">
        <f t="shared" si="8"/>
        <v>382741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255929</v>
      </c>
      <c r="BM62" s="28">
        <f t="shared" si="8"/>
        <v>0</v>
      </c>
      <c r="BN62" s="28">
        <f t="shared" si="8"/>
        <v>309591</v>
      </c>
      <c r="BO62" s="28">
        <f t="shared" ref="BO62:CC62" si="9">ROUND(BO47+BO48,0)</f>
        <v>7736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247692</v>
      </c>
      <c r="BY62" s="28">
        <f t="shared" si="9"/>
        <v>308406</v>
      </c>
      <c r="BZ62" s="28">
        <f t="shared" si="9"/>
        <v>22800</v>
      </c>
      <c r="CA62" s="28">
        <f t="shared" si="9"/>
        <v>0</v>
      </c>
      <c r="CB62" s="28">
        <f t="shared" si="9"/>
        <v>0</v>
      </c>
      <c r="CC62" s="28">
        <f t="shared" si="9"/>
        <v>919782</v>
      </c>
      <c r="CD62" s="25" t="s">
        <v>246</v>
      </c>
      <c r="CE62" s="28">
        <f t="shared" si="6"/>
        <v>13309494</v>
      </c>
      <c r="CF62" s="342"/>
      <c r="CG62" s="342"/>
      <c r="CH62" s="342"/>
    </row>
    <row r="63" spans="1:86" x14ac:dyDescent="0.35">
      <c r="A63" s="35" t="s">
        <v>262</v>
      </c>
      <c r="B63" s="16"/>
      <c r="C63" s="302">
        <v>225</v>
      </c>
      <c r="D63" s="302">
        <v>0</v>
      </c>
      <c r="E63" s="302">
        <v>0</v>
      </c>
      <c r="F63" s="302">
        <v>161441.70000000001</v>
      </c>
      <c r="G63" s="302">
        <v>0</v>
      </c>
      <c r="H63" s="302">
        <v>0</v>
      </c>
      <c r="I63" s="302">
        <v>0</v>
      </c>
      <c r="J63" s="302">
        <v>0</v>
      </c>
      <c r="K63" s="302">
        <v>0</v>
      </c>
      <c r="L63" s="302">
        <v>0</v>
      </c>
      <c r="M63" s="302">
        <v>0</v>
      </c>
      <c r="N63" s="302">
        <v>0</v>
      </c>
      <c r="O63" s="302">
        <v>0</v>
      </c>
      <c r="P63" s="304">
        <v>0</v>
      </c>
      <c r="Q63" s="304">
        <v>0</v>
      </c>
      <c r="R63" s="304">
        <v>3762286</v>
      </c>
      <c r="S63" s="309">
        <v>0</v>
      </c>
      <c r="T63" s="309">
        <v>0</v>
      </c>
      <c r="U63" s="305">
        <v>17902.5</v>
      </c>
      <c r="V63" s="304">
        <v>0</v>
      </c>
      <c r="W63" s="304">
        <v>266311.90000000002</v>
      </c>
      <c r="X63" s="304">
        <v>0</v>
      </c>
      <c r="Y63" s="304">
        <v>2200</v>
      </c>
      <c r="Z63" s="304">
        <v>0</v>
      </c>
      <c r="AA63" s="304">
        <v>0</v>
      </c>
      <c r="AB63" s="310">
        <v>0</v>
      </c>
      <c r="AC63" s="304">
        <v>0</v>
      </c>
      <c r="AD63" s="304">
        <v>0</v>
      </c>
      <c r="AE63" s="304">
        <v>0</v>
      </c>
      <c r="AF63" s="304">
        <v>0</v>
      </c>
      <c r="AG63" s="304">
        <v>1465170.8900000001</v>
      </c>
      <c r="AH63" s="304">
        <v>0</v>
      </c>
      <c r="AI63" s="304">
        <v>0</v>
      </c>
      <c r="AJ63" s="304">
        <v>0</v>
      </c>
      <c r="AK63" s="304">
        <v>0</v>
      </c>
      <c r="AL63" s="304">
        <v>0</v>
      </c>
      <c r="AM63" s="304">
        <v>0</v>
      </c>
      <c r="AN63" s="304">
        <v>0</v>
      </c>
      <c r="AO63" s="304">
        <v>0</v>
      </c>
      <c r="AP63" s="304">
        <v>0</v>
      </c>
      <c r="AQ63" s="304">
        <v>0</v>
      </c>
      <c r="AR63" s="304">
        <v>0</v>
      </c>
      <c r="AS63" s="304">
        <v>0</v>
      </c>
      <c r="AT63" s="304">
        <v>0</v>
      </c>
      <c r="AU63" s="304">
        <v>0</v>
      </c>
      <c r="AV63" s="309">
        <v>0</v>
      </c>
      <c r="AW63" s="309">
        <v>0</v>
      </c>
      <c r="AX63" s="309">
        <v>0</v>
      </c>
      <c r="AY63" s="304">
        <v>0</v>
      </c>
      <c r="AZ63" s="304">
        <v>0</v>
      </c>
      <c r="BA63" s="309">
        <v>0</v>
      </c>
      <c r="BB63" s="309">
        <v>0</v>
      </c>
      <c r="BC63" s="309">
        <v>0</v>
      </c>
      <c r="BD63" s="309">
        <v>0</v>
      </c>
      <c r="BE63" s="304">
        <v>0</v>
      </c>
      <c r="BF63" s="309">
        <v>0</v>
      </c>
      <c r="BG63" s="309">
        <v>0</v>
      </c>
      <c r="BH63" s="309">
        <v>0</v>
      </c>
      <c r="BI63" s="309">
        <v>0</v>
      </c>
      <c r="BJ63" s="309">
        <v>0</v>
      </c>
      <c r="BK63" s="309">
        <v>0</v>
      </c>
      <c r="BL63" s="309">
        <v>0</v>
      </c>
      <c r="BM63" s="309">
        <v>0</v>
      </c>
      <c r="BN63" s="309">
        <v>279332.17</v>
      </c>
      <c r="BO63" s="309">
        <v>0</v>
      </c>
      <c r="BP63" s="309">
        <v>0</v>
      </c>
      <c r="BQ63" s="309">
        <v>0</v>
      </c>
      <c r="BR63" s="309">
        <v>0</v>
      </c>
      <c r="BS63" s="309">
        <v>0</v>
      </c>
      <c r="BT63" s="309">
        <v>0</v>
      </c>
      <c r="BU63" s="309">
        <v>0</v>
      </c>
      <c r="BV63" s="309">
        <v>0</v>
      </c>
      <c r="BW63" s="309">
        <v>0</v>
      </c>
      <c r="BX63" s="309">
        <v>0</v>
      </c>
      <c r="BY63" s="309">
        <v>0</v>
      </c>
      <c r="BZ63" s="309">
        <v>0</v>
      </c>
      <c r="CA63" s="309">
        <v>0</v>
      </c>
      <c r="CB63" s="309">
        <v>0</v>
      </c>
      <c r="CC63" s="309">
        <v>739780.66</v>
      </c>
      <c r="CD63" s="25" t="s">
        <v>246</v>
      </c>
      <c r="CE63" s="28">
        <f t="shared" si="6"/>
        <v>6694650.8200000003</v>
      </c>
      <c r="CF63" s="342"/>
      <c r="CG63" s="342"/>
      <c r="CH63" s="342"/>
    </row>
    <row r="64" spans="1:86" x14ac:dyDescent="0.35">
      <c r="A64" s="35" t="s">
        <v>263</v>
      </c>
      <c r="B64" s="16"/>
      <c r="C64" s="302">
        <v>647085.1399999999</v>
      </c>
      <c r="D64" s="302">
        <v>971030.85</v>
      </c>
      <c r="E64" s="302">
        <v>25000</v>
      </c>
      <c r="F64" s="302">
        <v>341267.50999999995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0</v>
      </c>
      <c r="O64" s="302">
        <v>0</v>
      </c>
      <c r="P64" s="304">
        <v>17971683.32</v>
      </c>
      <c r="Q64" s="304">
        <v>0</v>
      </c>
      <c r="R64" s="304">
        <v>357029.8000000001</v>
      </c>
      <c r="S64" s="309">
        <v>207006.56000000006</v>
      </c>
      <c r="T64" s="309">
        <v>0</v>
      </c>
      <c r="U64" s="305">
        <v>1661227.3600000003</v>
      </c>
      <c r="V64" s="304">
        <v>458.02000000000004</v>
      </c>
      <c r="W64" s="304">
        <v>75138.69</v>
      </c>
      <c r="X64" s="304">
        <v>270553.36</v>
      </c>
      <c r="Y64" s="304">
        <v>1139649.3299999998</v>
      </c>
      <c r="Z64" s="304">
        <v>0</v>
      </c>
      <c r="AA64" s="304">
        <v>336412.76</v>
      </c>
      <c r="AB64" s="310">
        <v>2824830.41</v>
      </c>
      <c r="AC64" s="304">
        <v>148091.57999999999</v>
      </c>
      <c r="AD64" s="304">
        <v>0</v>
      </c>
      <c r="AE64" s="304">
        <v>910.58</v>
      </c>
      <c r="AF64" s="304">
        <v>0</v>
      </c>
      <c r="AG64" s="304">
        <v>1148270.07</v>
      </c>
      <c r="AH64" s="304">
        <v>0</v>
      </c>
      <c r="AI64" s="304">
        <v>20851.57</v>
      </c>
      <c r="AJ64" s="304">
        <v>1103.8499999999999</v>
      </c>
      <c r="AK64" s="304">
        <v>-63.45</v>
      </c>
      <c r="AL64" s="304">
        <v>204.19</v>
      </c>
      <c r="AM64" s="304">
        <v>0</v>
      </c>
      <c r="AN64" s="304">
        <v>0</v>
      </c>
      <c r="AO64" s="304">
        <v>0</v>
      </c>
      <c r="AP64" s="304">
        <v>0</v>
      </c>
      <c r="AQ64" s="304">
        <v>0</v>
      </c>
      <c r="AR64" s="304">
        <v>0</v>
      </c>
      <c r="AS64" s="304">
        <v>0</v>
      </c>
      <c r="AT64" s="304">
        <v>0</v>
      </c>
      <c r="AU64" s="304">
        <v>0</v>
      </c>
      <c r="AV64" s="309">
        <v>26592.89</v>
      </c>
      <c r="AW64" s="309">
        <v>0</v>
      </c>
      <c r="AX64" s="309">
        <v>0</v>
      </c>
      <c r="AY64" s="304">
        <v>625691.27</v>
      </c>
      <c r="AZ64" s="304">
        <v>0</v>
      </c>
      <c r="BA64" s="309">
        <v>0</v>
      </c>
      <c r="BB64" s="309">
        <v>0</v>
      </c>
      <c r="BC64" s="309">
        <v>254.66</v>
      </c>
      <c r="BD64" s="309">
        <v>38466.86</v>
      </c>
      <c r="BE64" s="304">
        <v>49593.69</v>
      </c>
      <c r="BF64" s="309">
        <v>131474.62000000002</v>
      </c>
      <c r="BG64" s="309">
        <v>0</v>
      </c>
      <c r="BH64" s="309">
        <v>0</v>
      </c>
      <c r="BI64" s="309">
        <v>0</v>
      </c>
      <c r="BJ64" s="309">
        <v>0</v>
      </c>
      <c r="BK64" s="309">
        <v>0</v>
      </c>
      <c r="BL64" s="309">
        <v>20305.04</v>
      </c>
      <c r="BM64" s="309">
        <v>0</v>
      </c>
      <c r="BN64" s="309">
        <v>160294.86000000002</v>
      </c>
      <c r="BO64" s="309">
        <v>0</v>
      </c>
      <c r="BP64" s="309">
        <v>0</v>
      </c>
      <c r="BQ64" s="309">
        <v>0</v>
      </c>
      <c r="BR64" s="309">
        <v>0</v>
      </c>
      <c r="BS64" s="309">
        <v>0</v>
      </c>
      <c r="BT64" s="309">
        <v>0</v>
      </c>
      <c r="BU64" s="309">
        <v>0</v>
      </c>
      <c r="BV64" s="309">
        <v>0</v>
      </c>
      <c r="BW64" s="309">
        <v>2068.12</v>
      </c>
      <c r="BX64" s="309">
        <v>5773.67</v>
      </c>
      <c r="BY64" s="309">
        <v>8219.7000000000007</v>
      </c>
      <c r="BZ64" s="309">
        <v>0</v>
      </c>
      <c r="CA64" s="309">
        <v>0</v>
      </c>
      <c r="CB64" s="309">
        <v>0</v>
      </c>
      <c r="CC64" s="309">
        <v>-134544.94999999998</v>
      </c>
      <c r="CD64" s="25" t="s">
        <v>246</v>
      </c>
      <c r="CE64" s="28">
        <f t="shared" si="6"/>
        <v>29081931.930000003</v>
      </c>
      <c r="CF64" s="342"/>
      <c r="CG64" s="342"/>
      <c r="CH64" s="342"/>
    </row>
    <row r="65" spans="1:86" x14ac:dyDescent="0.35">
      <c r="A65" s="35" t="s">
        <v>264</v>
      </c>
      <c r="B65" s="16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4"/>
      <c r="Q65" s="304"/>
      <c r="R65" s="304"/>
      <c r="S65" s="309"/>
      <c r="T65" s="309"/>
      <c r="U65" s="305"/>
      <c r="V65" s="304"/>
      <c r="W65" s="304"/>
      <c r="X65" s="304"/>
      <c r="Y65" s="304"/>
      <c r="Z65" s="304"/>
      <c r="AA65" s="304"/>
      <c r="AB65" s="310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9"/>
      <c r="AW65" s="309"/>
      <c r="AX65" s="309"/>
      <c r="AY65" s="304"/>
      <c r="AZ65" s="304"/>
      <c r="BA65" s="309"/>
      <c r="BB65" s="309"/>
      <c r="BC65" s="309"/>
      <c r="BD65" s="309"/>
      <c r="BE65" s="304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25" t="s">
        <v>246</v>
      </c>
      <c r="CE65" s="28">
        <f t="shared" si="6"/>
        <v>0</v>
      </c>
      <c r="CF65" s="342"/>
      <c r="CG65" s="342"/>
      <c r="CH65" s="342"/>
    </row>
    <row r="66" spans="1:86" x14ac:dyDescent="0.35">
      <c r="A66" s="35" t="s">
        <v>265</v>
      </c>
      <c r="B66" s="16"/>
      <c r="C66" s="302">
        <v>22760</v>
      </c>
      <c r="D66" s="302">
        <v>163499.92000000001</v>
      </c>
      <c r="E66" s="302">
        <v>0</v>
      </c>
      <c r="F66" s="302">
        <v>38789.659999999996</v>
      </c>
      <c r="G66" s="302">
        <v>0</v>
      </c>
      <c r="H66" s="302">
        <v>0</v>
      </c>
      <c r="I66" s="302">
        <v>0</v>
      </c>
      <c r="J66" s="302">
        <v>0</v>
      </c>
      <c r="K66" s="302">
        <v>0</v>
      </c>
      <c r="L66" s="302">
        <v>0</v>
      </c>
      <c r="M66" s="302">
        <v>0</v>
      </c>
      <c r="N66" s="302">
        <v>0</v>
      </c>
      <c r="O66" s="302">
        <v>0</v>
      </c>
      <c r="P66" s="304">
        <v>772142.13000000024</v>
      </c>
      <c r="Q66" s="304">
        <v>0</v>
      </c>
      <c r="R66" s="304">
        <v>21635.849999999995</v>
      </c>
      <c r="S66" s="309">
        <v>64214.57</v>
      </c>
      <c r="T66" s="309">
        <v>0</v>
      </c>
      <c r="U66" s="305">
        <v>10689838.42</v>
      </c>
      <c r="V66" s="304">
        <v>1457.28</v>
      </c>
      <c r="W66" s="304">
        <v>79433.709999999992</v>
      </c>
      <c r="X66" s="304">
        <v>84509.05</v>
      </c>
      <c r="Y66" s="304">
        <v>18095.13</v>
      </c>
      <c r="Z66" s="304">
        <v>0</v>
      </c>
      <c r="AA66" s="304">
        <v>20193.16</v>
      </c>
      <c r="AB66" s="310">
        <v>129132.67000000001</v>
      </c>
      <c r="AC66" s="304">
        <v>6132.8099999999995</v>
      </c>
      <c r="AD66" s="304">
        <v>0</v>
      </c>
      <c r="AE66" s="304">
        <v>0</v>
      </c>
      <c r="AF66" s="304">
        <v>0</v>
      </c>
      <c r="AG66" s="304">
        <v>139137.87</v>
      </c>
      <c r="AH66" s="304">
        <v>0</v>
      </c>
      <c r="AI66" s="304">
        <v>0</v>
      </c>
      <c r="AJ66" s="304">
        <v>0</v>
      </c>
      <c r="AK66" s="304">
        <v>0</v>
      </c>
      <c r="AL66" s="304">
        <v>0</v>
      </c>
      <c r="AM66" s="304">
        <v>0</v>
      </c>
      <c r="AN66" s="304">
        <v>0</v>
      </c>
      <c r="AO66" s="304">
        <v>0</v>
      </c>
      <c r="AP66" s="304">
        <v>0</v>
      </c>
      <c r="AQ66" s="304">
        <v>0</v>
      </c>
      <c r="AR66" s="304">
        <v>0</v>
      </c>
      <c r="AS66" s="304">
        <v>0</v>
      </c>
      <c r="AT66" s="304">
        <v>0</v>
      </c>
      <c r="AU66" s="304">
        <v>0</v>
      </c>
      <c r="AV66" s="309">
        <v>26935.45</v>
      </c>
      <c r="AW66" s="309">
        <v>0</v>
      </c>
      <c r="AX66" s="309">
        <v>0</v>
      </c>
      <c r="AY66" s="304">
        <v>34945.67</v>
      </c>
      <c r="AZ66" s="304">
        <v>0</v>
      </c>
      <c r="BA66" s="309">
        <v>486586.05000000005</v>
      </c>
      <c r="BB66" s="309">
        <v>0</v>
      </c>
      <c r="BC66" s="309">
        <v>0</v>
      </c>
      <c r="BD66" s="309">
        <v>111.03</v>
      </c>
      <c r="BE66" s="304">
        <v>837883.29999999993</v>
      </c>
      <c r="BF66" s="309">
        <v>29201.85</v>
      </c>
      <c r="BG66" s="309">
        <v>0</v>
      </c>
      <c r="BH66" s="309">
        <v>0</v>
      </c>
      <c r="BI66" s="309">
        <v>0</v>
      </c>
      <c r="BJ66" s="309">
        <v>0</v>
      </c>
      <c r="BK66" s="309">
        <v>0</v>
      </c>
      <c r="BL66" s="309">
        <v>0</v>
      </c>
      <c r="BM66" s="309">
        <v>0</v>
      </c>
      <c r="BN66" s="309">
        <v>24402237.190000005</v>
      </c>
      <c r="BO66" s="309">
        <v>0</v>
      </c>
      <c r="BP66" s="309">
        <v>0</v>
      </c>
      <c r="BQ66" s="309">
        <v>0</v>
      </c>
      <c r="BR66" s="309">
        <v>0</v>
      </c>
      <c r="BS66" s="309">
        <v>0</v>
      </c>
      <c r="BT66" s="309">
        <v>0</v>
      </c>
      <c r="BU66" s="309">
        <v>0</v>
      </c>
      <c r="BV66" s="309">
        <v>0</v>
      </c>
      <c r="BW66" s="309">
        <v>0</v>
      </c>
      <c r="BX66" s="309">
        <v>145533.63</v>
      </c>
      <c r="BY66" s="309">
        <v>720.45</v>
      </c>
      <c r="BZ66" s="309">
        <v>0</v>
      </c>
      <c r="CA66" s="309">
        <v>0</v>
      </c>
      <c r="CB66" s="309">
        <v>0</v>
      </c>
      <c r="CC66" s="309">
        <v>7944560.9000000013</v>
      </c>
      <c r="CD66" s="25" t="s">
        <v>246</v>
      </c>
      <c r="CE66" s="28">
        <f t="shared" si="6"/>
        <v>46159687.750000015</v>
      </c>
      <c r="CF66" s="342"/>
      <c r="CG66" s="342"/>
      <c r="CH66" s="342"/>
    </row>
    <row r="67" spans="1:86" x14ac:dyDescent="0.35">
      <c r="A67" s="35" t="s">
        <v>14</v>
      </c>
      <c r="B67" s="16"/>
      <c r="C67" s="28">
        <f t="shared" ref="C67:AH67" si="10">ROUND(C51+C52,0)</f>
        <v>105074</v>
      </c>
      <c r="D67" s="28">
        <f t="shared" si="10"/>
        <v>141126</v>
      </c>
      <c r="E67" s="28">
        <f t="shared" si="10"/>
        <v>4794</v>
      </c>
      <c r="F67" s="28">
        <f t="shared" si="10"/>
        <v>80477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851908</v>
      </c>
      <c r="Q67" s="28">
        <f t="shared" si="10"/>
        <v>0</v>
      </c>
      <c r="R67" s="28">
        <f t="shared" si="10"/>
        <v>36259</v>
      </c>
      <c r="S67" s="28">
        <f t="shared" si="10"/>
        <v>50110</v>
      </c>
      <c r="T67" s="28">
        <f t="shared" si="10"/>
        <v>0</v>
      </c>
      <c r="U67" s="28">
        <f t="shared" si="10"/>
        <v>29240</v>
      </c>
      <c r="V67" s="28">
        <f t="shared" si="10"/>
        <v>0</v>
      </c>
      <c r="W67" s="28">
        <f t="shared" si="10"/>
        <v>94783</v>
      </c>
      <c r="X67" s="28">
        <f t="shared" si="10"/>
        <v>76369</v>
      </c>
      <c r="Y67" s="28">
        <f t="shared" si="10"/>
        <v>347538</v>
      </c>
      <c r="Z67" s="28">
        <f t="shared" si="10"/>
        <v>0</v>
      </c>
      <c r="AA67" s="28">
        <f t="shared" si="10"/>
        <v>5663</v>
      </c>
      <c r="AB67" s="28">
        <f t="shared" si="10"/>
        <v>34348</v>
      </c>
      <c r="AC67" s="28">
        <f t="shared" si="10"/>
        <v>13282</v>
      </c>
      <c r="AD67" s="28">
        <f t="shared" si="10"/>
        <v>13750</v>
      </c>
      <c r="AE67" s="28">
        <f t="shared" si="10"/>
        <v>0</v>
      </c>
      <c r="AF67" s="28">
        <f t="shared" si="10"/>
        <v>0</v>
      </c>
      <c r="AG67" s="28">
        <f t="shared" si="10"/>
        <v>51207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143560</v>
      </c>
      <c r="AW67" s="28">
        <f t="shared" si="11"/>
        <v>0</v>
      </c>
      <c r="AX67" s="28">
        <f t="shared" si="11"/>
        <v>0</v>
      </c>
      <c r="AY67" s="28">
        <f t="shared" si="11"/>
        <v>27569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1427</v>
      </c>
      <c r="BD67" s="28">
        <f t="shared" si="11"/>
        <v>0</v>
      </c>
      <c r="BE67" s="28">
        <f t="shared" si="11"/>
        <v>4213</v>
      </c>
      <c r="BF67" s="28">
        <f t="shared" si="11"/>
        <v>5372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283322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969350</v>
      </c>
      <c r="CD67" s="25" t="s">
        <v>246</v>
      </c>
      <c r="CE67" s="28">
        <f t="shared" si="6"/>
        <v>3370741</v>
      </c>
      <c r="CF67" s="342"/>
      <c r="CG67" s="342"/>
      <c r="CH67" s="342"/>
    </row>
    <row r="68" spans="1:86" x14ac:dyDescent="0.35">
      <c r="A68" s="35" t="s">
        <v>266</v>
      </c>
      <c r="B68" s="28"/>
      <c r="C68" s="302">
        <v>25423.949999999997</v>
      </c>
      <c r="D68" s="302">
        <v>55924.429999999993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4">
        <v>337580.85</v>
      </c>
      <c r="Q68" s="304">
        <v>0</v>
      </c>
      <c r="R68" s="304">
        <v>0</v>
      </c>
      <c r="S68" s="309">
        <v>0</v>
      </c>
      <c r="T68" s="309">
        <v>0</v>
      </c>
      <c r="U68" s="305">
        <v>14294.36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  <c r="AA68" s="304">
        <v>0</v>
      </c>
      <c r="AB68" s="310">
        <v>22545.59</v>
      </c>
      <c r="AC68" s="304">
        <v>27513.769999999997</v>
      </c>
      <c r="AD68" s="304">
        <v>0</v>
      </c>
      <c r="AE68" s="304">
        <v>0</v>
      </c>
      <c r="AF68" s="304">
        <v>0</v>
      </c>
      <c r="AG68" s="304">
        <v>0</v>
      </c>
      <c r="AH68" s="304">
        <v>0</v>
      </c>
      <c r="AI68" s="304">
        <v>0</v>
      </c>
      <c r="AJ68" s="304">
        <v>0</v>
      </c>
      <c r="AK68" s="304">
        <v>0</v>
      </c>
      <c r="AL68" s="304">
        <v>0</v>
      </c>
      <c r="AM68" s="304">
        <v>0</v>
      </c>
      <c r="AN68" s="304">
        <v>0</v>
      </c>
      <c r="AO68" s="304">
        <v>0</v>
      </c>
      <c r="AP68" s="304">
        <v>0</v>
      </c>
      <c r="AQ68" s="304">
        <v>0</v>
      </c>
      <c r="AR68" s="304">
        <v>0</v>
      </c>
      <c r="AS68" s="304">
        <v>0</v>
      </c>
      <c r="AT68" s="304">
        <v>0</v>
      </c>
      <c r="AU68" s="304">
        <v>0</v>
      </c>
      <c r="AV68" s="309">
        <v>0</v>
      </c>
      <c r="AW68" s="309">
        <v>0</v>
      </c>
      <c r="AX68" s="309">
        <v>0</v>
      </c>
      <c r="AY68" s="304">
        <v>561.89</v>
      </c>
      <c r="AZ68" s="304">
        <v>0</v>
      </c>
      <c r="BA68" s="309">
        <v>0</v>
      </c>
      <c r="BB68" s="309">
        <v>0</v>
      </c>
      <c r="BC68" s="309">
        <v>0</v>
      </c>
      <c r="BD68" s="309">
        <v>0</v>
      </c>
      <c r="BE68" s="304">
        <v>426.5</v>
      </c>
      <c r="BF68" s="309">
        <v>0</v>
      </c>
      <c r="BG68" s="309">
        <v>0</v>
      </c>
      <c r="BH68" s="309">
        <v>0</v>
      </c>
      <c r="BI68" s="309">
        <v>0</v>
      </c>
      <c r="BJ68" s="309">
        <v>0</v>
      </c>
      <c r="BK68" s="309">
        <v>0</v>
      </c>
      <c r="BL68" s="309">
        <v>0</v>
      </c>
      <c r="BM68" s="309">
        <v>0</v>
      </c>
      <c r="BN68" s="309">
        <v>127545.26000000001</v>
      </c>
      <c r="BO68" s="309">
        <v>0</v>
      </c>
      <c r="BP68" s="309">
        <v>0</v>
      </c>
      <c r="BQ68" s="309">
        <v>0</v>
      </c>
      <c r="BR68" s="309">
        <v>0</v>
      </c>
      <c r="BS68" s="309">
        <v>0</v>
      </c>
      <c r="BT68" s="309">
        <v>0</v>
      </c>
      <c r="BU68" s="309">
        <v>0</v>
      </c>
      <c r="BV68" s="309">
        <v>0</v>
      </c>
      <c r="BW68" s="309">
        <v>0</v>
      </c>
      <c r="BX68" s="309">
        <v>0</v>
      </c>
      <c r="BY68" s="309">
        <v>0</v>
      </c>
      <c r="BZ68" s="309">
        <v>0</v>
      </c>
      <c r="CA68" s="309">
        <v>0</v>
      </c>
      <c r="CB68" s="309">
        <v>0</v>
      </c>
      <c r="CC68" s="309">
        <v>85.03</v>
      </c>
      <c r="CD68" s="25" t="s">
        <v>246</v>
      </c>
      <c r="CE68" s="28">
        <f t="shared" si="6"/>
        <v>611901.63000000012</v>
      </c>
      <c r="CF68" s="342"/>
      <c r="CG68" s="342"/>
      <c r="CH68" s="342"/>
    </row>
    <row r="69" spans="1:86" x14ac:dyDescent="0.35">
      <c r="A69" s="35" t="s">
        <v>267</v>
      </c>
      <c r="B69" s="16"/>
      <c r="C69" s="28">
        <f t="shared" ref="C69:AH69" si="13">SUM(C70:C83)</f>
        <v>76659.350000000006</v>
      </c>
      <c r="D69" s="28">
        <f t="shared" si="13"/>
        <v>170418.49</v>
      </c>
      <c r="E69" s="28">
        <f t="shared" si="13"/>
        <v>12386.44</v>
      </c>
      <c r="F69" s="28">
        <f t="shared" si="13"/>
        <v>57853.65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374006.59</v>
      </c>
      <c r="Q69" s="28">
        <f t="shared" si="13"/>
        <v>0</v>
      </c>
      <c r="R69" s="28">
        <f t="shared" si="13"/>
        <v>109936.53</v>
      </c>
      <c r="S69" s="28">
        <f t="shared" si="13"/>
        <v>7407.24</v>
      </c>
      <c r="T69" s="28">
        <f t="shared" si="13"/>
        <v>0</v>
      </c>
      <c r="U69" s="28">
        <f t="shared" si="13"/>
        <v>66466.91</v>
      </c>
      <c r="V69" s="28">
        <f t="shared" si="13"/>
        <v>1589.44</v>
      </c>
      <c r="W69" s="28">
        <f t="shared" si="13"/>
        <v>40948.130000000005</v>
      </c>
      <c r="X69" s="28">
        <f t="shared" si="13"/>
        <v>17939.52</v>
      </c>
      <c r="Y69" s="28">
        <f t="shared" si="13"/>
        <v>61750.69</v>
      </c>
      <c r="Z69" s="28">
        <f t="shared" si="13"/>
        <v>0</v>
      </c>
      <c r="AA69" s="28">
        <f t="shared" si="13"/>
        <v>17068.95</v>
      </c>
      <c r="AB69" s="28">
        <f t="shared" si="13"/>
        <v>95474.37</v>
      </c>
      <c r="AC69" s="28">
        <f t="shared" si="13"/>
        <v>41195.279999999999</v>
      </c>
      <c r="AD69" s="28">
        <f t="shared" si="13"/>
        <v>0</v>
      </c>
      <c r="AE69" s="28">
        <f t="shared" si="13"/>
        <v>11580.43</v>
      </c>
      <c r="AF69" s="28">
        <f t="shared" si="13"/>
        <v>0</v>
      </c>
      <c r="AG69" s="28">
        <f t="shared" si="13"/>
        <v>187343.76</v>
      </c>
      <c r="AH69" s="28">
        <f t="shared" si="13"/>
        <v>0</v>
      </c>
      <c r="AI69" s="28">
        <f t="shared" ref="AI69:BN69" si="14">SUM(AI70:AI83)</f>
        <v>15373.2</v>
      </c>
      <c r="AJ69" s="28">
        <f t="shared" si="14"/>
        <v>8533.92</v>
      </c>
      <c r="AK69" s="28">
        <f t="shared" si="14"/>
        <v>10.8</v>
      </c>
      <c r="AL69" s="28">
        <f t="shared" si="14"/>
        <v>9.48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16374.48</v>
      </c>
      <c r="AW69" s="28">
        <f t="shared" si="14"/>
        <v>0</v>
      </c>
      <c r="AX69" s="28">
        <f t="shared" si="14"/>
        <v>0</v>
      </c>
      <c r="AY69" s="28">
        <f t="shared" si="14"/>
        <v>38046.800000000003</v>
      </c>
      <c r="AZ69" s="28">
        <f t="shared" si="14"/>
        <v>0</v>
      </c>
      <c r="BA69" s="28">
        <f t="shared" si="14"/>
        <v>16096.740000000002</v>
      </c>
      <c r="BB69" s="28">
        <f t="shared" si="14"/>
        <v>0</v>
      </c>
      <c r="BC69" s="28">
        <f t="shared" si="14"/>
        <v>8309.2999999999993</v>
      </c>
      <c r="BD69" s="28">
        <f t="shared" si="14"/>
        <v>21078.18</v>
      </c>
      <c r="BE69" s="28">
        <f t="shared" si="14"/>
        <v>541904.72</v>
      </c>
      <c r="BF69" s="28">
        <f t="shared" si="14"/>
        <v>110473.33</v>
      </c>
      <c r="BG69" s="28">
        <f t="shared" si="14"/>
        <v>416.52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13267.2</v>
      </c>
      <c r="BM69" s="28">
        <f t="shared" si="14"/>
        <v>0</v>
      </c>
      <c r="BN69" s="28">
        <f t="shared" si="14"/>
        <v>609756.12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62145.2</v>
      </c>
      <c r="BY69" s="28">
        <f t="shared" si="15"/>
        <v>38521.64</v>
      </c>
      <c r="BZ69" s="28">
        <f t="shared" si="15"/>
        <v>3967.92</v>
      </c>
      <c r="CA69" s="28">
        <f t="shared" si="15"/>
        <v>0</v>
      </c>
      <c r="CB69" s="28">
        <f t="shared" si="15"/>
        <v>0</v>
      </c>
      <c r="CC69" s="28">
        <f t="shared" si="15"/>
        <v>3647080.2199999997</v>
      </c>
      <c r="CD69" s="28">
        <f t="shared" si="15"/>
        <v>0</v>
      </c>
      <c r="CE69" s="28">
        <f t="shared" si="15"/>
        <v>6501391.54</v>
      </c>
      <c r="CF69" s="342"/>
      <c r="CG69" s="342"/>
      <c r="CH69" s="342"/>
    </row>
    <row r="70" spans="1:86" x14ac:dyDescent="0.35">
      <c r="A70" s="29" t="s">
        <v>268</v>
      </c>
      <c r="B70" s="30"/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0</v>
      </c>
      <c r="R70" s="311">
        <v>0</v>
      </c>
      <c r="S70" s="311">
        <v>0</v>
      </c>
      <c r="T70" s="311">
        <v>0</v>
      </c>
      <c r="U70" s="311">
        <v>0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0</v>
      </c>
      <c r="AC70" s="311">
        <v>0</v>
      </c>
      <c r="AD70" s="311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  <c r="AM70" s="311">
        <v>0</v>
      </c>
      <c r="AN70" s="311">
        <v>0</v>
      </c>
      <c r="AO70" s="311">
        <v>0</v>
      </c>
      <c r="AP70" s="311">
        <v>0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0</v>
      </c>
      <c r="AW70" s="311">
        <v>0</v>
      </c>
      <c r="AX70" s="311">
        <v>0</v>
      </c>
      <c r="AY70" s="311">
        <v>0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0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0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0</v>
      </c>
      <c r="BY70" s="311">
        <v>0</v>
      </c>
      <c r="BZ70" s="311">
        <v>0</v>
      </c>
      <c r="CA70" s="311">
        <v>0</v>
      </c>
      <c r="CB70" s="311">
        <v>0</v>
      </c>
      <c r="CC70" s="311">
        <v>0</v>
      </c>
      <c r="CD70" s="311">
        <v>0</v>
      </c>
      <c r="CE70" s="28">
        <f t="shared" ref="CE70:CE85" si="16">SUM(C70:CD70)</f>
        <v>0</v>
      </c>
      <c r="CF70" s="342"/>
      <c r="CG70" s="342"/>
      <c r="CH70" s="342"/>
    </row>
    <row r="71" spans="1:86" x14ac:dyDescent="0.35">
      <c r="A71" s="29" t="s">
        <v>269</v>
      </c>
      <c r="B71" s="30"/>
      <c r="C71" s="311">
        <v>0</v>
      </c>
      <c r="D71" s="311">
        <v>0</v>
      </c>
      <c r="E71" s="311">
        <v>0</v>
      </c>
      <c r="F71" s="311">
        <v>0</v>
      </c>
      <c r="G71" s="311">
        <v>0</v>
      </c>
      <c r="H71" s="311">
        <v>0</v>
      </c>
      <c r="I71" s="311">
        <v>0</v>
      </c>
      <c r="J71" s="311">
        <v>0</v>
      </c>
      <c r="K71" s="311">
        <v>0</v>
      </c>
      <c r="L71" s="311">
        <v>0</v>
      </c>
      <c r="M71" s="311">
        <v>0</v>
      </c>
      <c r="N71" s="311">
        <v>0</v>
      </c>
      <c r="O71" s="311">
        <v>0</v>
      </c>
      <c r="P71" s="311">
        <v>0</v>
      </c>
      <c r="Q71" s="311">
        <v>0</v>
      </c>
      <c r="R71" s="311">
        <v>0</v>
      </c>
      <c r="S71" s="311">
        <v>0</v>
      </c>
      <c r="T71" s="311">
        <v>0</v>
      </c>
      <c r="U71" s="311">
        <v>0</v>
      </c>
      <c r="V71" s="311">
        <v>0</v>
      </c>
      <c r="W71" s="311">
        <v>0</v>
      </c>
      <c r="X71" s="311">
        <v>0</v>
      </c>
      <c r="Y71" s="311">
        <v>0</v>
      </c>
      <c r="Z71" s="311">
        <v>0</v>
      </c>
      <c r="AA71" s="311">
        <v>0</v>
      </c>
      <c r="AB71" s="311">
        <v>0</v>
      </c>
      <c r="AC71" s="311">
        <v>0</v>
      </c>
      <c r="AD71" s="311">
        <v>0</v>
      </c>
      <c r="AE71" s="311">
        <v>0</v>
      </c>
      <c r="AF71" s="311">
        <v>0</v>
      </c>
      <c r="AG71" s="311">
        <v>0</v>
      </c>
      <c r="AH71" s="311">
        <v>0</v>
      </c>
      <c r="AI71" s="311">
        <v>0</v>
      </c>
      <c r="AJ71" s="311">
        <v>0</v>
      </c>
      <c r="AK71" s="311">
        <v>0</v>
      </c>
      <c r="AL71" s="311">
        <v>0</v>
      </c>
      <c r="AM71" s="311">
        <v>0</v>
      </c>
      <c r="AN71" s="311">
        <v>0</v>
      </c>
      <c r="AO71" s="311">
        <v>0</v>
      </c>
      <c r="AP71" s="311">
        <v>0</v>
      </c>
      <c r="AQ71" s="311">
        <v>0</v>
      </c>
      <c r="AR71" s="311">
        <v>0</v>
      </c>
      <c r="AS71" s="311">
        <v>0</v>
      </c>
      <c r="AT71" s="311">
        <v>0</v>
      </c>
      <c r="AU71" s="311">
        <v>0</v>
      </c>
      <c r="AV71" s="311">
        <v>0</v>
      </c>
      <c r="AW71" s="311">
        <v>0</v>
      </c>
      <c r="AX71" s="311">
        <v>0</v>
      </c>
      <c r="AY71" s="311">
        <v>0</v>
      </c>
      <c r="AZ71" s="311">
        <v>0</v>
      </c>
      <c r="BA71" s="311">
        <v>0</v>
      </c>
      <c r="BB71" s="311">
        <v>0</v>
      </c>
      <c r="BC71" s="311">
        <v>0</v>
      </c>
      <c r="BD71" s="311">
        <v>0</v>
      </c>
      <c r="BE71" s="311">
        <v>0</v>
      </c>
      <c r="BF71" s="311">
        <v>0</v>
      </c>
      <c r="BG71" s="311">
        <v>0</v>
      </c>
      <c r="BH71" s="311">
        <v>0</v>
      </c>
      <c r="BI71" s="311">
        <v>0</v>
      </c>
      <c r="BJ71" s="311">
        <v>0</v>
      </c>
      <c r="BK71" s="311">
        <v>0</v>
      </c>
      <c r="BL71" s="311">
        <v>0</v>
      </c>
      <c r="BM71" s="311">
        <v>0</v>
      </c>
      <c r="BN71" s="311">
        <v>0</v>
      </c>
      <c r="BO71" s="311">
        <v>0</v>
      </c>
      <c r="BP71" s="311">
        <v>0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0</v>
      </c>
      <c r="BY71" s="311">
        <v>0</v>
      </c>
      <c r="BZ71" s="311">
        <v>0</v>
      </c>
      <c r="CA71" s="311">
        <v>0</v>
      </c>
      <c r="CB71" s="311">
        <v>0</v>
      </c>
      <c r="CC71" s="311">
        <v>0</v>
      </c>
      <c r="CD71" s="311">
        <v>0</v>
      </c>
      <c r="CE71" s="28">
        <f t="shared" si="16"/>
        <v>0</v>
      </c>
      <c r="CF71" s="342"/>
      <c r="CG71" s="342"/>
      <c r="CH71" s="342"/>
    </row>
    <row r="72" spans="1:86" x14ac:dyDescent="0.35">
      <c r="A72" s="29" t="s">
        <v>270</v>
      </c>
      <c r="B72" s="30"/>
      <c r="C72" s="311">
        <v>0</v>
      </c>
      <c r="D72" s="311">
        <v>330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0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565</v>
      </c>
      <c r="Q72" s="311">
        <v>0</v>
      </c>
      <c r="R72" s="311">
        <v>110</v>
      </c>
      <c r="S72" s="311">
        <v>0</v>
      </c>
      <c r="T72" s="311">
        <v>0</v>
      </c>
      <c r="U72" s="311">
        <v>3670</v>
      </c>
      <c r="V72" s="311">
        <v>0</v>
      </c>
      <c r="W72" s="311">
        <v>0</v>
      </c>
      <c r="X72" s="311">
        <v>0</v>
      </c>
      <c r="Y72" s="311">
        <v>0</v>
      </c>
      <c r="Z72" s="311">
        <v>0</v>
      </c>
      <c r="AA72" s="311">
        <v>4857.03</v>
      </c>
      <c r="AB72" s="311">
        <v>0</v>
      </c>
      <c r="AC72" s="311">
        <v>0</v>
      </c>
      <c r="AD72" s="311">
        <v>0</v>
      </c>
      <c r="AE72" s="311">
        <v>0</v>
      </c>
      <c r="AF72" s="311">
        <v>0</v>
      </c>
      <c r="AG72" s="311">
        <v>4380</v>
      </c>
      <c r="AH72" s="311">
        <v>0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0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0</v>
      </c>
      <c r="AY72" s="311">
        <v>350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1385.53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29969.69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0</v>
      </c>
      <c r="BZ72" s="311">
        <v>0</v>
      </c>
      <c r="CA72" s="311">
        <v>0</v>
      </c>
      <c r="CB72" s="311">
        <v>0</v>
      </c>
      <c r="CC72" s="311">
        <v>9641</v>
      </c>
      <c r="CD72" s="311">
        <v>0</v>
      </c>
      <c r="CE72" s="28">
        <f t="shared" si="16"/>
        <v>55258.25</v>
      </c>
      <c r="CF72" s="342"/>
      <c r="CG72" s="342"/>
      <c r="CH72" s="342"/>
    </row>
    <row r="73" spans="1:86" x14ac:dyDescent="0.35">
      <c r="A73" s="29" t="s">
        <v>271</v>
      </c>
      <c r="B73" s="30"/>
      <c r="C73" s="311">
        <v>74996.760000000009</v>
      </c>
      <c r="D73" s="311">
        <v>167823.84</v>
      </c>
      <c r="E73" s="311">
        <v>12136.44</v>
      </c>
      <c r="F73" s="311">
        <v>51411</v>
      </c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371093.04000000004</v>
      </c>
      <c r="Q73" s="311">
        <v>0</v>
      </c>
      <c r="R73" s="311">
        <v>109061.88</v>
      </c>
      <c r="S73" s="311">
        <v>7407.24</v>
      </c>
      <c r="T73" s="311">
        <v>0</v>
      </c>
      <c r="U73" s="311">
        <v>62425.919999999998</v>
      </c>
      <c r="V73" s="311">
        <v>1016.88</v>
      </c>
      <c r="W73" s="311">
        <v>39292.080000000002</v>
      </c>
      <c r="X73" s="311">
        <v>17939.52</v>
      </c>
      <c r="Y73" s="311">
        <v>61190.04</v>
      </c>
      <c r="Z73" s="311">
        <v>0</v>
      </c>
      <c r="AA73" s="311">
        <v>12211.92</v>
      </c>
      <c r="AB73" s="311">
        <v>81023.16</v>
      </c>
      <c r="AC73" s="311">
        <v>29061.84</v>
      </c>
      <c r="AD73" s="311">
        <v>0</v>
      </c>
      <c r="AE73" s="311">
        <v>9959.0400000000009</v>
      </c>
      <c r="AF73" s="311">
        <v>0</v>
      </c>
      <c r="AG73" s="311">
        <v>139314.84000000003</v>
      </c>
      <c r="AH73" s="311">
        <v>0</v>
      </c>
      <c r="AI73" s="311">
        <v>15373.2</v>
      </c>
      <c r="AJ73" s="311">
        <v>8533.92</v>
      </c>
      <c r="AK73" s="311">
        <v>10.8</v>
      </c>
      <c r="AL73" s="311">
        <v>9.48</v>
      </c>
      <c r="AM73" s="311">
        <v>0</v>
      </c>
      <c r="AN73" s="311">
        <v>0</v>
      </c>
      <c r="AO73" s="311">
        <v>0</v>
      </c>
      <c r="AP73" s="311">
        <v>0</v>
      </c>
      <c r="AQ73" s="311">
        <v>0</v>
      </c>
      <c r="AR73" s="311">
        <v>0</v>
      </c>
      <c r="AS73" s="311">
        <v>0</v>
      </c>
      <c r="AT73" s="311">
        <v>0</v>
      </c>
      <c r="AU73" s="311">
        <v>0</v>
      </c>
      <c r="AV73" s="311">
        <v>16374.48</v>
      </c>
      <c r="AW73" s="311">
        <v>0</v>
      </c>
      <c r="AX73" s="311">
        <v>0</v>
      </c>
      <c r="AY73" s="311">
        <v>37696.800000000003</v>
      </c>
      <c r="AZ73" s="311">
        <v>0</v>
      </c>
      <c r="BA73" s="311">
        <v>7196.88</v>
      </c>
      <c r="BB73" s="311">
        <v>0</v>
      </c>
      <c r="BC73" s="311">
        <v>4873.92</v>
      </c>
      <c r="BD73" s="311">
        <v>4949.76</v>
      </c>
      <c r="BE73" s="311">
        <v>28022.880000000001</v>
      </c>
      <c r="BF73" s="311">
        <v>24522.12</v>
      </c>
      <c r="BG73" s="311">
        <v>416.52</v>
      </c>
      <c r="BH73" s="311">
        <v>0</v>
      </c>
      <c r="BI73" s="311">
        <v>0</v>
      </c>
      <c r="BJ73" s="311">
        <v>0</v>
      </c>
      <c r="BK73" s="311">
        <v>0</v>
      </c>
      <c r="BL73" s="311">
        <v>13267.2</v>
      </c>
      <c r="BM73" s="311">
        <v>0</v>
      </c>
      <c r="BN73" s="311">
        <v>42374.76</v>
      </c>
      <c r="BO73" s="311">
        <v>0</v>
      </c>
      <c r="BP73" s="311">
        <v>0</v>
      </c>
      <c r="BQ73" s="311">
        <v>0</v>
      </c>
      <c r="BR73" s="311">
        <v>0</v>
      </c>
      <c r="BS73" s="311">
        <v>0</v>
      </c>
      <c r="BT73" s="311">
        <v>0</v>
      </c>
      <c r="BU73" s="311">
        <v>0</v>
      </c>
      <c r="BV73" s="311">
        <v>0</v>
      </c>
      <c r="BW73" s="311">
        <v>0</v>
      </c>
      <c r="BX73" s="311">
        <v>22978.560000000001</v>
      </c>
      <c r="BY73" s="311">
        <v>26250.6</v>
      </c>
      <c r="BZ73" s="311">
        <v>3967.92</v>
      </c>
      <c r="CA73" s="311">
        <v>0</v>
      </c>
      <c r="CB73" s="311">
        <v>0</v>
      </c>
      <c r="CC73" s="311">
        <v>204924.96000000002</v>
      </c>
      <c r="CD73" s="311">
        <v>0</v>
      </c>
      <c r="CE73" s="28">
        <f t="shared" si="16"/>
        <v>1709110.2000000002</v>
      </c>
      <c r="CF73" s="342"/>
      <c r="CG73" s="342"/>
      <c r="CH73" s="342"/>
    </row>
    <row r="74" spans="1:86" x14ac:dyDescent="0.35">
      <c r="A74" s="29" t="s">
        <v>272</v>
      </c>
      <c r="B74" s="30"/>
      <c r="C74" s="311">
        <v>0</v>
      </c>
      <c r="D74" s="311">
        <v>0</v>
      </c>
      <c r="E74" s="311">
        <v>0</v>
      </c>
      <c r="F74" s="311">
        <v>0</v>
      </c>
      <c r="G74" s="311">
        <v>0</v>
      </c>
      <c r="H74" s="311">
        <v>0</v>
      </c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0</v>
      </c>
      <c r="R74" s="311">
        <v>0</v>
      </c>
      <c r="S74" s="311">
        <v>0</v>
      </c>
      <c r="T74" s="311">
        <v>0</v>
      </c>
      <c r="U74" s="311">
        <v>0</v>
      </c>
      <c r="V74" s="311">
        <v>0</v>
      </c>
      <c r="W74" s="311">
        <v>0</v>
      </c>
      <c r="X74" s="311">
        <v>0</v>
      </c>
      <c r="Y74" s="311">
        <v>0</v>
      </c>
      <c r="Z74" s="311">
        <v>0</v>
      </c>
      <c r="AA74" s="311">
        <v>0</v>
      </c>
      <c r="AB74" s="311">
        <v>0</v>
      </c>
      <c r="AC74" s="311">
        <v>0</v>
      </c>
      <c r="AD74" s="311">
        <v>0</v>
      </c>
      <c r="AE74" s="311">
        <v>0</v>
      </c>
      <c r="AF74" s="311">
        <v>0</v>
      </c>
      <c r="AG74" s="311">
        <v>0</v>
      </c>
      <c r="AH74" s="311">
        <v>0</v>
      </c>
      <c r="AI74" s="311">
        <v>0</v>
      </c>
      <c r="AJ74" s="311">
        <v>0</v>
      </c>
      <c r="AK74" s="311">
        <v>0</v>
      </c>
      <c r="AL74" s="311">
        <v>0</v>
      </c>
      <c r="AM74" s="311">
        <v>0</v>
      </c>
      <c r="AN74" s="311">
        <v>0</v>
      </c>
      <c r="AO74" s="311">
        <v>0</v>
      </c>
      <c r="AP74" s="311">
        <v>0</v>
      </c>
      <c r="AQ74" s="311">
        <v>0</v>
      </c>
      <c r="AR74" s="311">
        <v>0</v>
      </c>
      <c r="AS74" s="311">
        <v>0</v>
      </c>
      <c r="AT74" s="311">
        <v>0</v>
      </c>
      <c r="AU74" s="311">
        <v>0</v>
      </c>
      <c r="AV74" s="311">
        <v>0</v>
      </c>
      <c r="AW74" s="311">
        <v>0</v>
      </c>
      <c r="AX74" s="311">
        <v>0</v>
      </c>
      <c r="AY74" s="311">
        <v>0</v>
      </c>
      <c r="AZ74" s="311">
        <v>0</v>
      </c>
      <c r="BA74" s="311">
        <v>0</v>
      </c>
      <c r="BB74" s="311">
        <v>0</v>
      </c>
      <c r="BC74" s="311">
        <v>0</v>
      </c>
      <c r="BD74" s="311">
        <v>0</v>
      </c>
      <c r="BE74" s="311">
        <v>0</v>
      </c>
      <c r="BF74" s="311">
        <v>0</v>
      </c>
      <c r="BG74" s="311">
        <v>0</v>
      </c>
      <c r="BH74" s="311">
        <v>0</v>
      </c>
      <c r="BI74" s="311">
        <v>0</v>
      </c>
      <c r="BJ74" s="311">
        <v>0</v>
      </c>
      <c r="BK74" s="311">
        <v>0</v>
      </c>
      <c r="BL74" s="311">
        <v>0</v>
      </c>
      <c r="BM74" s="311">
        <v>0</v>
      </c>
      <c r="BN74" s="311">
        <v>0</v>
      </c>
      <c r="BO74" s="311">
        <v>0</v>
      </c>
      <c r="BP74" s="311">
        <v>0</v>
      </c>
      <c r="BQ74" s="311">
        <v>0</v>
      </c>
      <c r="BR74" s="311">
        <v>0</v>
      </c>
      <c r="BS74" s="311">
        <v>0</v>
      </c>
      <c r="BT74" s="311">
        <v>0</v>
      </c>
      <c r="BU74" s="311">
        <v>0</v>
      </c>
      <c r="BV74" s="311">
        <v>0</v>
      </c>
      <c r="BW74" s="311">
        <v>0</v>
      </c>
      <c r="BX74" s="311">
        <v>0</v>
      </c>
      <c r="BY74" s="311">
        <v>0</v>
      </c>
      <c r="BZ74" s="311">
        <v>0</v>
      </c>
      <c r="CA74" s="311">
        <v>0</v>
      </c>
      <c r="CB74" s="311">
        <v>0</v>
      </c>
      <c r="CC74" s="311">
        <v>0</v>
      </c>
      <c r="CD74" s="311">
        <v>0</v>
      </c>
      <c r="CE74" s="28">
        <f t="shared" si="16"/>
        <v>0</v>
      </c>
      <c r="CF74" s="342"/>
      <c r="CG74" s="342"/>
      <c r="CH74" s="342"/>
    </row>
    <row r="75" spans="1:86" x14ac:dyDescent="0.35">
      <c r="A75" s="29" t="s">
        <v>273</v>
      </c>
      <c r="B75" s="30"/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0</v>
      </c>
      <c r="AY75" s="311">
        <v>0</v>
      </c>
      <c r="AZ75" s="311">
        <v>0</v>
      </c>
      <c r="BA75" s="311">
        <v>0</v>
      </c>
      <c r="BB75" s="311">
        <v>0</v>
      </c>
      <c r="BC75" s="311">
        <v>0</v>
      </c>
      <c r="BD75" s="311">
        <v>0</v>
      </c>
      <c r="BE75" s="311">
        <v>0</v>
      </c>
      <c r="BF75" s="311">
        <v>0</v>
      </c>
      <c r="BG75" s="311">
        <v>0</v>
      </c>
      <c r="BH75" s="311">
        <v>0</v>
      </c>
      <c r="BI75" s="311">
        <v>0</v>
      </c>
      <c r="BJ75" s="311">
        <v>0</v>
      </c>
      <c r="BK75" s="311">
        <v>0</v>
      </c>
      <c r="BL75" s="311">
        <v>0</v>
      </c>
      <c r="BM75" s="311">
        <v>0</v>
      </c>
      <c r="BN75" s="311">
        <v>0</v>
      </c>
      <c r="BO75" s="311">
        <v>0</v>
      </c>
      <c r="BP75" s="311">
        <v>0</v>
      </c>
      <c r="BQ75" s="311">
        <v>0</v>
      </c>
      <c r="BR75" s="311">
        <v>0</v>
      </c>
      <c r="BS75" s="311">
        <v>0</v>
      </c>
      <c r="BT75" s="311">
        <v>0</v>
      </c>
      <c r="BU75" s="311">
        <v>0</v>
      </c>
      <c r="BV75" s="311">
        <v>0</v>
      </c>
      <c r="BW75" s="311">
        <v>0</v>
      </c>
      <c r="BX75" s="311">
        <v>0</v>
      </c>
      <c r="BY75" s="311">
        <v>0</v>
      </c>
      <c r="BZ75" s="311">
        <v>0</v>
      </c>
      <c r="CA75" s="311">
        <v>0</v>
      </c>
      <c r="CB75" s="311">
        <v>0</v>
      </c>
      <c r="CC75" s="311">
        <v>0</v>
      </c>
      <c r="CD75" s="311">
        <v>0</v>
      </c>
      <c r="CE75" s="28">
        <f t="shared" si="16"/>
        <v>0</v>
      </c>
      <c r="CF75" s="342"/>
      <c r="CG75" s="342"/>
      <c r="CH75" s="342"/>
    </row>
    <row r="76" spans="1:86" x14ac:dyDescent="0.35">
      <c r="A76" s="29" t="s">
        <v>274</v>
      </c>
      <c r="B76" s="213"/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11">
        <v>0</v>
      </c>
      <c r="T76" s="311">
        <v>0</v>
      </c>
      <c r="U76" s="311">
        <v>0</v>
      </c>
      <c r="V76" s="311">
        <v>0</v>
      </c>
      <c r="W76" s="311">
        <v>0</v>
      </c>
      <c r="X76" s="311">
        <v>0</v>
      </c>
      <c r="Y76" s="311">
        <v>0</v>
      </c>
      <c r="Z76" s="311">
        <v>0</v>
      </c>
      <c r="AA76" s="311">
        <v>0</v>
      </c>
      <c r="AB76" s="311">
        <v>0</v>
      </c>
      <c r="AC76" s="311">
        <v>0</v>
      </c>
      <c r="AD76" s="311">
        <v>0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0</v>
      </c>
      <c r="AK76" s="311">
        <v>0</v>
      </c>
      <c r="AL76" s="311">
        <v>0</v>
      </c>
      <c r="AM76" s="311">
        <v>0</v>
      </c>
      <c r="AN76" s="311">
        <v>0</v>
      </c>
      <c r="AO76" s="311">
        <v>0</v>
      </c>
      <c r="AP76" s="311">
        <v>0</v>
      </c>
      <c r="AQ76" s="311">
        <v>0</v>
      </c>
      <c r="AR76" s="311">
        <v>0</v>
      </c>
      <c r="AS76" s="311">
        <v>0</v>
      </c>
      <c r="AT76" s="311">
        <v>0</v>
      </c>
      <c r="AU76" s="311">
        <v>0</v>
      </c>
      <c r="AV76" s="311">
        <v>0</v>
      </c>
      <c r="AW76" s="311">
        <v>0</v>
      </c>
      <c r="AX76" s="311">
        <v>0</v>
      </c>
      <c r="AY76" s="311">
        <v>0</v>
      </c>
      <c r="AZ76" s="311">
        <v>0</v>
      </c>
      <c r="BA76" s="311">
        <v>0</v>
      </c>
      <c r="BB76" s="311">
        <v>0</v>
      </c>
      <c r="BC76" s="311">
        <v>0</v>
      </c>
      <c r="BD76" s="311">
        <v>0</v>
      </c>
      <c r="BE76" s="311">
        <v>0</v>
      </c>
      <c r="BF76" s="311">
        <v>0</v>
      </c>
      <c r="BG76" s="311">
        <v>0</v>
      </c>
      <c r="BH76" s="311">
        <v>0</v>
      </c>
      <c r="BI76" s="311">
        <v>0</v>
      </c>
      <c r="BJ76" s="311">
        <v>0</v>
      </c>
      <c r="BK76" s="311">
        <v>0</v>
      </c>
      <c r="BL76" s="311">
        <v>0</v>
      </c>
      <c r="BM76" s="311">
        <v>0</v>
      </c>
      <c r="BN76" s="311">
        <v>0</v>
      </c>
      <c r="BO76" s="311">
        <v>0</v>
      </c>
      <c r="BP76" s="311">
        <v>0</v>
      </c>
      <c r="BQ76" s="311">
        <v>0</v>
      </c>
      <c r="BR76" s="311">
        <v>0</v>
      </c>
      <c r="BS76" s="311">
        <v>0</v>
      </c>
      <c r="BT76" s="311">
        <v>0</v>
      </c>
      <c r="BU76" s="311">
        <v>0</v>
      </c>
      <c r="BV76" s="311">
        <v>0</v>
      </c>
      <c r="BW76" s="311">
        <v>0</v>
      </c>
      <c r="BX76" s="311">
        <v>0</v>
      </c>
      <c r="BY76" s="311">
        <v>0</v>
      </c>
      <c r="BZ76" s="311">
        <v>0</v>
      </c>
      <c r="CA76" s="311">
        <v>0</v>
      </c>
      <c r="CB76" s="311">
        <v>0</v>
      </c>
      <c r="CC76" s="311">
        <v>0</v>
      </c>
      <c r="CD76" s="311">
        <v>0</v>
      </c>
      <c r="CE76" s="28">
        <f t="shared" si="16"/>
        <v>0</v>
      </c>
      <c r="CF76" s="342"/>
      <c r="CG76" s="342"/>
      <c r="CH76" s="342"/>
    </row>
    <row r="77" spans="1:86" x14ac:dyDescent="0.35">
      <c r="A77" s="29" t="s">
        <v>275</v>
      </c>
      <c r="B77" s="30"/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11">
        <v>0</v>
      </c>
      <c r="T77" s="311">
        <v>0</v>
      </c>
      <c r="U77" s="311">
        <v>0</v>
      </c>
      <c r="V77" s="311">
        <v>0</v>
      </c>
      <c r="W77" s="311">
        <v>0</v>
      </c>
      <c r="X77" s="311">
        <v>0</v>
      </c>
      <c r="Y77" s="311">
        <v>0</v>
      </c>
      <c r="Z77" s="311">
        <v>0</v>
      </c>
      <c r="AA77" s="311">
        <v>0</v>
      </c>
      <c r="AB77" s="311">
        <v>0</v>
      </c>
      <c r="AC77" s="311">
        <v>0</v>
      </c>
      <c r="AD77" s="311">
        <v>0</v>
      </c>
      <c r="AE77" s="311">
        <v>0</v>
      </c>
      <c r="AF77" s="311">
        <v>0</v>
      </c>
      <c r="AG77" s="311">
        <v>0</v>
      </c>
      <c r="AH77" s="311">
        <v>0</v>
      </c>
      <c r="AI77" s="311">
        <v>0</v>
      </c>
      <c r="AJ77" s="311">
        <v>0</v>
      </c>
      <c r="AK77" s="311">
        <v>0</v>
      </c>
      <c r="AL77" s="311">
        <v>0</v>
      </c>
      <c r="AM77" s="311">
        <v>0</v>
      </c>
      <c r="AN77" s="311">
        <v>0</v>
      </c>
      <c r="AO77" s="311">
        <v>0</v>
      </c>
      <c r="AP77" s="311">
        <v>0</v>
      </c>
      <c r="AQ77" s="311">
        <v>0</v>
      </c>
      <c r="AR77" s="311">
        <v>0</v>
      </c>
      <c r="AS77" s="311">
        <v>0</v>
      </c>
      <c r="AT77" s="311">
        <v>0</v>
      </c>
      <c r="AU77" s="311">
        <v>0</v>
      </c>
      <c r="AV77" s="311">
        <v>0</v>
      </c>
      <c r="AW77" s="311">
        <v>0</v>
      </c>
      <c r="AX77" s="311">
        <v>0</v>
      </c>
      <c r="AY77" s="311">
        <v>0</v>
      </c>
      <c r="AZ77" s="311">
        <v>0</v>
      </c>
      <c r="BA77" s="311">
        <v>0</v>
      </c>
      <c r="BB77" s="311">
        <v>0</v>
      </c>
      <c r="BC77" s="311">
        <v>0</v>
      </c>
      <c r="BD77" s="311">
        <v>0</v>
      </c>
      <c r="BE77" s="311">
        <v>0</v>
      </c>
      <c r="BF77" s="311">
        <v>0</v>
      </c>
      <c r="BG77" s="311">
        <v>0</v>
      </c>
      <c r="BH77" s="311">
        <v>0</v>
      </c>
      <c r="BI77" s="311">
        <v>0</v>
      </c>
      <c r="BJ77" s="311">
        <v>0</v>
      </c>
      <c r="BK77" s="311">
        <v>0</v>
      </c>
      <c r="BL77" s="311">
        <v>0</v>
      </c>
      <c r="BM77" s="311">
        <v>0</v>
      </c>
      <c r="BN77" s="311">
        <v>0</v>
      </c>
      <c r="BO77" s="311">
        <v>0</v>
      </c>
      <c r="BP77" s="311">
        <v>0</v>
      </c>
      <c r="BQ77" s="311">
        <v>0</v>
      </c>
      <c r="BR77" s="311">
        <v>0</v>
      </c>
      <c r="BS77" s="311">
        <v>0</v>
      </c>
      <c r="BT77" s="311">
        <v>0</v>
      </c>
      <c r="BU77" s="311">
        <v>0</v>
      </c>
      <c r="BV77" s="311">
        <v>0</v>
      </c>
      <c r="BW77" s="311">
        <v>0</v>
      </c>
      <c r="BX77" s="311">
        <v>0</v>
      </c>
      <c r="BY77" s="311">
        <v>0</v>
      </c>
      <c r="BZ77" s="311">
        <v>0</v>
      </c>
      <c r="CA77" s="311">
        <v>0</v>
      </c>
      <c r="CB77" s="311">
        <v>0</v>
      </c>
      <c r="CC77" s="311">
        <v>0</v>
      </c>
      <c r="CD77" s="311">
        <v>0</v>
      </c>
      <c r="CE77" s="28">
        <f t="shared" si="16"/>
        <v>0</v>
      </c>
      <c r="CF77" s="342"/>
      <c r="CG77" s="342"/>
      <c r="CH77" s="342"/>
    </row>
    <row r="78" spans="1:86" x14ac:dyDescent="0.35">
      <c r="A78" s="29" t="s">
        <v>276</v>
      </c>
      <c r="B78" s="16"/>
      <c r="C78" s="311">
        <v>0</v>
      </c>
      <c r="D78" s="311">
        <v>0</v>
      </c>
      <c r="E78" s="311">
        <v>0</v>
      </c>
      <c r="F78" s="311">
        <v>0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0</v>
      </c>
      <c r="R78" s="311">
        <v>0</v>
      </c>
      <c r="S78" s="311">
        <v>0</v>
      </c>
      <c r="T78" s="311">
        <v>0</v>
      </c>
      <c r="U78" s="311">
        <v>0</v>
      </c>
      <c r="V78" s="311">
        <v>0</v>
      </c>
      <c r="W78" s="311">
        <v>0</v>
      </c>
      <c r="X78" s="311">
        <v>0</v>
      </c>
      <c r="Y78" s="311">
        <v>0</v>
      </c>
      <c r="Z78" s="311">
        <v>0</v>
      </c>
      <c r="AA78" s="311">
        <v>0</v>
      </c>
      <c r="AB78" s="311">
        <v>0</v>
      </c>
      <c r="AC78" s="311">
        <v>0</v>
      </c>
      <c r="AD78" s="311">
        <v>0</v>
      </c>
      <c r="AE78" s="311">
        <v>0</v>
      </c>
      <c r="AF78" s="311">
        <v>0</v>
      </c>
      <c r="AG78" s="311">
        <v>0</v>
      </c>
      <c r="AH78" s="311">
        <v>0</v>
      </c>
      <c r="AI78" s="311">
        <v>0</v>
      </c>
      <c r="AJ78" s="311">
        <v>0</v>
      </c>
      <c r="AK78" s="311">
        <v>0</v>
      </c>
      <c r="AL78" s="311">
        <v>0</v>
      </c>
      <c r="AM78" s="311">
        <v>0</v>
      </c>
      <c r="AN78" s="311">
        <v>0</v>
      </c>
      <c r="AO78" s="311">
        <v>0</v>
      </c>
      <c r="AP78" s="311">
        <v>0</v>
      </c>
      <c r="AQ78" s="311">
        <v>0</v>
      </c>
      <c r="AR78" s="311">
        <v>0</v>
      </c>
      <c r="AS78" s="311">
        <v>0</v>
      </c>
      <c r="AT78" s="311">
        <v>0</v>
      </c>
      <c r="AU78" s="311">
        <v>0</v>
      </c>
      <c r="AV78" s="311">
        <v>0</v>
      </c>
      <c r="AW78" s="311">
        <v>0</v>
      </c>
      <c r="AX78" s="311">
        <v>0</v>
      </c>
      <c r="AY78" s="311">
        <v>0</v>
      </c>
      <c r="AZ78" s="311">
        <v>0</v>
      </c>
      <c r="BA78" s="311">
        <v>0</v>
      </c>
      <c r="BB78" s="311">
        <v>0</v>
      </c>
      <c r="BC78" s="311">
        <v>0</v>
      </c>
      <c r="BD78" s="311">
        <v>0</v>
      </c>
      <c r="BE78" s="311">
        <v>0</v>
      </c>
      <c r="BF78" s="311">
        <v>0</v>
      </c>
      <c r="BG78" s="311">
        <v>0</v>
      </c>
      <c r="BH78" s="311">
        <v>0</v>
      </c>
      <c r="BI78" s="311">
        <v>0</v>
      </c>
      <c r="BJ78" s="311">
        <v>0</v>
      </c>
      <c r="BK78" s="311">
        <v>0</v>
      </c>
      <c r="BL78" s="311">
        <v>0</v>
      </c>
      <c r="BM78" s="311">
        <v>0</v>
      </c>
      <c r="BN78" s="311">
        <v>0</v>
      </c>
      <c r="BO78" s="311">
        <v>0</v>
      </c>
      <c r="BP78" s="311">
        <v>0</v>
      </c>
      <c r="BQ78" s="311">
        <v>0</v>
      </c>
      <c r="BR78" s="311">
        <v>0</v>
      </c>
      <c r="BS78" s="311">
        <v>0</v>
      </c>
      <c r="BT78" s="311">
        <v>0</v>
      </c>
      <c r="BU78" s="311">
        <v>0</v>
      </c>
      <c r="BV78" s="311">
        <v>0</v>
      </c>
      <c r="BW78" s="311">
        <v>0</v>
      </c>
      <c r="BX78" s="311">
        <v>0</v>
      </c>
      <c r="BY78" s="311">
        <v>0</v>
      </c>
      <c r="BZ78" s="311">
        <v>0</v>
      </c>
      <c r="CA78" s="311">
        <v>0</v>
      </c>
      <c r="CB78" s="311">
        <v>0</v>
      </c>
      <c r="CC78" s="311">
        <v>0</v>
      </c>
      <c r="CD78" s="311">
        <v>0</v>
      </c>
      <c r="CE78" s="28">
        <f t="shared" si="16"/>
        <v>0</v>
      </c>
      <c r="CF78" s="342"/>
      <c r="CG78" s="342"/>
      <c r="CH78" s="342"/>
    </row>
    <row r="79" spans="1:86" x14ac:dyDescent="0.35">
      <c r="A79" s="29" t="s">
        <v>277</v>
      </c>
      <c r="B79" s="16"/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</v>
      </c>
      <c r="AA79" s="311">
        <v>0</v>
      </c>
      <c r="AB79" s="311">
        <v>1864.18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0</v>
      </c>
      <c r="AO79" s="311">
        <v>0</v>
      </c>
      <c r="AP79" s="311">
        <v>0</v>
      </c>
      <c r="AQ79" s="311">
        <v>0</v>
      </c>
      <c r="AR79" s="311">
        <v>0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0</v>
      </c>
      <c r="AY79" s="311">
        <v>0</v>
      </c>
      <c r="AZ79" s="311">
        <v>0</v>
      </c>
      <c r="BA79" s="311">
        <v>0</v>
      </c>
      <c r="BB79" s="311">
        <v>0</v>
      </c>
      <c r="BC79" s="311">
        <v>0</v>
      </c>
      <c r="BD79" s="311">
        <v>0</v>
      </c>
      <c r="BE79" s="311">
        <v>0</v>
      </c>
      <c r="BF79" s="311">
        <v>0</v>
      </c>
      <c r="BG79" s="311">
        <v>0</v>
      </c>
      <c r="BH79" s="311">
        <v>0</v>
      </c>
      <c r="BI79" s="311">
        <v>0</v>
      </c>
      <c r="BJ79" s="311">
        <v>0</v>
      </c>
      <c r="BK79" s="311">
        <v>0</v>
      </c>
      <c r="BL79" s="311">
        <v>0</v>
      </c>
      <c r="BM79" s="311">
        <v>0</v>
      </c>
      <c r="BN79" s="311">
        <v>-19064.63</v>
      </c>
      <c r="BO79" s="311">
        <v>0</v>
      </c>
      <c r="BP79" s="311">
        <v>0</v>
      </c>
      <c r="BQ79" s="311">
        <v>0</v>
      </c>
      <c r="BR79" s="311">
        <v>0</v>
      </c>
      <c r="BS79" s="311">
        <v>0</v>
      </c>
      <c r="BT79" s="311">
        <v>0</v>
      </c>
      <c r="BU79" s="311">
        <v>0</v>
      </c>
      <c r="BV79" s="311">
        <v>0</v>
      </c>
      <c r="BW79" s="311">
        <v>0</v>
      </c>
      <c r="BX79" s="311">
        <v>165.87</v>
      </c>
      <c r="BY79" s="311">
        <v>0</v>
      </c>
      <c r="BZ79" s="311">
        <v>0</v>
      </c>
      <c r="CA79" s="311">
        <v>0</v>
      </c>
      <c r="CB79" s="311">
        <v>0</v>
      </c>
      <c r="CC79" s="311">
        <v>-6261.7699999999995</v>
      </c>
      <c r="CD79" s="311">
        <v>0</v>
      </c>
      <c r="CE79" s="28">
        <f t="shared" si="16"/>
        <v>-23296.350000000002</v>
      </c>
      <c r="CF79" s="342"/>
      <c r="CG79" s="342"/>
      <c r="CH79" s="342"/>
    </row>
    <row r="80" spans="1:86" x14ac:dyDescent="0.35">
      <c r="A80" s="29" t="s">
        <v>278</v>
      </c>
      <c r="B80" s="16"/>
      <c r="C80" s="311">
        <v>0</v>
      </c>
      <c r="D80" s="311">
        <v>1500</v>
      </c>
      <c r="E80" s="311">
        <v>0</v>
      </c>
      <c r="F80" s="311">
        <v>0</v>
      </c>
      <c r="G80" s="311">
        <v>0</v>
      </c>
      <c r="H80" s="311">
        <v>0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311">
        <v>0</v>
      </c>
      <c r="O80" s="311">
        <v>0</v>
      </c>
      <c r="P80" s="311">
        <v>0</v>
      </c>
      <c r="Q80" s="311">
        <v>0</v>
      </c>
      <c r="R80" s="311">
        <v>0</v>
      </c>
      <c r="S80" s="311">
        <v>0</v>
      </c>
      <c r="T80" s="311">
        <v>0</v>
      </c>
      <c r="U80" s="311">
        <v>32.880000000000003</v>
      </c>
      <c r="V80" s="311">
        <v>0</v>
      </c>
      <c r="W80" s="311">
        <v>0</v>
      </c>
      <c r="X80" s="311">
        <v>0</v>
      </c>
      <c r="Y80" s="311">
        <v>26.16</v>
      </c>
      <c r="Z80" s="311">
        <v>0</v>
      </c>
      <c r="AA80" s="311">
        <v>0</v>
      </c>
      <c r="AB80" s="311">
        <v>0</v>
      </c>
      <c r="AC80" s="311">
        <v>360</v>
      </c>
      <c r="AD80" s="311">
        <v>0</v>
      </c>
      <c r="AE80" s="311">
        <v>0</v>
      </c>
      <c r="AF80" s="311">
        <v>0</v>
      </c>
      <c r="AG80" s="311">
        <v>50</v>
      </c>
      <c r="AH80" s="311">
        <v>0</v>
      </c>
      <c r="AI80" s="311">
        <v>0</v>
      </c>
      <c r="AJ80" s="311">
        <v>0</v>
      </c>
      <c r="AK80" s="311">
        <v>0</v>
      </c>
      <c r="AL80" s="311">
        <v>0</v>
      </c>
      <c r="AM80" s="311">
        <v>0</v>
      </c>
      <c r="AN80" s="311">
        <v>0</v>
      </c>
      <c r="AO80" s="311">
        <v>0</v>
      </c>
      <c r="AP80" s="311">
        <v>0</v>
      </c>
      <c r="AQ80" s="311">
        <v>0</v>
      </c>
      <c r="AR80" s="311">
        <v>0</v>
      </c>
      <c r="AS80" s="311">
        <v>0</v>
      </c>
      <c r="AT80" s="311">
        <v>0</v>
      </c>
      <c r="AU80" s="311">
        <v>0</v>
      </c>
      <c r="AV80" s="311">
        <v>0</v>
      </c>
      <c r="AW80" s="311">
        <v>0</v>
      </c>
      <c r="AX80" s="311">
        <v>0</v>
      </c>
      <c r="AY80" s="311">
        <v>0</v>
      </c>
      <c r="AZ80" s="311">
        <v>0</v>
      </c>
      <c r="BA80" s="311">
        <v>0</v>
      </c>
      <c r="BB80" s="311">
        <v>0</v>
      </c>
      <c r="BC80" s="311">
        <v>0</v>
      </c>
      <c r="BD80" s="311">
        <v>0</v>
      </c>
      <c r="BE80" s="311">
        <v>968.9</v>
      </c>
      <c r="BF80" s="311">
        <v>0</v>
      </c>
      <c r="BG80" s="311">
        <v>0</v>
      </c>
      <c r="BH80" s="311">
        <v>0</v>
      </c>
      <c r="BI80" s="311">
        <v>0</v>
      </c>
      <c r="BJ80" s="311">
        <v>0</v>
      </c>
      <c r="BK80" s="311">
        <v>0</v>
      </c>
      <c r="BL80" s="311">
        <v>0</v>
      </c>
      <c r="BM80" s="311">
        <v>0</v>
      </c>
      <c r="BN80" s="311">
        <v>34170</v>
      </c>
      <c r="BO80" s="311">
        <v>0</v>
      </c>
      <c r="BP80" s="311">
        <v>0</v>
      </c>
      <c r="BQ80" s="311">
        <v>0</v>
      </c>
      <c r="BR80" s="311">
        <v>0</v>
      </c>
      <c r="BS80" s="311">
        <v>0</v>
      </c>
      <c r="BT80" s="311">
        <v>0</v>
      </c>
      <c r="BU80" s="311">
        <v>0</v>
      </c>
      <c r="BV80" s="311">
        <v>0</v>
      </c>
      <c r="BW80" s="311">
        <v>0</v>
      </c>
      <c r="BX80" s="311">
        <v>0</v>
      </c>
      <c r="BY80" s="311">
        <v>0</v>
      </c>
      <c r="BZ80" s="311">
        <v>0</v>
      </c>
      <c r="CA80" s="311">
        <v>0</v>
      </c>
      <c r="CB80" s="311">
        <v>0</v>
      </c>
      <c r="CC80" s="311">
        <v>0</v>
      </c>
      <c r="CD80" s="311">
        <v>0</v>
      </c>
      <c r="CE80" s="28">
        <f t="shared" si="16"/>
        <v>37107.94</v>
      </c>
      <c r="CF80" s="342"/>
      <c r="CG80" s="342"/>
      <c r="CH80" s="342"/>
    </row>
    <row r="81" spans="1:86" x14ac:dyDescent="0.35">
      <c r="A81" s="29" t="s">
        <v>279</v>
      </c>
      <c r="B81" s="16"/>
      <c r="C81" s="311">
        <v>0</v>
      </c>
      <c r="D81" s="311">
        <v>0</v>
      </c>
      <c r="E81" s="311">
        <v>0</v>
      </c>
      <c r="F81" s="311">
        <v>0</v>
      </c>
      <c r="G81" s="311">
        <v>0</v>
      </c>
      <c r="H81" s="311">
        <v>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11">
        <v>0</v>
      </c>
      <c r="R81" s="311">
        <v>0</v>
      </c>
      <c r="S81" s="311">
        <v>0</v>
      </c>
      <c r="T81" s="311">
        <v>0</v>
      </c>
      <c r="U81" s="311">
        <v>0</v>
      </c>
      <c r="V81" s="311">
        <v>0</v>
      </c>
      <c r="W81" s="311">
        <v>0</v>
      </c>
      <c r="X81" s="311">
        <v>0</v>
      </c>
      <c r="Y81" s="311">
        <v>0</v>
      </c>
      <c r="Z81" s="311">
        <v>0</v>
      </c>
      <c r="AA81" s="311">
        <v>0</v>
      </c>
      <c r="AB81" s="311">
        <v>0</v>
      </c>
      <c r="AC81" s="311">
        <v>0</v>
      </c>
      <c r="AD81" s="311">
        <v>0</v>
      </c>
      <c r="AE81" s="311">
        <v>0</v>
      </c>
      <c r="AF81" s="311">
        <v>0</v>
      </c>
      <c r="AG81" s="311">
        <v>0</v>
      </c>
      <c r="AH81" s="311">
        <v>0</v>
      </c>
      <c r="AI81" s="311">
        <v>0</v>
      </c>
      <c r="AJ81" s="311">
        <v>0</v>
      </c>
      <c r="AK81" s="311">
        <v>0</v>
      </c>
      <c r="AL81" s="311">
        <v>0</v>
      </c>
      <c r="AM81" s="311">
        <v>0</v>
      </c>
      <c r="AN81" s="311">
        <v>0</v>
      </c>
      <c r="AO81" s="311">
        <v>0</v>
      </c>
      <c r="AP81" s="311">
        <v>0</v>
      </c>
      <c r="AQ81" s="311">
        <v>0</v>
      </c>
      <c r="AR81" s="311">
        <v>0</v>
      </c>
      <c r="AS81" s="311">
        <v>0</v>
      </c>
      <c r="AT81" s="311">
        <v>0</v>
      </c>
      <c r="AU81" s="311">
        <v>0</v>
      </c>
      <c r="AV81" s="311">
        <v>0</v>
      </c>
      <c r="AW81" s="311">
        <v>0</v>
      </c>
      <c r="AX81" s="311">
        <v>0</v>
      </c>
      <c r="AY81" s="311">
        <v>0</v>
      </c>
      <c r="AZ81" s="311">
        <v>0</v>
      </c>
      <c r="BA81" s="311">
        <v>0</v>
      </c>
      <c r="BB81" s="311">
        <v>0</v>
      </c>
      <c r="BC81" s="311">
        <v>0</v>
      </c>
      <c r="BD81" s="311">
        <v>16128.42</v>
      </c>
      <c r="BE81" s="311">
        <v>1212</v>
      </c>
      <c r="BF81" s="311">
        <v>0</v>
      </c>
      <c r="BG81" s="311">
        <v>0</v>
      </c>
      <c r="BH81" s="311">
        <v>0</v>
      </c>
      <c r="BI81" s="311">
        <v>0</v>
      </c>
      <c r="BJ81" s="311">
        <v>0</v>
      </c>
      <c r="BK81" s="311">
        <v>0</v>
      </c>
      <c r="BL81" s="311">
        <v>0</v>
      </c>
      <c r="BM81" s="311">
        <v>0</v>
      </c>
      <c r="BN81" s="311">
        <v>0</v>
      </c>
      <c r="BO81" s="311">
        <v>0</v>
      </c>
      <c r="BP81" s="311">
        <v>0</v>
      </c>
      <c r="BQ81" s="311">
        <v>0</v>
      </c>
      <c r="BR81" s="311">
        <v>0</v>
      </c>
      <c r="BS81" s="311">
        <v>0</v>
      </c>
      <c r="BT81" s="311">
        <v>0</v>
      </c>
      <c r="BU81" s="311">
        <v>0</v>
      </c>
      <c r="BV81" s="311">
        <v>0</v>
      </c>
      <c r="BW81" s="311">
        <v>0</v>
      </c>
      <c r="BX81" s="311">
        <v>0</v>
      </c>
      <c r="BY81" s="311">
        <v>0</v>
      </c>
      <c r="BZ81" s="311">
        <v>0</v>
      </c>
      <c r="CA81" s="311">
        <v>0</v>
      </c>
      <c r="CB81" s="311">
        <v>0</v>
      </c>
      <c r="CC81" s="311">
        <v>1075769.56</v>
      </c>
      <c r="CD81" s="311">
        <v>0</v>
      </c>
      <c r="CE81" s="28">
        <f t="shared" si="16"/>
        <v>1093109.98</v>
      </c>
      <c r="CF81" s="342"/>
      <c r="CG81" s="342"/>
      <c r="CH81" s="342"/>
    </row>
    <row r="82" spans="1:86" x14ac:dyDescent="0.35">
      <c r="A82" s="29" t="s">
        <v>280</v>
      </c>
      <c r="B82" s="16"/>
      <c r="C82" s="311">
        <v>0</v>
      </c>
      <c r="D82" s="311">
        <v>0</v>
      </c>
      <c r="E82" s="311">
        <v>0</v>
      </c>
      <c r="F82" s="311">
        <v>0</v>
      </c>
      <c r="G82" s="311">
        <v>0</v>
      </c>
      <c r="H82" s="311">
        <v>0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0</v>
      </c>
      <c r="Q82" s="311">
        <v>0</v>
      </c>
      <c r="R82" s="311">
        <v>0</v>
      </c>
      <c r="S82" s="311">
        <v>0</v>
      </c>
      <c r="T82" s="311">
        <v>0</v>
      </c>
      <c r="U82" s="311">
        <v>0</v>
      </c>
      <c r="V82" s="311">
        <v>0</v>
      </c>
      <c r="W82" s="311">
        <v>0</v>
      </c>
      <c r="X82" s="311">
        <v>0</v>
      </c>
      <c r="Y82" s="311">
        <v>0</v>
      </c>
      <c r="Z82" s="311">
        <v>0</v>
      </c>
      <c r="AA82" s="311">
        <v>0</v>
      </c>
      <c r="AB82" s="311">
        <v>0</v>
      </c>
      <c r="AC82" s="311">
        <v>0</v>
      </c>
      <c r="AD82" s="311">
        <v>0</v>
      </c>
      <c r="AE82" s="311">
        <v>0</v>
      </c>
      <c r="AF82" s="311">
        <v>0</v>
      </c>
      <c r="AG82" s="311">
        <v>0</v>
      </c>
      <c r="AH82" s="311">
        <v>0</v>
      </c>
      <c r="AI82" s="311">
        <v>0</v>
      </c>
      <c r="AJ82" s="311">
        <v>0</v>
      </c>
      <c r="AK82" s="311">
        <v>0</v>
      </c>
      <c r="AL82" s="311">
        <v>0</v>
      </c>
      <c r="AM82" s="311">
        <v>0</v>
      </c>
      <c r="AN82" s="311">
        <v>0</v>
      </c>
      <c r="AO82" s="311">
        <v>0</v>
      </c>
      <c r="AP82" s="311">
        <v>0</v>
      </c>
      <c r="AQ82" s="311">
        <v>0</v>
      </c>
      <c r="AR82" s="311">
        <v>0</v>
      </c>
      <c r="AS82" s="311">
        <v>0</v>
      </c>
      <c r="AT82" s="311">
        <v>0</v>
      </c>
      <c r="AU82" s="311">
        <v>0</v>
      </c>
      <c r="AV82" s="311">
        <v>0</v>
      </c>
      <c r="AW82" s="311">
        <v>0</v>
      </c>
      <c r="AX82" s="311">
        <v>0</v>
      </c>
      <c r="AY82" s="311">
        <v>0</v>
      </c>
      <c r="AZ82" s="311">
        <v>0</v>
      </c>
      <c r="BA82" s="311">
        <v>0</v>
      </c>
      <c r="BB82" s="311">
        <v>0</v>
      </c>
      <c r="BC82" s="311">
        <v>0</v>
      </c>
      <c r="BD82" s="311">
        <v>0</v>
      </c>
      <c r="BE82" s="311">
        <v>731581.80999999994</v>
      </c>
      <c r="BF82" s="311">
        <v>0</v>
      </c>
      <c r="BG82" s="311">
        <v>0</v>
      </c>
      <c r="BH82" s="311">
        <v>0</v>
      </c>
      <c r="BI82" s="311">
        <v>0</v>
      </c>
      <c r="BJ82" s="311">
        <v>0</v>
      </c>
      <c r="BK82" s="311">
        <v>0</v>
      </c>
      <c r="BL82" s="311">
        <v>0</v>
      </c>
      <c r="BM82" s="311">
        <v>0</v>
      </c>
      <c r="BN82" s="311">
        <v>0</v>
      </c>
      <c r="BO82" s="311">
        <v>0</v>
      </c>
      <c r="BP82" s="311">
        <v>0</v>
      </c>
      <c r="BQ82" s="311">
        <v>0</v>
      </c>
      <c r="BR82" s="311">
        <v>0</v>
      </c>
      <c r="BS82" s="311">
        <v>0</v>
      </c>
      <c r="BT82" s="311">
        <v>0</v>
      </c>
      <c r="BU82" s="311">
        <v>0</v>
      </c>
      <c r="BV82" s="311">
        <v>0</v>
      </c>
      <c r="BW82" s="311">
        <v>0</v>
      </c>
      <c r="BX82" s="311">
        <v>0</v>
      </c>
      <c r="BY82" s="311">
        <v>0</v>
      </c>
      <c r="BZ82" s="311">
        <v>0</v>
      </c>
      <c r="CA82" s="311">
        <v>0</v>
      </c>
      <c r="CB82" s="311">
        <v>0</v>
      </c>
      <c r="CC82" s="311">
        <v>0</v>
      </c>
      <c r="CD82" s="311">
        <v>0</v>
      </c>
      <c r="CE82" s="28">
        <f t="shared" si="16"/>
        <v>731581.80999999994</v>
      </c>
      <c r="CF82" s="342"/>
      <c r="CG82" s="342"/>
      <c r="CH82" s="342"/>
    </row>
    <row r="83" spans="1:86" x14ac:dyDescent="0.35">
      <c r="A83" s="29" t="s">
        <v>281</v>
      </c>
      <c r="B83" s="16"/>
      <c r="C83" s="302">
        <v>1662.5900000000001</v>
      </c>
      <c r="D83" s="302">
        <v>764.65</v>
      </c>
      <c r="E83" s="304">
        <v>250</v>
      </c>
      <c r="F83" s="304">
        <v>6442.6500000000005</v>
      </c>
      <c r="G83" s="302">
        <v>0</v>
      </c>
      <c r="H83" s="302">
        <v>0</v>
      </c>
      <c r="I83" s="304">
        <v>0</v>
      </c>
      <c r="J83" s="304">
        <v>0</v>
      </c>
      <c r="K83" s="304">
        <v>0</v>
      </c>
      <c r="L83" s="304">
        <v>0</v>
      </c>
      <c r="M83" s="302">
        <v>0</v>
      </c>
      <c r="N83" s="302">
        <v>0</v>
      </c>
      <c r="O83" s="302">
        <v>0</v>
      </c>
      <c r="P83" s="304">
        <v>2348.5500000000002</v>
      </c>
      <c r="Q83" s="304">
        <v>0</v>
      </c>
      <c r="R83" s="305">
        <v>764.65</v>
      </c>
      <c r="S83" s="304">
        <v>0</v>
      </c>
      <c r="T83" s="302">
        <v>0</v>
      </c>
      <c r="U83" s="304">
        <v>338.11</v>
      </c>
      <c r="V83" s="304">
        <v>572.55999999999995</v>
      </c>
      <c r="W83" s="302">
        <v>1656.05</v>
      </c>
      <c r="X83" s="304">
        <v>0</v>
      </c>
      <c r="Y83" s="304">
        <v>534.49</v>
      </c>
      <c r="Z83" s="304">
        <v>0</v>
      </c>
      <c r="AA83" s="304">
        <v>0</v>
      </c>
      <c r="AB83" s="304">
        <v>12587.029999999999</v>
      </c>
      <c r="AC83" s="304">
        <v>11773.439999999999</v>
      </c>
      <c r="AD83" s="304">
        <v>0</v>
      </c>
      <c r="AE83" s="304">
        <v>1621.39</v>
      </c>
      <c r="AF83" s="304">
        <v>0</v>
      </c>
      <c r="AG83" s="304">
        <v>43598.92</v>
      </c>
      <c r="AH83" s="304">
        <v>0</v>
      </c>
      <c r="AI83" s="304">
        <v>0</v>
      </c>
      <c r="AJ83" s="304">
        <v>0</v>
      </c>
      <c r="AK83" s="304">
        <v>0</v>
      </c>
      <c r="AL83" s="304">
        <v>0</v>
      </c>
      <c r="AM83" s="304">
        <v>0</v>
      </c>
      <c r="AN83" s="304">
        <v>0</v>
      </c>
      <c r="AO83" s="302">
        <v>0</v>
      </c>
      <c r="AP83" s="304">
        <v>0</v>
      </c>
      <c r="AQ83" s="302">
        <v>0</v>
      </c>
      <c r="AR83" s="302">
        <v>0</v>
      </c>
      <c r="AS83" s="302">
        <v>0</v>
      </c>
      <c r="AT83" s="302">
        <v>0</v>
      </c>
      <c r="AU83" s="304">
        <v>0</v>
      </c>
      <c r="AV83" s="304">
        <v>0</v>
      </c>
      <c r="AW83" s="304">
        <v>0</v>
      </c>
      <c r="AX83" s="304">
        <v>0</v>
      </c>
      <c r="AY83" s="304">
        <v>0</v>
      </c>
      <c r="AZ83" s="304">
        <v>0</v>
      </c>
      <c r="BA83" s="304">
        <v>8899.86</v>
      </c>
      <c r="BB83" s="304">
        <v>0</v>
      </c>
      <c r="BC83" s="304">
        <v>3435.38</v>
      </c>
      <c r="BD83" s="304">
        <v>0</v>
      </c>
      <c r="BE83" s="304">
        <v>-221266.40000000002</v>
      </c>
      <c r="BF83" s="304">
        <v>85951.21</v>
      </c>
      <c r="BG83" s="304">
        <v>0</v>
      </c>
      <c r="BH83" s="305">
        <v>0</v>
      </c>
      <c r="BI83" s="304">
        <v>0</v>
      </c>
      <c r="BJ83" s="304">
        <v>0</v>
      </c>
      <c r="BK83" s="304">
        <v>0</v>
      </c>
      <c r="BL83" s="304">
        <v>0</v>
      </c>
      <c r="BM83" s="304">
        <v>0</v>
      </c>
      <c r="BN83" s="304">
        <v>522306.30000000005</v>
      </c>
      <c r="BO83" s="304">
        <v>0</v>
      </c>
      <c r="BP83" s="304">
        <v>0</v>
      </c>
      <c r="BQ83" s="304">
        <v>0</v>
      </c>
      <c r="BR83" s="304">
        <v>0</v>
      </c>
      <c r="BS83" s="304">
        <v>0</v>
      </c>
      <c r="BT83" s="304">
        <v>0</v>
      </c>
      <c r="BU83" s="304">
        <v>0</v>
      </c>
      <c r="BV83" s="304">
        <v>0</v>
      </c>
      <c r="BW83" s="304">
        <v>0</v>
      </c>
      <c r="BX83" s="304">
        <v>39000.769999999997</v>
      </c>
      <c r="BY83" s="304">
        <v>12271.04</v>
      </c>
      <c r="BZ83" s="304">
        <v>0</v>
      </c>
      <c r="CA83" s="304">
        <v>0</v>
      </c>
      <c r="CB83" s="304">
        <v>0</v>
      </c>
      <c r="CC83" s="304">
        <v>2363006.4699999997</v>
      </c>
      <c r="CD83" s="311">
        <v>0</v>
      </c>
      <c r="CE83" s="28">
        <f t="shared" si="16"/>
        <v>2898519.71</v>
      </c>
      <c r="CF83" s="342"/>
      <c r="CG83" s="342"/>
      <c r="CH83" s="342"/>
    </row>
    <row r="84" spans="1:86" x14ac:dyDescent="0.35">
      <c r="A84" s="35" t="s">
        <v>282</v>
      </c>
      <c r="B84" s="16"/>
      <c r="C84" s="302">
        <v>0</v>
      </c>
      <c r="D84" s="302">
        <v>271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  <c r="J84" s="302">
        <v>0</v>
      </c>
      <c r="K84" s="302">
        <v>0</v>
      </c>
      <c r="L84" s="302">
        <v>0</v>
      </c>
      <c r="M84" s="302">
        <v>0</v>
      </c>
      <c r="N84" s="302"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v>0</v>
      </c>
      <c r="T84" s="302">
        <v>0</v>
      </c>
      <c r="U84" s="302">
        <v>7636892.54</v>
      </c>
      <c r="V84" s="302">
        <v>0</v>
      </c>
      <c r="W84" s="302">
        <v>0</v>
      </c>
      <c r="X84" s="302">
        <v>0</v>
      </c>
      <c r="Y84" s="302">
        <v>0</v>
      </c>
      <c r="Z84" s="302">
        <v>0</v>
      </c>
      <c r="AA84" s="302">
        <v>0</v>
      </c>
      <c r="AB84" s="302">
        <v>0</v>
      </c>
      <c r="AC84" s="302">
        <v>0</v>
      </c>
      <c r="AD84" s="302">
        <v>0</v>
      </c>
      <c r="AE84" s="302">
        <v>0</v>
      </c>
      <c r="AF84" s="302">
        <v>0</v>
      </c>
      <c r="AG84" s="302">
        <v>1233.07</v>
      </c>
      <c r="AH84" s="302">
        <v>0</v>
      </c>
      <c r="AI84" s="302">
        <v>0</v>
      </c>
      <c r="AJ84" s="302">
        <v>0</v>
      </c>
      <c r="AK84" s="302">
        <v>0</v>
      </c>
      <c r="AL84" s="302">
        <v>0</v>
      </c>
      <c r="AM84" s="302">
        <v>0</v>
      </c>
      <c r="AN84" s="302">
        <v>0</v>
      </c>
      <c r="AO84" s="302">
        <v>0</v>
      </c>
      <c r="AP84" s="302">
        <v>0</v>
      </c>
      <c r="AQ84" s="302">
        <v>0</v>
      </c>
      <c r="AR84" s="302">
        <v>0</v>
      </c>
      <c r="AS84" s="302">
        <v>0</v>
      </c>
      <c r="AT84" s="302">
        <v>0</v>
      </c>
      <c r="AU84" s="302">
        <v>0</v>
      </c>
      <c r="AV84" s="302">
        <v>0</v>
      </c>
      <c r="AW84" s="302">
        <v>0</v>
      </c>
      <c r="AX84" s="302">
        <v>0</v>
      </c>
      <c r="AY84" s="302">
        <v>700867.24</v>
      </c>
      <c r="AZ84" s="302">
        <v>0</v>
      </c>
      <c r="BA84" s="302">
        <v>0</v>
      </c>
      <c r="BB84" s="302">
        <v>0</v>
      </c>
      <c r="BC84" s="302">
        <v>0</v>
      </c>
      <c r="BD84" s="302">
        <v>0</v>
      </c>
      <c r="BE84" s="302">
        <v>0</v>
      </c>
      <c r="BF84" s="302">
        <v>0</v>
      </c>
      <c r="BG84" s="302">
        <v>0</v>
      </c>
      <c r="BH84" s="302">
        <v>0</v>
      </c>
      <c r="BI84" s="302">
        <v>0</v>
      </c>
      <c r="BJ84" s="302">
        <v>0</v>
      </c>
      <c r="BK84" s="302">
        <v>0</v>
      </c>
      <c r="BL84" s="302">
        <v>0</v>
      </c>
      <c r="BM84" s="302">
        <v>0</v>
      </c>
      <c r="BN84" s="302">
        <v>8659.85</v>
      </c>
      <c r="BO84" s="302">
        <v>0</v>
      </c>
      <c r="BP84" s="302">
        <v>0</v>
      </c>
      <c r="BQ84" s="302">
        <v>0</v>
      </c>
      <c r="BR84" s="302">
        <v>0</v>
      </c>
      <c r="BS84" s="302">
        <v>0</v>
      </c>
      <c r="BT84" s="302">
        <v>0</v>
      </c>
      <c r="BU84" s="302">
        <v>0</v>
      </c>
      <c r="BV84" s="302">
        <v>0</v>
      </c>
      <c r="BW84" s="302">
        <v>0</v>
      </c>
      <c r="BX84" s="302">
        <v>0</v>
      </c>
      <c r="BY84" s="302">
        <v>0</v>
      </c>
      <c r="BZ84" s="302">
        <v>0</v>
      </c>
      <c r="CA84" s="302">
        <v>0</v>
      </c>
      <c r="CB84" s="302">
        <v>0</v>
      </c>
      <c r="CC84" s="302">
        <v>317154.62</v>
      </c>
      <c r="CD84" s="311">
        <v>0</v>
      </c>
      <c r="CE84" s="28">
        <f t="shared" si="16"/>
        <v>8665078.3200000003</v>
      </c>
      <c r="CF84" s="342"/>
      <c r="CG84" s="342"/>
      <c r="CH84" s="342"/>
    </row>
    <row r="85" spans="1:86" x14ac:dyDescent="0.35">
      <c r="A85" s="35" t="s">
        <v>283</v>
      </c>
      <c r="B85" s="28"/>
      <c r="C85" s="28">
        <f t="shared" ref="C85:AH85" si="17">SUM(C61:C69)-C84</f>
        <v>5788534.5899999999</v>
      </c>
      <c r="D85" s="28">
        <f t="shared" si="17"/>
        <v>10995453.689999999</v>
      </c>
      <c r="E85" s="28">
        <f t="shared" si="17"/>
        <v>916446.6100000001</v>
      </c>
      <c r="F85" s="28">
        <f t="shared" si="17"/>
        <v>4405346.4300000016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31533009.240000002</v>
      </c>
      <c r="Q85" s="28">
        <f t="shared" si="17"/>
        <v>0</v>
      </c>
      <c r="R85" s="28">
        <f t="shared" si="17"/>
        <v>9771535.4800000004</v>
      </c>
      <c r="S85" s="28">
        <f t="shared" si="17"/>
        <v>557582.97</v>
      </c>
      <c r="T85" s="28">
        <f t="shared" si="17"/>
        <v>42011.68</v>
      </c>
      <c r="U85" s="28">
        <f t="shared" si="17"/>
        <v>7403555.8199999994</v>
      </c>
      <c r="V85" s="28">
        <f t="shared" si="17"/>
        <v>88659.199999999997</v>
      </c>
      <c r="W85" s="28">
        <f t="shared" si="17"/>
        <v>2379302.4599999995</v>
      </c>
      <c r="X85" s="28">
        <f t="shared" si="17"/>
        <v>1570546.64</v>
      </c>
      <c r="Y85" s="28">
        <f t="shared" si="17"/>
        <v>3804887.3399999994</v>
      </c>
      <c r="Z85" s="28">
        <f t="shared" si="17"/>
        <v>0</v>
      </c>
      <c r="AA85" s="28">
        <f t="shared" si="17"/>
        <v>687750.39</v>
      </c>
      <c r="AB85" s="28">
        <f t="shared" si="17"/>
        <v>6038305.5100000007</v>
      </c>
      <c r="AC85" s="28">
        <f t="shared" si="17"/>
        <v>2218864.29</v>
      </c>
      <c r="AD85" s="28">
        <f t="shared" si="17"/>
        <v>13750</v>
      </c>
      <c r="AE85" s="28">
        <f t="shared" si="17"/>
        <v>823653.18999999983</v>
      </c>
      <c r="AF85" s="28">
        <f t="shared" si="17"/>
        <v>0</v>
      </c>
      <c r="AG85" s="28">
        <f t="shared" si="17"/>
        <v>13638788.919999998</v>
      </c>
      <c r="AH85" s="28">
        <f t="shared" si="17"/>
        <v>0</v>
      </c>
      <c r="AI85" s="28">
        <f t="shared" ref="AI85:BN85" si="18">SUM(AI61:AI69)-AI84</f>
        <v>1224082.75</v>
      </c>
      <c r="AJ85" s="28">
        <f t="shared" si="18"/>
        <v>822752.33000000007</v>
      </c>
      <c r="AK85" s="28">
        <f t="shared" si="18"/>
        <v>-52.650000000000006</v>
      </c>
      <c r="AL85" s="28">
        <f t="shared" si="18"/>
        <v>236.67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2099288.12</v>
      </c>
      <c r="AW85" s="28">
        <f t="shared" si="18"/>
        <v>0</v>
      </c>
      <c r="AX85" s="28">
        <f t="shared" si="18"/>
        <v>0</v>
      </c>
      <c r="AY85" s="28">
        <f t="shared" si="18"/>
        <v>1852886.1199999994</v>
      </c>
      <c r="AZ85" s="28">
        <f t="shared" si="18"/>
        <v>0</v>
      </c>
      <c r="BA85" s="28">
        <f t="shared" si="18"/>
        <v>502682.79000000004</v>
      </c>
      <c r="BB85" s="28">
        <f t="shared" si="18"/>
        <v>0</v>
      </c>
      <c r="BC85" s="28">
        <f t="shared" si="18"/>
        <v>370382.86</v>
      </c>
      <c r="BD85" s="28">
        <f t="shared" si="18"/>
        <v>509074.89999999997</v>
      </c>
      <c r="BE85" s="28">
        <f t="shared" si="18"/>
        <v>2259136.08</v>
      </c>
      <c r="BF85" s="28">
        <f t="shared" si="18"/>
        <v>1990682.3499999999</v>
      </c>
      <c r="BG85" s="28">
        <f t="shared" si="18"/>
        <v>416.52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1080421.54</v>
      </c>
      <c r="BM85" s="28">
        <f t="shared" si="18"/>
        <v>0</v>
      </c>
      <c r="BN85" s="28">
        <f t="shared" si="18"/>
        <v>27828291.180000007</v>
      </c>
      <c r="BO85" s="28">
        <f t="shared" ref="BO85:CD85" si="19">SUM(BO61:BO69)-BO84</f>
        <v>7736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2068.12</v>
      </c>
      <c r="BX85" s="28">
        <f t="shared" si="19"/>
        <v>1972962.43</v>
      </c>
      <c r="BY85" s="28">
        <f t="shared" si="19"/>
        <v>2047825.2599999993</v>
      </c>
      <c r="BZ85" s="28">
        <f t="shared" si="19"/>
        <v>195462.27</v>
      </c>
      <c r="CA85" s="28">
        <f t="shared" si="19"/>
        <v>604.62</v>
      </c>
      <c r="CB85" s="28">
        <f t="shared" si="19"/>
        <v>0</v>
      </c>
      <c r="CC85" s="28">
        <f t="shared" si="19"/>
        <v>20181932.780000001</v>
      </c>
      <c r="CD85" s="28">
        <f t="shared" si="19"/>
        <v>0</v>
      </c>
      <c r="CE85" s="28">
        <f t="shared" si="16"/>
        <v>167626857.49000007</v>
      </c>
      <c r="CF85" s="342"/>
      <c r="CG85" s="342"/>
      <c r="CH85" s="342"/>
    </row>
    <row r="86" spans="1:86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/>
      <c r="CF86" s="342"/>
      <c r="CG86" s="342"/>
      <c r="CH86" s="342"/>
    </row>
    <row r="87" spans="1:86" x14ac:dyDescent="0.35">
      <c r="A87" s="35" t="s">
        <v>285</v>
      </c>
      <c r="B87" s="16"/>
      <c r="C87" s="302">
        <v>8893246</v>
      </c>
      <c r="D87" s="302">
        <v>29312869.039999999</v>
      </c>
      <c r="E87" s="302">
        <v>0</v>
      </c>
      <c r="F87" s="302">
        <v>10969633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51633846.049999997</v>
      </c>
      <c r="Q87" s="302">
        <v>0</v>
      </c>
      <c r="R87" s="302">
        <v>5114458.01</v>
      </c>
      <c r="S87" s="302">
        <v>0</v>
      </c>
      <c r="T87" s="302">
        <v>731330</v>
      </c>
      <c r="U87" s="302">
        <v>22245865</v>
      </c>
      <c r="V87" s="302">
        <v>996107</v>
      </c>
      <c r="W87" s="302">
        <v>7600820.1699999999</v>
      </c>
      <c r="X87" s="302">
        <v>14777772.390000001</v>
      </c>
      <c r="Y87" s="302">
        <v>9266369</v>
      </c>
      <c r="Z87" s="302">
        <v>0</v>
      </c>
      <c r="AA87" s="302">
        <v>996453.32</v>
      </c>
      <c r="AB87" s="302">
        <v>28266704.879999999</v>
      </c>
      <c r="AC87" s="302">
        <v>10466420</v>
      </c>
      <c r="AD87" s="302">
        <v>0</v>
      </c>
      <c r="AE87" s="302">
        <v>2466658</v>
      </c>
      <c r="AF87" s="302">
        <v>0</v>
      </c>
      <c r="AG87" s="302">
        <v>21903863</v>
      </c>
      <c r="AH87" s="302">
        <v>0</v>
      </c>
      <c r="AI87" s="302">
        <v>0</v>
      </c>
      <c r="AJ87" s="302">
        <v>0</v>
      </c>
      <c r="AK87" s="302">
        <v>1399656</v>
      </c>
      <c r="AL87" s="302">
        <v>939283</v>
      </c>
      <c r="AM87" s="302">
        <v>0</v>
      </c>
      <c r="AN87" s="302">
        <v>0</v>
      </c>
      <c r="AO87" s="302">
        <v>0</v>
      </c>
      <c r="AP87" s="302">
        <v>0</v>
      </c>
      <c r="AQ87" s="302">
        <v>0</v>
      </c>
      <c r="AR87" s="302">
        <v>0</v>
      </c>
      <c r="AS87" s="302">
        <v>0</v>
      </c>
      <c r="AT87" s="302">
        <v>0</v>
      </c>
      <c r="AU87" s="302">
        <v>0</v>
      </c>
      <c r="AV87" s="302">
        <v>4318346.95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232299700.81</v>
      </c>
      <c r="CF87" s="342"/>
      <c r="CG87" s="342"/>
      <c r="CH87" s="342"/>
    </row>
    <row r="88" spans="1:86" x14ac:dyDescent="0.35">
      <c r="A88" s="35" t="s">
        <v>286</v>
      </c>
      <c r="B88" s="16"/>
      <c r="C88" s="302">
        <v>1770874</v>
      </c>
      <c r="D88" s="302">
        <v>2888196.02</v>
      </c>
      <c r="E88" s="302">
        <v>0</v>
      </c>
      <c r="F88" s="302">
        <v>899544</v>
      </c>
      <c r="G88" s="302">
        <v>0</v>
      </c>
      <c r="H88" s="302">
        <v>0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0</v>
      </c>
      <c r="O88" s="302">
        <v>0</v>
      </c>
      <c r="P88" s="302">
        <v>202709541.64000002</v>
      </c>
      <c r="Q88" s="302">
        <v>0</v>
      </c>
      <c r="R88" s="302">
        <v>24983669</v>
      </c>
      <c r="S88" s="302">
        <v>0</v>
      </c>
      <c r="T88" s="302">
        <v>37749</v>
      </c>
      <c r="U88" s="302">
        <v>22572865</v>
      </c>
      <c r="V88" s="302">
        <v>3463946</v>
      </c>
      <c r="W88" s="302">
        <v>32081393.09</v>
      </c>
      <c r="X88" s="302">
        <v>60013446.600000001</v>
      </c>
      <c r="Y88" s="302">
        <v>22458748</v>
      </c>
      <c r="Z88" s="302">
        <v>0</v>
      </c>
      <c r="AA88" s="302">
        <v>2916257.44</v>
      </c>
      <c r="AB88" s="302">
        <v>29278848.140000001</v>
      </c>
      <c r="AC88" s="302">
        <v>1001331</v>
      </c>
      <c r="AD88" s="302">
        <v>0</v>
      </c>
      <c r="AE88" s="302">
        <v>668160</v>
      </c>
      <c r="AF88" s="302">
        <v>0</v>
      </c>
      <c r="AG88" s="302">
        <v>107422144.95999999</v>
      </c>
      <c r="AH88" s="302">
        <v>0</v>
      </c>
      <c r="AI88" s="302">
        <v>0</v>
      </c>
      <c r="AJ88" s="302">
        <v>0</v>
      </c>
      <c r="AK88" s="302">
        <v>227948</v>
      </c>
      <c r="AL88" s="302">
        <v>109965</v>
      </c>
      <c r="AM88" s="302">
        <v>0</v>
      </c>
      <c r="AN88" s="302">
        <v>0</v>
      </c>
      <c r="AO88" s="302">
        <v>0</v>
      </c>
      <c r="AP88" s="302">
        <v>0</v>
      </c>
      <c r="AQ88" s="302">
        <v>0</v>
      </c>
      <c r="AR88" s="302">
        <v>0</v>
      </c>
      <c r="AS88" s="302">
        <v>0</v>
      </c>
      <c r="AT88" s="302">
        <v>0</v>
      </c>
      <c r="AU88" s="302">
        <v>0</v>
      </c>
      <c r="AV88" s="302">
        <v>9298002.0999999996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524802628.99000001</v>
      </c>
      <c r="CF88" s="342"/>
      <c r="CG88" s="342"/>
      <c r="CH88" s="342"/>
    </row>
    <row r="89" spans="1:86" x14ac:dyDescent="0.35">
      <c r="A89" s="22" t="s">
        <v>287</v>
      </c>
      <c r="B89" s="16"/>
      <c r="C89" s="28">
        <f t="shared" ref="C89:AV89" si="21">C87+C88</f>
        <v>10664120</v>
      </c>
      <c r="D89" s="28">
        <f t="shared" si="21"/>
        <v>32201065.059999999</v>
      </c>
      <c r="E89" s="28">
        <f t="shared" si="21"/>
        <v>0</v>
      </c>
      <c r="F89" s="28">
        <f t="shared" si="21"/>
        <v>11869177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254343387.69</v>
      </c>
      <c r="Q89" s="28">
        <f t="shared" si="21"/>
        <v>0</v>
      </c>
      <c r="R89" s="28">
        <f t="shared" si="21"/>
        <v>30098127.009999998</v>
      </c>
      <c r="S89" s="28">
        <f t="shared" si="21"/>
        <v>0</v>
      </c>
      <c r="T89" s="28">
        <f t="shared" si="21"/>
        <v>769079</v>
      </c>
      <c r="U89" s="28">
        <f t="shared" si="21"/>
        <v>44818730</v>
      </c>
      <c r="V89" s="28">
        <f t="shared" si="21"/>
        <v>4460053</v>
      </c>
      <c r="W89" s="28">
        <f t="shared" si="21"/>
        <v>39682213.259999998</v>
      </c>
      <c r="X89" s="28">
        <f t="shared" si="21"/>
        <v>74791218.99000001</v>
      </c>
      <c r="Y89" s="28">
        <f t="shared" si="21"/>
        <v>31725117</v>
      </c>
      <c r="Z89" s="28">
        <f t="shared" si="21"/>
        <v>0</v>
      </c>
      <c r="AA89" s="28">
        <f t="shared" si="21"/>
        <v>3912710.76</v>
      </c>
      <c r="AB89" s="28">
        <f t="shared" si="21"/>
        <v>57545553.019999996</v>
      </c>
      <c r="AC89" s="28">
        <f t="shared" si="21"/>
        <v>11467751</v>
      </c>
      <c r="AD89" s="28">
        <f t="shared" si="21"/>
        <v>0</v>
      </c>
      <c r="AE89" s="28">
        <f t="shared" si="21"/>
        <v>3134818</v>
      </c>
      <c r="AF89" s="28">
        <f t="shared" si="21"/>
        <v>0</v>
      </c>
      <c r="AG89" s="28">
        <f t="shared" si="21"/>
        <v>129326007.95999999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1627604</v>
      </c>
      <c r="AL89" s="28">
        <f t="shared" si="21"/>
        <v>1049248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13616349.050000001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757102329.79999995</v>
      </c>
      <c r="CF89" s="342"/>
      <c r="CG89" s="342"/>
      <c r="CH89" s="342"/>
    </row>
    <row r="90" spans="1:86" x14ac:dyDescent="0.35">
      <c r="A90" s="35" t="s">
        <v>288</v>
      </c>
      <c r="B90" s="28"/>
      <c r="C90" s="302">
        <v>4000.096962997322</v>
      </c>
      <c r="D90" s="302">
        <v>6876.5172281058403</v>
      </c>
      <c r="E90" s="302">
        <v>37991.797277850674</v>
      </c>
      <c r="F90" s="302">
        <v>0</v>
      </c>
      <c r="G90" s="302">
        <v>0</v>
      </c>
      <c r="H90" s="302">
        <v>0</v>
      </c>
      <c r="I90" s="302">
        <v>0</v>
      </c>
      <c r="J90" s="302">
        <v>921.99113672927467</v>
      </c>
      <c r="K90" s="302">
        <v>0</v>
      </c>
      <c r="L90" s="302">
        <v>0</v>
      </c>
      <c r="M90" s="302">
        <v>0</v>
      </c>
      <c r="N90" s="302">
        <v>0</v>
      </c>
      <c r="O90" s="302">
        <v>682.84968564011899</v>
      </c>
      <c r="P90" s="302">
        <v>27682.783880296472</v>
      </c>
      <c r="Q90" s="302">
        <v>2512.4258475872734</v>
      </c>
      <c r="R90" s="302">
        <v>635.78972136956224</v>
      </c>
      <c r="S90" s="302">
        <v>4504.3108658961437</v>
      </c>
      <c r="T90" s="302">
        <v>0</v>
      </c>
      <c r="U90" s="302">
        <v>3629.3796934374259</v>
      </c>
      <c r="V90" s="302">
        <v>1552.018413494279</v>
      </c>
      <c r="W90" s="302">
        <v>1487.6711154100483</v>
      </c>
      <c r="X90" s="302">
        <v>549.35305230119286</v>
      </c>
      <c r="Y90" s="302">
        <v>10039.13890857407</v>
      </c>
      <c r="Z90" s="302">
        <v>0</v>
      </c>
      <c r="AA90" s="302">
        <v>961.36784152708753</v>
      </c>
      <c r="AB90" s="302">
        <v>3187.5922737546484</v>
      </c>
      <c r="AC90" s="302">
        <v>1082.3791782228047</v>
      </c>
      <c r="AD90" s="302">
        <v>397.60867771449972</v>
      </c>
      <c r="AE90" s="302">
        <v>503.2534954647291</v>
      </c>
      <c r="AF90" s="302">
        <v>0</v>
      </c>
      <c r="AG90" s="302">
        <v>10413.69780787034</v>
      </c>
      <c r="AH90" s="302">
        <v>0</v>
      </c>
      <c r="AI90" s="302">
        <v>0</v>
      </c>
      <c r="AJ90" s="302">
        <v>0</v>
      </c>
      <c r="AK90" s="302">
        <v>0</v>
      </c>
      <c r="AL90" s="302">
        <v>0</v>
      </c>
      <c r="AM90" s="302">
        <v>0</v>
      </c>
      <c r="AN90" s="302">
        <v>0</v>
      </c>
      <c r="AO90" s="302">
        <v>0</v>
      </c>
      <c r="AP90" s="302">
        <v>0</v>
      </c>
      <c r="AQ90" s="302">
        <v>0</v>
      </c>
      <c r="AR90" s="302">
        <v>0</v>
      </c>
      <c r="AS90" s="302">
        <v>0</v>
      </c>
      <c r="AT90" s="302">
        <v>0</v>
      </c>
      <c r="AU90" s="302">
        <v>0</v>
      </c>
      <c r="AV90" s="302">
        <v>731.83046477886182</v>
      </c>
      <c r="AW90" s="302">
        <v>0</v>
      </c>
      <c r="AX90" s="302">
        <v>0</v>
      </c>
      <c r="AY90" s="302">
        <v>5146.8234393043567</v>
      </c>
      <c r="AZ90" s="302">
        <v>0</v>
      </c>
      <c r="BA90" s="302">
        <v>374.55889929626784</v>
      </c>
      <c r="BB90" s="302">
        <v>0</v>
      </c>
      <c r="BC90" s="302">
        <v>0</v>
      </c>
      <c r="BD90" s="302">
        <v>0</v>
      </c>
      <c r="BE90" s="302">
        <v>46840.030968149433</v>
      </c>
      <c r="BF90" s="302">
        <v>2316.5027310323026</v>
      </c>
      <c r="BG90" s="302">
        <v>0</v>
      </c>
      <c r="BH90" s="302"/>
      <c r="BI90" s="302"/>
      <c r="BJ90" s="302"/>
      <c r="BK90" s="302"/>
      <c r="BL90" s="302"/>
      <c r="BM90" s="302"/>
      <c r="BN90" s="302">
        <v>8087.5910024971063</v>
      </c>
      <c r="BO90" s="302">
        <v>0</v>
      </c>
      <c r="BP90" s="302">
        <v>0</v>
      </c>
      <c r="BQ90" s="302">
        <v>0</v>
      </c>
      <c r="BR90" s="302">
        <v>1078.5375484864328</v>
      </c>
      <c r="BS90" s="302">
        <v>956.56580435662249</v>
      </c>
      <c r="BT90" s="302">
        <v>0</v>
      </c>
      <c r="BU90" s="302">
        <v>0</v>
      </c>
      <c r="BV90" s="302">
        <v>2493.2176989054137</v>
      </c>
      <c r="BW90" s="302">
        <v>0</v>
      </c>
      <c r="BX90" s="302">
        <v>0</v>
      </c>
      <c r="BY90" s="302">
        <v>6973.518378949233</v>
      </c>
      <c r="BZ90" s="302">
        <v>0</v>
      </c>
      <c r="CA90" s="302">
        <v>0</v>
      </c>
      <c r="CB90" s="302">
        <v>0</v>
      </c>
      <c r="CC90" s="302">
        <v>0</v>
      </c>
      <c r="CD90" s="236" t="s">
        <v>246</v>
      </c>
      <c r="CE90" s="28">
        <f t="shared" si="20"/>
        <v>194611.19999999981</v>
      </c>
      <c r="CF90" s="28">
        <f>BE59-CE90</f>
        <v>2.3283064365386963E-10</v>
      </c>
      <c r="CG90" s="342"/>
      <c r="CH90" s="342"/>
    </row>
    <row r="91" spans="1:86" x14ac:dyDescent="0.35">
      <c r="A91" s="22" t="s">
        <v>289</v>
      </c>
      <c r="B91" s="16"/>
      <c r="C91" s="302">
        <v>5168</v>
      </c>
      <c r="D91" s="302">
        <v>33995</v>
      </c>
      <c r="E91" s="302">
        <v>0</v>
      </c>
      <c r="F91" s="302">
        <v>2849</v>
      </c>
      <c r="G91" s="302">
        <v>0</v>
      </c>
      <c r="H91" s="302">
        <v>0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0</v>
      </c>
      <c r="O91" s="302">
        <v>0</v>
      </c>
      <c r="P91" s="302">
        <v>19655</v>
      </c>
      <c r="Q91" s="302">
        <v>0</v>
      </c>
      <c r="R91" s="302">
        <v>14</v>
      </c>
      <c r="S91" s="302">
        <v>0</v>
      </c>
      <c r="T91" s="302">
        <v>0</v>
      </c>
      <c r="U91" s="302">
        <v>0</v>
      </c>
      <c r="V91" s="302">
        <v>0</v>
      </c>
      <c r="W91" s="302">
        <v>0</v>
      </c>
      <c r="X91" s="302">
        <v>0</v>
      </c>
      <c r="Y91" s="302">
        <v>0</v>
      </c>
      <c r="Z91" s="302">
        <v>0</v>
      </c>
      <c r="AA91" s="302">
        <v>0</v>
      </c>
      <c r="AB91" s="302">
        <v>0</v>
      </c>
      <c r="AC91" s="302">
        <v>0</v>
      </c>
      <c r="AD91" s="302">
        <v>0</v>
      </c>
      <c r="AE91" s="302">
        <v>0</v>
      </c>
      <c r="AF91" s="302">
        <v>0</v>
      </c>
      <c r="AG91" s="302">
        <v>5572</v>
      </c>
      <c r="AH91" s="302">
        <v>0</v>
      </c>
      <c r="AI91" s="302">
        <v>307</v>
      </c>
      <c r="AJ91" s="302">
        <v>0</v>
      </c>
      <c r="AK91" s="302">
        <v>0</v>
      </c>
      <c r="AL91" s="302">
        <v>0</v>
      </c>
      <c r="AM91" s="302">
        <v>0</v>
      </c>
      <c r="AN91" s="302">
        <v>0</v>
      </c>
      <c r="AO91" s="302">
        <v>0</v>
      </c>
      <c r="AP91" s="302">
        <v>0</v>
      </c>
      <c r="AQ91" s="302">
        <v>0</v>
      </c>
      <c r="AR91" s="302">
        <v>0</v>
      </c>
      <c r="AS91" s="302">
        <v>0</v>
      </c>
      <c r="AT91" s="302">
        <v>0</v>
      </c>
      <c r="AU91" s="302">
        <v>0</v>
      </c>
      <c r="AV91" s="302">
        <v>0</v>
      </c>
      <c r="AW91" s="302">
        <v>0</v>
      </c>
      <c r="AX91" s="286" t="s">
        <v>246</v>
      </c>
      <c r="AY91" s="286" t="s">
        <v>246</v>
      </c>
      <c r="AZ91" s="302">
        <f>AZ59</f>
        <v>0</v>
      </c>
      <c r="BA91" s="302"/>
      <c r="BB91" s="302"/>
      <c r="BC91" s="302"/>
      <c r="BD91" s="25" t="s">
        <v>246</v>
      </c>
      <c r="BE91" s="25" t="s">
        <v>246</v>
      </c>
      <c r="BF91" s="302"/>
      <c r="BG91" s="25" t="s">
        <v>246</v>
      </c>
      <c r="BH91" s="302"/>
      <c r="BI91" s="302"/>
      <c r="BJ91" s="25" t="s">
        <v>246</v>
      </c>
      <c r="BK91" s="302"/>
      <c r="BL91" s="302"/>
      <c r="BM91" s="302"/>
      <c r="BN91" s="25" t="s">
        <v>246</v>
      </c>
      <c r="BO91" s="25" t="s">
        <v>246</v>
      </c>
      <c r="BP91" s="25" t="s">
        <v>246</v>
      </c>
      <c r="BQ91" s="25" t="s">
        <v>246</v>
      </c>
      <c r="BR91" s="302"/>
      <c r="BS91" s="302"/>
      <c r="BT91" s="302"/>
      <c r="BU91" s="302"/>
      <c r="BV91" s="302"/>
      <c r="BW91" s="302"/>
      <c r="BX91" s="302"/>
      <c r="BY91" s="302"/>
      <c r="BZ91" s="302"/>
      <c r="CA91" s="302"/>
      <c r="CB91" s="302"/>
      <c r="CC91" s="25" t="s">
        <v>246</v>
      </c>
      <c r="CD91" s="25" t="s">
        <v>246</v>
      </c>
      <c r="CE91" s="28">
        <f t="shared" si="20"/>
        <v>67560</v>
      </c>
      <c r="CF91" s="28">
        <f>AY59-CE91</f>
        <v>0</v>
      </c>
      <c r="CG91" s="342"/>
      <c r="CH91" s="342"/>
    </row>
    <row r="92" spans="1:86" x14ac:dyDescent="0.35">
      <c r="A92" s="22" t="s">
        <v>290</v>
      </c>
      <c r="B92" s="16"/>
      <c r="C92" s="302">
        <v>1586.1174920508781</v>
      </c>
      <c r="D92" s="302">
        <v>2726.6749683275598</v>
      </c>
      <c r="E92" s="302">
        <v>15064.498379483468</v>
      </c>
      <c r="F92" s="302">
        <v>0</v>
      </c>
      <c r="G92" s="302">
        <v>0</v>
      </c>
      <c r="H92" s="302">
        <v>0</v>
      </c>
      <c r="I92" s="302">
        <v>0</v>
      </c>
      <c r="J92" s="302">
        <v>365.58770525062261</v>
      </c>
      <c r="K92" s="302">
        <v>0</v>
      </c>
      <c r="L92" s="302">
        <v>0</v>
      </c>
      <c r="M92" s="302">
        <v>0</v>
      </c>
      <c r="N92" s="302">
        <v>0</v>
      </c>
      <c r="O92" s="302">
        <v>270.76339420124236</v>
      </c>
      <c r="P92" s="302">
        <v>10976.770850149944</v>
      </c>
      <c r="Q92" s="302">
        <v>996.22649680794655</v>
      </c>
      <c r="R92" s="302">
        <v>252.10318841240849</v>
      </c>
      <c r="S92" s="302">
        <v>1786.0482683598127</v>
      </c>
      <c r="T92" s="302">
        <v>0</v>
      </c>
      <c r="U92" s="302">
        <v>1439.1207688980237</v>
      </c>
      <c r="V92" s="302">
        <v>615.40597050521467</v>
      </c>
      <c r="W92" s="302">
        <v>589.89099524293169</v>
      </c>
      <c r="X92" s="302">
        <v>217.82934104516264</v>
      </c>
      <c r="Y92" s="302">
        <v>3980.7169614424561</v>
      </c>
      <c r="Z92" s="302">
        <v>0</v>
      </c>
      <c r="AA92" s="302">
        <v>381.20134682903455</v>
      </c>
      <c r="AB92" s="302">
        <v>1263.943326798767</v>
      </c>
      <c r="AC92" s="302">
        <v>429.18473314317879</v>
      </c>
      <c r="AD92" s="302">
        <v>157.659697889331</v>
      </c>
      <c r="AE92" s="302">
        <v>199.54995578263151</v>
      </c>
      <c r="AF92" s="302">
        <v>0</v>
      </c>
      <c r="AG92" s="302">
        <v>4129.2369667005214</v>
      </c>
      <c r="AH92" s="302">
        <v>0</v>
      </c>
      <c r="AI92" s="302">
        <v>0</v>
      </c>
      <c r="AJ92" s="302">
        <v>0</v>
      </c>
      <c r="AK92" s="302">
        <v>0</v>
      </c>
      <c r="AL92" s="302">
        <v>0</v>
      </c>
      <c r="AM92" s="302">
        <v>0</v>
      </c>
      <c r="AN92" s="302">
        <v>0</v>
      </c>
      <c r="AO92" s="302">
        <v>0</v>
      </c>
      <c r="AP92" s="302">
        <v>0</v>
      </c>
      <c r="AQ92" s="302">
        <v>0</v>
      </c>
      <c r="AR92" s="302">
        <v>0</v>
      </c>
      <c r="AS92" s="302">
        <v>0</v>
      </c>
      <c r="AT92" s="302">
        <v>0</v>
      </c>
      <c r="AU92" s="302">
        <v>0</v>
      </c>
      <c r="AV92" s="302">
        <v>290.18524104268164</v>
      </c>
      <c r="AW92" s="302">
        <v>0</v>
      </c>
      <c r="AX92" s="286" t="s">
        <v>246</v>
      </c>
      <c r="AY92" s="286" t="s">
        <v>246</v>
      </c>
      <c r="AZ92" s="25" t="s">
        <v>246</v>
      </c>
      <c r="BA92" s="302">
        <v>148.7319442279769</v>
      </c>
      <c r="BB92" s="302">
        <v>0</v>
      </c>
      <c r="BC92" s="302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302"/>
      <c r="BI92" s="302"/>
      <c r="BJ92" s="25" t="s">
        <v>246</v>
      </c>
      <c r="BK92" s="302"/>
      <c r="BL92" s="302"/>
      <c r="BM92" s="302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>
        <v>379.31636782973976</v>
      </c>
      <c r="BT92" s="302">
        <v>0</v>
      </c>
      <c r="BU92" s="302">
        <v>0</v>
      </c>
      <c r="BV92" s="302">
        <v>988.21895829326945</v>
      </c>
      <c r="BW92" s="302">
        <v>0</v>
      </c>
      <c r="BX92" s="302">
        <v>0</v>
      </c>
      <c r="BY92" s="302">
        <v>2765.0166812852085</v>
      </c>
      <c r="BZ92" s="302">
        <v>0</v>
      </c>
      <c r="CA92" s="302">
        <v>0</v>
      </c>
      <c r="CB92" s="302">
        <v>0</v>
      </c>
      <c r="CC92" s="25" t="s">
        <v>246</v>
      </c>
      <c r="CD92" s="25" t="s">
        <v>246</v>
      </c>
      <c r="CE92" s="28">
        <f t="shared" si="20"/>
        <v>52000.000000000007</v>
      </c>
      <c r="CF92" s="16"/>
      <c r="CG92" s="342"/>
      <c r="CH92" s="342"/>
    </row>
    <row r="93" spans="1:86" x14ac:dyDescent="0.35">
      <c r="A93" s="22" t="s">
        <v>291</v>
      </c>
      <c r="B93" s="16"/>
      <c r="C93" s="302">
        <v>80371.77</v>
      </c>
      <c r="D93" s="302">
        <v>87751.17</v>
      </c>
      <c r="E93" s="302">
        <v>0</v>
      </c>
      <c r="F93" s="302">
        <v>30197.15</v>
      </c>
      <c r="G93" s="302">
        <v>0</v>
      </c>
      <c r="H93" s="302">
        <v>0</v>
      </c>
      <c r="I93" s="302">
        <v>0</v>
      </c>
      <c r="J93" s="302">
        <v>0</v>
      </c>
      <c r="K93" s="302">
        <v>0</v>
      </c>
      <c r="L93" s="302">
        <v>0</v>
      </c>
      <c r="M93" s="302">
        <v>0</v>
      </c>
      <c r="N93" s="302">
        <v>0</v>
      </c>
      <c r="O93" s="302">
        <v>0</v>
      </c>
      <c r="P93" s="302">
        <v>108408.66</v>
      </c>
      <c r="Q93" s="302">
        <v>0</v>
      </c>
      <c r="R93" s="302">
        <v>15618.81</v>
      </c>
      <c r="S93" s="302">
        <v>0</v>
      </c>
      <c r="T93" s="302">
        <v>0</v>
      </c>
      <c r="U93" s="302">
        <v>0</v>
      </c>
      <c r="V93" s="302">
        <v>0</v>
      </c>
      <c r="W93" s="302">
        <v>94557.16</v>
      </c>
      <c r="X93" s="302">
        <v>0</v>
      </c>
      <c r="Y93" s="302">
        <v>0</v>
      </c>
      <c r="Z93" s="302">
        <v>0</v>
      </c>
      <c r="AA93" s="302">
        <v>0</v>
      </c>
      <c r="AB93" s="302">
        <v>0</v>
      </c>
      <c r="AC93" s="302">
        <v>0</v>
      </c>
      <c r="AD93" s="302">
        <v>0</v>
      </c>
      <c r="AE93" s="302">
        <v>0</v>
      </c>
      <c r="AF93" s="302">
        <v>0</v>
      </c>
      <c r="AG93" s="302">
        <v>304485.33999999997</v>
      </c>
      <c r="AH93" s="302">
        <v>0</v>
      </c>
      <c r="AI93" s="302">
        <v>0</v>
      </c>
      <c r="AJ93" s="302">
        <v>0</v>
      </c>
      <c r="AK93" s="302">
        <v>0</v>
      </c>
      <c r="AL93" s="302">
        <v>0</v>
      </c>
      <c r="AM93" s="302">
        <v>0</v>
      </c>
      <c r="AN93" s="302">
        <v>0</v>
      </c>
      <c r="AO93" s="302">
        <v>0</v>
      </c>
      <c r="AP93" s="302">
        <v>0</v>
      </c>
      <c r="AQ93" s="302">
        <v>0</v>
      </c>
      <c r="AR93" s="302">
        <v>0</v>
      </c>
      <c r="AS93" s="302">
        <v>0</v>
      </c>
      <c r="AT93" s="302">
        <v>0</v>
      </c>
      <c r="AU93" s="302">
        <v>0</v>
      </c>
      <c r="AV93" s="302">
        <v>0</v>
      </c>
      <c r="AW93" s="302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302"/>
      <c r="BC93" s="302"/>
      <c r="BD93" s="25" t="s">
        <v>246</v>
      </c>
      <c r="BE93" s="25" t="s">
        <v>246</v>
      </c>
      <c r="BF93" s="25" t="s">
        <v>246</v>
      </c>
      <c r="BG93" s="25" t="s">
        <v>246</v>
      </c>
      <c r="BH93" s="302"/>
      <c r="BI93" s="302"/>
      <c r="BJ93" s="25" t="s">
        <v>246</v>
      </c>
      <c r="BK93" s="302"/>
      <c r="BL93" s="302"/>
      <c r="BM93" s="302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25" t="s">
        <v>246</v>
      </c>
      <c r="CD93" s="25" t="s">
        <v>246</v>
      </c>
      <c r="CE93" s="28">
        <f t="shared" si="20"/>
        <v>721390.05999999994</v>
      </c>
      <c r="CF93" s="28">
        <f>BA59</f>
        <v>0</v>
      </c>
      <c r="CG93" s="342"/>
      <c r="CH93" s="342"/>
    </row>
    <row r="94" spans="1:86" x14ac:dyDescent="0.35">
      <c r="A94" s="22" t="s">
        <v>292</v>
      </c>
      <c r="B94" s="16"/>
      <c r="C94" s="306">
        <v>35.1808687463014</v>
      </c>
      <c r="D94" s="306">
        <v>34.191194688767119</v>
      </c>
      <c r="E94" s="306">
        <v>1.6027171232876714</v>
      </c>
      <c r="F94" s="306">
        <v>16.403155088082197</v>
      </c>
      <c r="G94" s="306">
        <v>0</v>
      </c>
      <c r="H94" s="306">
        <v>0</v>
      </c>
      <c r="I94" s="306">
        <v>0</v>
      </c>
      <c r="J94" s="306">
        <v>0</v>
      </c>
      <c r="K94" s="306">
        <v>0</v>
      </c>
      <c r="L94" s="306">
        <v>0</v>
      </c>
      <c r="M94" s="306">
        <v>0</v>
      </c>
      <c r="N94" s="306">
        <v>0</v>
      </c>
      <c r="O94" s="306">
        <v>0</v>
      </c>
      <c r="P94" s="303">
        <v>41.729233824178088</v>
      </c>
      <c r="Q94" s="303">
        <v>0</v>
      </c>
      <c r="R94" s="303">
        <v>28.158070503835617</v>
      </c>
      <c r="S94" s="307">
        <v>0</v>
      </c>
      <c r="T94" s="307">
        <v>0.29172260273972594</v>
      </c>
      <c r="U94" s="308">
        <v>0</v>
      </c>
      <c r="V94" s="303">
        <v>3.1547945205479453E-3</v>
      </c>
      <c r="W94" s="303">
        <v>3.7636986301369862E-3</v>
      </c>
      <c r="X94" s="303">
        <v>6.6595890410958897E-2</v>
      </c>
      <c r="Y94" s="303">
        <v>2.5299438356164381</v>
      </c>
      <c r="Z94" s="303">
        <v>0</v>
      </c>
      <c r="AA94" s="303">
        <v>9.1795890410958897E-2</v>
      </c>
      <c r="AB94" s="307">
        <v>0</v>
      </c>
      <c r="AC94" s="303">
        <v>2.4917123287671233E-2</v>
      </c>
      <c r="AD94" s="303">
        <v>0</v>
      </c>
      <c r="AE94" s="303">
        <v>0</v>
      </c>
      <c r="AF94" s="303">
        <v>0</v>
      </c>
      <c r="AG94" s="303">
        <v>42.888838761232869</v>
      </c>
      <c r="AH94" s="303">
        <v>0</v>
      </c>
      <c r="AI94" s="303">
        <v>8.4666773972602734</v>
      </c>
      <c r="AJ94" s="303">
        <v>4.6203091267123284</v>
      </c>
      <c r="AK94" s="303">
        <v>0</v>
      </c>
      <c r="AL94" s="303">
        <v>0</v>
      </c>
      <c r="AM94" s="303">
        <v>0</v>
      </c>
      <c r="AN94" s="303">
        <v>0</v>
      </c>
      <c r="AO94" s="303">
        <v>0</v>
      </c>
      <c r="AP94" s="303">
        <v>0</v>
      </c>
      <c r="AQ94" s="303">
        <v>0</v>
      </c>
      <c r="AR94" s="303">
        <v>0</v>
      </c>
      <c r="AS94" s="303">
        <v>0</v>
      </c>
      <c r="AT94" s="303">
        <v>0</v>
      </c>
      <c r="AU94" s="303">
        <v>0</v>
      </c>
      <c r="AV94" s="307">
        <f>6.48864017123288+0.643961643835616+3.49020479452055+1.35414424657534</f>
        <v>11.976950856164384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228.22990995143846</v>
      </c>
      <c r="CF94" s="33"/>
      <c r="CG94" s="342"/>
      <c r="CH94" s="342"/>
    </row>
    <row r="95" spans="1:86" x14ac:dyDescent="0.35">
      <c r="A95" s="34" t="s">
        <v>293</v>
      </c>
      <c r="B95" s="34"/>
      <c r="C95" s="34"/>
      <c r="D95" s="34"/>
      <c r="E95" s="34"/>
    </row>
    <row r="96" spans="1:86" x14ac:dyDescent="0.35">
      <c r="A96" s="35" t="s">
        <v>294</v>
      </c>
      <c r="B96" s="36"/>
      <c r="C96" s="312" t="s">
        <v>1354</v>
      </c>
      <c r="D96" s="313" t="s">
        <v>3</v>
      </c>
      <c r="E96" s="314" t="s">
        <v>3</v>
      </c>
      <c r="F96" s="12"/>
    </row>
    <row r="97" spans="1:6" x14ac:dyDescent="0.35">
      <c r="A97" s="28" t="s">
        <v>295</v>
      </c>
      <c r="B97" s="36" t="s">
        <v>296</v>
      </c>
      <c r="C97" s="315">
        <v>180</v>
      </c>
      <c r="D97" s="313" t="s">
        <v>3</v>
      </c>
      <c r="E97" s="314" t="s">
        <v>3</v>
      </c>
      <c r="F97" s="12"/>
    </row>
    <row r="98" spans="1:6" x14ac:dyDescent="0.35">
      <c r="A98" s="28" t="s">
        <v>297</v>
      </c>
      <c r="B98" s="36" t="s">
        <v>296</v>
      </c>
      <c r="C98" s="316" t="s">
        <v>1355</v>
      </c>
      <c r="D98" s="313" t="s">
        <v>3</v>
      </c>
      <c r="E98" s="314" t="s">
        <v>3</v>
      </c>
      <c r="F98" s="12"/>
    </row>
    <row r="99" spans="1:6" x14ac:dyDescent="0.35">
      <c r="A99" s="28" t="s">
        <v>298</v>
      </c>
      <c r="B99" s="36" t="s">
        <v>296</v>
      </c>
      <c r="C99" s="317" t="s">
        <v>1356</v>
      </c>
      <c r="D99" s="313" t="s">
        <v>3</v>
      </c>
      <c r="E99" s="314" t="s">
        <v>3</v>
      </c>
      <c r="F99" s="12"/>
    </row>
    <row r="100" spans="1:6" x14ac:dyDescent="0.35">
      <c r="A100" s="28" t="s">
        <v>299</v>
      </c>
      <c r="B100" s="36" t="s">
        <v>296</v>
      </c>
      <c r="C100" s="316" t="s">
        <v>1357</v>
      </c>
      <c r="D100" s="313" t="s">
        <v>3</v>
      </c>
      <c r="E100" s="314" t="s">
        <v>3</v>
      </c>
      <c r="F100" s="12"/>
    </row>
    <row r="101" spans="1:6" x14ac:dyDescent="0.35">
      <c r="A101" s="28" t="s">
        <v>300</v>
      </c>
      <c r="B101" s="36" t="s">
        <v>296</v>
      </c>
      <c r="C101" s="316" t="s">
        <v>1358</v>
      </c>
      <c r="D101" s="313" t="s">
        <v>3</v>
      </c>
      <c r="E101" s="314" t="s">
        <v>3</v>
      </c>
      <c r="F101" s="12"/>
    </row>
    <row r="102" spans="1:6" x14ac:dyDescent="0.35">
      <c r="A102" s="28" t="s">
        <v>301</v>
      </c>
      <c r="B102" s="36" t="s">
        <v>296</v>
      </c>
      <c r="C102" s="318">
        <v>98962</v>
      </c>
      <c r="D102" s="313" t="s">
        <v>3</v>
      </c>
      <c r="E102" s="314" t="s">
        <v>3</v>
      </c>
      <c r="F102" s="12"/>
    </row>
    <row r="103" spans="1:6" x14ac:dyDescent="0.35">
      <c r="A103" s="28" t="s">
        <v>302</v>
      </c>
      <c r="B103" s="36" t="s">
        <v>296</v>
      </c>
      <c r="C103" s="316" t="s">
        <v>1357</v>
      </c>
      <c r="D103" s="313" t="s">
        <v>3</v>
      </c>
      <c r="E103" s="314" t="s">
        <v>3</v>
      </c>
      <c r="F103" s="12"/>
    </row>
    <row r="104" spans="1:6" x14ac:dyDescent="0.35">
      <c r="A104" s="28" t="s">
        <v>303</v>
      </c>
      <c r="B104" s="36" t="s">
        <v>296</v>
      </c>
      <c r="C104" s="319"/>
      <c r="D104" s="313" t="s">
        <v>3</v>
      </c>
      <c r="E104" s="314" t="s">
        <v>3</v>
      </c>
      <c r="F104" s="12"/>
    </row>
    <row r="105" spans="1:6" x14ac:dyDescent="0.35">
      <c r="A105" s="28" t="s">
        <v>304</v>
      </c>
      <c r="B105" s="36" t="s">
        <v>296</v>
      </c>
      <c r="C105" s="319"/>
      <c r="D105" s="313" t="s">
        <v>3</v>
      </c>
      <c r="E105" s="314" t="s">
        <v>3</v>
      </c>
      <c r="F105" s="12"/>
    </row>
    <row r="106" spans="1:6" x14ac:dyDescent="0.35">
      <c r="A106" s="28" t="s">
        <v>305</v>
      </c>
      <c r="B106" s="36" t="s">
        <v>296</v>
      </c>
      <c r="C106" s="316"/>
      <c r="D106" s="313" t="s">
        <v>3</v>
      </c>
      <c r="E106" s="314" t="s">
        <v>3</v>
      </c>
      <c r="F106" s="12"/>
    </row>
    <row r="107" spans="1:6" x14ac:dyDescent="0.35">
      <c r="A107" s="28" t="s">
        <v>306</v>
      </c>
      <c r="B107" s="36" t="s">
        <v>296</v>
      </c>
      <c r="C107" s="320">
        <v>5094735291</v>
      </c>
      <c r="D107" s="313" t="s">
        <v>3</v>
      </c>
      <c r="E107" s="314" t="s">
        <v>3</v>
      </c>
      <c r="F107" s="12"/>
    </row>
    <row r="108" spans="1:6" ht="15" thickBot="1" x14ac:dyDescent="0.4">
      <c r="A108" s="28" t="s">
        <v>307</v>
      </c>
      <c r="B108" s="36" t="s">
        <v>296</v>
      </c>
      <c r="C108" s="320">
        <v>5094735731</v>
      </c>
      <c r="D108" s="313" t="s">
        <v>3</v>
      </c>
      <c r="E108" s="314" t="s">
        <v>3</v>
      </c>
      <c r="F108" s="12"/>
    </row>
    <row r="109" spans="1:6" ht="15" thickBot="1" x14ac:dyDescent="0.4">
      <c r="A109" s="40" t="s">
        <v>308</v>
      </c>
      <c r="B109" s="36" t="s">
        <v>296</v>
      </c>
      <c r="C109" s="351" t="s">
        <v>1374</v>
      </c>
      <c r="D109" s="313" t="s">
        <v>3</v>
      </c>
      <c r="E109" s="314" t="s">
        <v>3</v>
      </c>
      <c r="F109" s="12"/>
    </row>
    <row r="110" spans="1:6" x14ac:dyDescent="0.35">
      <c r="A110" s="40" t="s">
        <v>309</v>
      </c>
      <c r="B110" s="36" t="s">
        <v>296</v>
      </c>
      <c r="C110" s="352" t="s">
        <v>1375</v>
      </c>
      <c r="D110" s="313" t="s">
        <v>3</v>
      </c>
      <c r="E110" s="314" t="s">
        <v>3</v>
      </c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321"/>
      <c r="D113" s="16"/>
      <c r="E113" s="16"/>
    </row>
    <row r="114" spans="1:5" x14ac:dyDescent="0.35">
      <c r="A114" s="16" t="s">
        <v>302</v>
      </c>
      <c r="B114" s="42" t="s">
        <v>296</v>
      </c>
      <c r="C114" s="321"/>
      <c r="D114" s="16"/>
      <c r="E114" s="16"/>
    </row>
    <row r="115" spans="1:5" x14ac:dyDescent="0.35">
      <c r="A115" s="16" t="s">
        <v>312</v>
      </c>
      <c r="B115" s="42" t="s">
        <v>296</v>
      </c>
      <c r="C115" s="321"/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321"/>
      <c r="D117" s="16"/>
      <c r="E117" s="16"/>
    </row>
    <row r="118" spans="1:5" x14ac:dyDescent="0.35">
      <c r="A118" s="16" t="s">
        <v>157</v>
      </c>
      <c r="B118" s="42" t="s">
        <v>296</v>
      </c>
      <c r="C118" s="322"/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321"/>
      <c r="D120" s="16"/>
      <c r="E120" s="16"/>
    </row>
    <row r="121" spans="1:5" x14ac:dyDescent="0.35">
      <c r="A121" s="16" t="s">
        <v>317</v>
      </c>
      <c r="B121" s="42" t="s">
        <v>296</v>
      </c>
      <c r="C121" s="321"/>
      <c r="D121" s="16"/>
      <c r="E121" s="16"/>
    </row>
    <row r="122" spans="1:5" x14ac:dyDescent="0.35">
      <c r="A122" s="16" t="s">
        <v>318</v>
      </c>
      <c r="B122" s="42" t="s">
        <v>296</v>
      </c>
      <c r="C122" s="321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323">
        <v>4934</v>
      </c>
      <c r="D127" s="324">
        <v>19980</v>
      </c>
      <c r="E127" s="16"/>
    </row>
    <row r="128" spans="1:5" x14ac:dyDescent="0.35">
      <c r="A128" s="16" t="s">
        <v>323</v>
      </c>
      <c r="B128" s="42" t="s">
        <v>296</v>
      </c>
      <c r="C128" s="323"/>
      <c r="D128" s="324"/>
      <c r="E128" s="16"/>
    </row>
    <row r="129" spans="1:5" x14ac:dyDescent="0.35">
      <c r="A129" s="16" t="s">
        <v>324</v>
      </c>
      <c r="B129" s="42" t="s">
        <v>296</v>
      </c>
      <c r="C129" s="321"/>
      <c r="D129" s="324"/>
      <c r="E129" s="16"/>
    </row>
    <row r="130" spans="1:5" x14ac:dyDescent="0.35">
      <c r="A130" s="16" t="s">
        <v>325</v>
      </c>
      <c r="B130" s="42" t="s">
        <v>296</v>
      </c>
      <c r="C130" s="321">
        <v>628</v>
      </c>
      <c r="D130" s="324">
        <v>849</v>
      </c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321">
        <v>10</v>
      </c>
      <c r="D132" s="16"/>
      <c r="E132" s="16"/>
    </row>
    <row r="133" spans="1:5" x14ac:dyDescent="0.35">
      <c r="A133" s="16" t="s">
        <v>328</v>
      </c>
      <c r="B133" s="42" t="s">
        <v>296</v>
      </c>
      <c r="C133" s="321">
        <v>76</v>
      </c>
      <c r="D133" s="16"/>
      <c r="E133" s="16"/>
    </row>
    <row r="134" spans="1:5" x14ac:dyDescent="0.35">
      <c r="A134" s="16" t="s">
        <v>329</v>
      </c>
      <c r="B134" s="42" t="s">
        <v>296</v>
      </c>
      <c r="C134" s="325">
        <v>0</v>
      </c>
      <c r="D134" s="16"/>
      <c r="E134" s="16"/>
    </row>
    <row r="135" spans="1:5" x14ac:dyDescent="0.35">
      <c r="A135" s="16" t="s">
        <v>330</v>
      </c>
      <c r="B135" s="42" t="s">
        <v>296</v>
      </c>
      <c r="C135" s="321">
        <v>0</v>
      </c>
      <c r="D135" s="16"/>
      <c r="E135" s="16"/>
    </row>
    <row r="136" spans="1:5" x14ac:dyDescent="0.35">
      <c r="A136" s="16" t="s">
        <v>331</v>
      </c>
      <c r="B136" s="42" t="s">
        <v>296</v>
      </c>
      <c r="C136" s="321">
        <v>21</v>
      </c>
      <c r="D136" s="16"/>
      <c r="E136" s="16"/>
    </row>
    <row r="137" spans="1:5" x14ac:dyDescent="0.35">
      <c r="A137" s="16" t="s">
        <v>332</v>
      </c>
      <c r="B137" s="42" t="s">
        <v>296</v>
      </c>
      <c r="C137" s="321">
        <v>0</v>
      </c>
      <c r="D137" s="16"/>
      <c r="E137" s="16"/>
    </row>
    <row r="138" spans="1:5" x14ac:dyDescent="0.35">
      <c r="A138" s="16" t="s">
        <v>121</v>
      </c>
      <c r="B138" s="42" t="s">
        <v>296</v>
      </c>
      <c r="C138" s="321">
        <v>0</v>
      </c>
      <c r="D138" s="16"/>
      <c r="E138" s="16"/>
    </row>
    <row r="139" spans="1:5" x14ac:dyDescent="0.35">
      <c r="A139" s="16" t="s">
        <v>333</v>
      </c>
      <c r="B139" s="42" t="s">
        <v>296</v>
      </c>
      <c r="C139" s="323">
        <v>0</v>
      </c>
      <c r="D139" s="16"/>
      <c r="E139" s="16"/>
    </row>
    <row r="140" spans="1:5" x14ac:dyDescent="0.35">
      <c r="A140" s="16" t="s">
        <v>334</v>
      </c>
      <c r="B140" s="42"/>
      <c r="C140" s="321">
        <v>0</v>
      </c>
      <c r="D140" s="16"/>
      <c r="E140" s="16"/>
    </row>
    <row r="141" spans="1:5" x14ac:dyDescent="0.35">
      <c r="A141" s="16" t="s">
        <v>324</v>
      </c>
      <c r="B141" s="42" t="s">
        <v>296</v>
      </c>
      <c r="C141" s="321">
        <v>0</v>
      </c>
      <c r="D141" s="16"/>
      <c r="E141" s="16"/>
    </row>
    <row r="142" spans="1:5" x14ac:dyDescent="0.35">
      <c r="A142" s="16" t="s">
        <v>335</v>
      </c>
      <c r="B142" s="42" t="s">
        <v>296</v>
      </c>
      <c r="C142" s="321">
        <v>16</v>
      </c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123</v>
      </c>
    </row>
    <row r="144" spans="1:5" x14ac:dyDescent="0.35">
      <c r="A144" s="16" t="s">
        <v>337</v>
      </c>
      <c r="B144" s="42" t="s">
        <v>296</v>
      </c>
      <c r="C144" s="323">
        <v>123</v>
      </c>
      <c r="D144" s="16"/>
      <c r="E144" s="16"/>
    </row>
    <row r="145" spans="1:6" x14ac:dyDescent="0.35">
      <c r="A145" s="16" t="s">
        <v>338</v>
      </c>
      <c r="B145" s="42" t="s">
        <v>296</v>
      </c>
      <c r="C145" s="321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323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324">
        <v>2459.9210903873745</v>
      </c>
      <c r="C154" s="324">
        <v>1177.7535868005739</v>
      </c>
      <c r="D154" s="324">
        <v>1296.3253228120518</v>
      </c>
      <c r="E154" s="28">
        <f>SUM(B154:D154)</f>
        <v>4934</v>
      </c>
    </row>
    <row r="155" spans="1:6" x14ac:dyDescent="0.35">
      <c r="A155" s="16" t="s">
        <v>240</v>
      </c>
      <c r="B155" s="324">
        <v>12095.130882951309</v>
      </c>
      <c r="C155" s="324">
        <v>3937.4664315746641</v>
      </c>
      <c r="D155" s="324">
        <v>3947.4026854740268</v>
      </c>
      <c r="E155" s="28">
        <f>SUM(B155:D155)</f>
        <v>19980</v>
      </c>
    </row>
    <row r="156" spans="1:6" x14ac:dyDescent="0.35">
      <c r="A156" s="16" t="s">
        <v>344</v>
      </c>
      <c r="B156" s="324">
        <v>23142</v>
      </c>
      <c r="C156" s="324">
        <v>17619</v>
      </c>
      <c r="D156" s="324">
        <v>23089</v>
      </c>
      <c r="E156" s="28">
        <f>SUM(B156:D156)</f>
        <v>63850</v>
      </c>
    </row>
    <row r="157" spans="1:6" x14ac:dyDescent="0.35">
      <c r="A157" s="16" t="s">
        <v>285</v>
      </c>
      <c r="B157" s="324">
        <v>107638958.20919333</v>
      </c>
      <c r="C157" s="324">
        <v>47702539.310244977</v>
      </c>
      <c r="D157" s="324">
        <v>76958203.290561691</v>
      </c>
      <c r="E157" s="28">
        <f>SUM(B157:D157)</f>
        <v>232299700.81</v>
      </c>
      <c r="F157" s="14"/>
    </row>
    <row r="158" spans="1:6" x14ac:dyDescent="0.35">
      <c r="A158" s="16" t="s">
        <v>286</v>
      </c>
      <c r="B158" s="324">
        <v>243173831.27467921</v>
      </c>
      <c r="C158" s="324">
        <v>107767758.42682321</v>
      </c>
      <c r="D158" s="324">
        <v>173861039.28849763</v>
      </c>
      <c r="E158" s="28">
        <f>SUM(B158:D158)</f>
        <v>524802628.99000007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301"/>
      <c r="C160" s="301"/>
      <c r="D160" s="301"/>
      <c r="E160" s="28">
        <f>SUM(B160:D160)</f>
        <v>0</v>
      </c>
    </row>
    <row r="161" spans="1:5" x14ac:dyDescent="0.35">
      <c r="A161" s="16" t="s">
        <v>240</v>
      </c>
      <c r="B161" s="301"/>
      <c r="C161" s="301"/>
      <c r="D161" s="301"/>
      <c r="E161" s="28">
        <f>SUM(B161:D161)</f>
        <v>0</v>
      </c>
    </row>
    <row r="162" spans="1:5" x14ac:dyDescent="0.35">
      <c r="A162" s="16" t="s">
        <v>344</v>
      </c>
      <c r="B162" s="324"/>
      <c r="C162" s="324"/>
      <c r="D162" s="324"/>
      <c r="E162" s="28">
        <f>SUM(B162:D162)</f>
        <v>0</v>
      </c>
    </row>
    <row r="163" spans="1:5" x14ac:dyDescent="0.35">
      <c r="A163" s="16" t="s">
        <v>285</v>
      </c>
      <c r="B163" s="301"/>
      <c r="C163" s="301"/>
      <c r="D163" s="301"/>
      <c r="E163" s="28">
        <f>SUM(B163:D163)</f>
        <v>0</v>
      </c>
    </row>
    <row r="164" spans="1:5" x14ac:dyDescent="0.35">
      <c r="A164" s="16" t="s">
        <v>286</v>
      </c>
      <c r="B164" s="324"/>
      <c r="C164" s="324"/>
      <c r="D164" s="324"/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324"/>
      <c r="C166" s="324"/>
      <c r="D166" s="324"/>
      <c r="E166" s="28">
        <f>SUM(B166:D166)</f>
        <v>0</v>
      </c>
    </row>
    <row r="167" spans="1:5" x14ac:dyDescent="0.35">
      <c r="A167" s="16" t="s">
        <v>240</v>
      </c>
      <c r="B167" s="324"/>
      <c r="C167" s="324"/>
      <c r="D167" s="324"/>
      <c r="E167" s="28">
        <f>SUM(B167:D167)</f>
        <v>0</v>
      </c>
    </row>
    <row r="168" spans="1:5" x14ac:dyDescent="0.35">
      <c r="A168" s="16" t="s">
        <v>344</v>
      </c>
      <c r="B168" s="324"/>
      <c r="C168" s="324"/>
      <c r="D168" s="324"/>
      <c r="E168" s="28">
        <f>SUM(B168:D168)</f>
        <v>0</v>
      </c>
    </row>
    <row r="169" spans="1:5" x14ac:dyDescent="0.35">
      <c r="A169" s="16" t="s">
        <v>285</v>
      </c>
      <c r="B169" s="324"/>
      <c r="C169" s="324"/>
      <c r="D169" s="324"/>
      <c r="E169" s="28">
        <f>SUM(B169:D169)</f>
        <v>0</v>
      </c>
    </row>
    <row r="170" spans="1:5" x14ac:dyDescent="0.35">
      <c r="A170" s="16" t="s">
        <v>286</v>
      </c>
      <c r="B170" s="324"/>
      <c r="C170" s="324"/>
      <c r="D170" s="324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301"/>
      <c r="C173" s="301"/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321">
        <v>4508005.6399999997</v>
      </c>
      <c r="D181" s="16"/>
      <c r="E181" s="16"/>
    </row>
    <row r="182" spans="1:5" x14ac:dyDescent="0.35">
      <c r="A182" s="16" t="s">
        <v>354</v>
      </c>
      <c r="B182" s="42" t="s">
        <v>296</v>
      </c>
      <c r="C182" s="321"/>
      <c r="D182" s="16"/>
      <c r="E182" s="16"/>
    </row>
    <row r="183" spans="1:5" x14ac:dyDescent="0.35">
      <c r="A183" s="21" t="s">
        <v>355</v>
      </c>
      <c r="B183" s="42" t="s">
        <v>296</v>
      </c>
      <c r="C183" s="321"/>
      <c r="D183" s="16"/>
      <c r="E183" s="16"/>
    </row>
    <row r="184" spans="1:5" x14ac:dyDescent="0.35">
      <c r="A184" s="16" t="s">
        <v>356</v>
      </c>
      <c r="B184" s="42" t="s">
        <v>296</v>
      </c>
      <c r="C184" s="321">
        <v>5861223.0099999998</v>
      </c>
      <c r="D184" s="16"/>
      <c r="E184" s="16"/>
    </row>
    <row r="185" spans="1:5" x14ac:dyDescent="0.35">
      <c r="A185" s="16" t="s">
        <v>357</v>
      </c>
      <c r="B185" s="42" t="s">
        <v>296</v>
      </c>
      <c r="C185" s="321"/>
      <c r="D185" s="16"/>
      <c r="E185" s="16"/>
    </row>
    <row r="186" spans="1:5" x14ac:dyDescent="0.35">
      <c r="A186" s="16" t="s">
        <v>358</v>
      </c>
      <c r="B186" s="42" t="s">
        <v>296</v>
      </c>
      <c r="C186" s="321"/>
      <c r="D186" s="16"/>
      <c r="E186" s="16"/>
    </row>
    <row r="187" spans="1:5" x14ac:dyDescent="0.35">
      <c r="A187" s="16" t="s">
        <v>359</v>
      </c>
      <c r="B187" s="42" t="s">
        <v>296</v>
      </c>
      <c r="C187" s="321">
        <v>2913172.25</v>
      </c>
      <c r="D187" s="16"/>
      <c r="E187" s="16"/>
    </row>
    <row r="188" spans="1:5" x14ac:dyDescent="0.35">
      <c r="A188" s="16" t="s">
        <v>359</v>
      </c>
      <c r="B188" s="42" t="s">
        <v>296</v>
      </c>
      <c r="C188" s="321">
        <v>27090.3</v>
      </c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13309491.199999999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321">
        <v>71848.600000000006</v>
      </c>
      <c r="D191" s="16"/>
      <c r="E191" s="16"/>
    </row>
    <row r="192" spans="1:5" x14ac:dyDescent="0.35">
      <c r="A192" s="16" t="s">
        <v>362</v>
      </c>
      <c r="B192" s="42" t="s">
        <v>296</v>
      </c>
      <c r="C192" s="321">
        <v>540053.03</v>
      </c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611901.63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321">
        <v>1709110.2</v>
      </c>
      <c r="D195" s="16"/>
      <c r="E195" s="16"/>
    </row>
    <row r="196" spans="1:5" x14ac:dyDescent="0.35">
      <c r="A196" s="16" t="s">
        <v>365</v>
      </c>
      <c r="B196" s="42" t="s">
        <v>296</v>
      </c>
      <c r="C196" s="321">
        <v>0</v>
      </c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1709110.2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321">
        <v>55258.25</v>
      </c>
      <c r="D199" s="16"/>
      <c r="E199" s="16"/>
    </row>
    <row r="200" spans="1:5" x14ac:dyDescent="0.35">
      <c r="A200" s="16" t="s">
        <v>368</v>
      </c>
      <c r="B200" s="42" t="s">
        <v>296</v>
      </c>
      <c r="C200" s="321">
        <v>1093109.98</v>
      </c>
      <c r="D200" s="16"/>
      <c r="E200" s="16"/>
    </row>
    <row r="201" spans="1:5" x14ac:dyDescent="0.35">
      <c r="A201" s="16" t="s">
        <v>157</v>
      </c>
      <c r="B201" s="42" t="s">
        <v>296</v>
      </c>
      <c r="C201" s="321"/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1148368.23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321"/>
      <c r="D204" s="16"/>
      <c r="E204" s="16"/>
    </row>
    <row r="205" spans="1:5" x14ac:dyDescent="0.35">
      <c r="A205" s="16" t="s">
        <v>371</v>
      </c>
      <c r="B205" s="42" t="s">
        <v>296</v>
      </c>
      <c r="C205" s="321">
        <v>1784256.61</v>
      </c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1784256.61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321">
        <v>9923176.4700000007</v>
      </c>
      <c r="C211" s="321">
        <v>533267.4800000001</v>
      </c>
      <c r="D211" s="324">
        <v>2940.3</v>
      </c>
      <c r="E211" s="28">
        <f t="shared" ref="E211:E219" si="22">SUM(B211:C211)-D211</f>
        <v>10453503.65</v>
      </c>
    </row>
    <row r="212" spans="1:5" x14ac:dyDescent="0.35">
      <c r="A212" s="16" t="s">
        <v>379</v>
      </c>
      <c r="B212" s="321">
        <v>766764</v>
      </c>
      <c r="C212" s="321">
        <v>0</v>
      </c>
      <c r="D212" s="324">
        <v>0</v>
      </c>
      <c r="E212" s="28">
        <f t="shared" si="22"/>
        <v>766764</v>
      </c>
    </row>
    <row r="213" spans="1:5" x14ac:dyDescent="0.35">
      <c r="A213" s="16" t="s">
        <v>380</v>
      </c>
      <c r="B213" s="321">
        <v>37299162.600000001</v>
      </c>
      <c r="C213" s="321">
        <v>2690775.43</v>
      </c>
      <c r="D213" s="324">
        <v>0</v>
      </c>
      <c r="E213" s="28">
        <f t="shared" si="22"/>
        <v>39989938.030000001</v>
      </c>
    </row>
    <row r="214" spans="1:5" x14ac:dyDescent="0.35">
      <c r="A214" s="16" t="s">
        <v>381</v>
      </c>
      <c r="B214" s="321">
        <v>0</v>
      </c>
      <c r="C214" s="321">
        <v>0</v>
      </c>
      <c r="D214" s="324"/>
      <c r="E214" s="28">
        <f t="shared" si="22"/>
        <v>0</v>
      </c>
    </row>
    <row r="215" spans="1:5" x14ac:dyDescent="0.35">
      <c r="A215" s="16" t="s">
        <v>382</v>
      </c>
      <c r="B215" s="321">
        <v>1207213.3700000001</v>
      </c>
      <c r="C215" s="321">
        <v>13636.28</v>
      </c>
      <c r="D215" s="324">
        <v>0</v>
      </c>
      <c r="E215" s="28">
        <f t="shared" si="22"/>
        <v>1220849.6500000001</v>
      </c>
    </row>
    <row r="216" spans="1:5" x14ac:dyDescent="0.35">
      <c r="A216" s="16" t="s">
        <v>383</v>
      </c>
      <c r="B216" s="321">
        <v>24952962.980000004</v>
      </c>
      <c r="C216" s="321">
        <v>2013437.1800000009</v>
      </c>
      <c r="D216" s="324">
        <v>973698.49000000046</v>
      </c>
      <c r="E216" s="28">
        <f t="shared" si="22"/>
        <v>25992701.670000002</v>
      </c>
    </row>
    <row r="217" spans="1:5" x14ac:dyDescent="0.35">
      <c r="A217" s="16" t="s">
        <v>384</v>
      </c>
      <c r="B217" s="321">
        <v>0</v>
      </c>
      <c r="C217" s="321"/>
      <c r="D217" s="324"/>
      <c r="E217" s="28">
        <f t="shared" si="22"/>
        <v>0</v>
      </c>
    </row>
    <row r="218" spans="1:5" x14ac:dyDescent="0.35">
      <c r="A218" s="16" t="s">
        <v>385</v>
      </c>
      <c r="B218" s="321">
        <v>20000</v>
      </c>
      <c r="C218" s="321"/>
      <c r="D218" s="324"/>
      <c r="E218" s="28">
        <f t="shared" si="22"/>
        <v>20000</v>
      </c>
    </row>
    <row r="219" spans="1:5" x14ac:dyDescent="0.35">
      <c r="A219" s="16" t="s">
        <v>386</v>
      </c>
      <c r="B219" s="321">
        <v>0</v>
      </c>
      <c r="C219" s="321">
        <v>3526012.8600000003</v>
      </c>
      <c r="D219" s="324">
        <v>1274247.2300000007</v>
      </c>
      <c r="E219" s="28">
        <f t="shared" si="22"/>
        <v>2251765.63</v>
      </c>
    </row>
    <row r="220" spans="1:5" x14ac:dyDescent="0.35">
      <c r="A220" s="16" t="s">
        <v>228</v>
      </c>
      <c r="B220" s="28">
        <f>SUM(B211:B219)</f>
        <v>74169279.420000002</v>
      </c>
      <c r="C220" s="237">
        <f>SUM(C211:C219)</f>
        <v>8777129.2300000004</v>
      </c>
      <c r="D220" s="28">
        <f>SUM(D211:D219)</f>
        <v>2250886.0200000014</v>
      </c>
      <c r="E220" s="28">
        <f>SUM(E211:E219)</f>
        <v>80695522.629999995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321">
        <v>602457.43000000005</v>
      </c>
      <c r="C225" s="321">
        <v>109537.72999999998</v>
      </c>
      <c r="D225" s="324">
        <v>0</v>
      </c>
      <c r="E225" s="28">
        <f t="shared" ref="E225:E232" si="23">SUM(B225:C225)-D225</f>
        <v>711995.16</v>
      </c>
    </row>
    <row r="226" spans="1:6" x14ac:dyDescent="0.35">
      <c r="A226" s="16" t="s">
        <v>380</v>
      </c>
      <c r="B226" s="321">
        <v>7624400.7799999993</v>
      </c>
      <c r="C226" s="321">
        <v>971700.04</v>
      </c>
      <c r="D226" s="324">
        <v>0</v>
      </c>
      <c r="E226" s="28">
        <f t="shared" si="23"/>
        <v>8596100.8200000003</v>
      </c>
    </row>
    <row r="227" spans="1:6" x14ac:dyDescent="0.35">
      <c r="A227" s="16" t="s">
        <v>381</v>
      </c>
      <c r="B227" s="321">
        <v>0</v>
      </c>
      <c r="C227" s="321"/>
      <c r="D227" s="324"/>
      <c r="E227" s="28">
        <f t="shared" si="23"/>
        <v>0</v>
      </c>
    </row>
    <row r="228" spans="1:6" x14ac:dyDescent="0.35">
      <c r="A228" s="16" t="s">
        <v>382</v>
      </c>
      <c r="B228" s="321">
        <v>430394.25000000006</v>
      </c>
      <c r="C228" s="321">
        <v>51609.75</v>
      </c>
      <c r="D228" s="324">
        <v>0</v>
      </c>
      <c r="E228" s="28">
        <f t="shared" si="23"/>
        <v>482004.00000000006</v>
      </c>
    </row>
    <row r="229" spans="1:6" x14ac:dyDescent="0.35">
      <c r="A229" s="16" t="s">
        <v>383</v>
      </c>
      <c r="B229" s="321">
        <v>13676437.569999993</v>
      </c>
      <c r="C229" s="321">
        <v>2077421.65</v>
      </c>
      <c r="D229" s="324">
        <v>324.62</v>
      </c>
      <c r="E229" s="28">
        <f t="shared" si="23"/>
        <v>15753534.599999994</v>
      </c>
    </row>
    <row r="230" spans="1:6" x14ac:dyDescent="0.35">
      <c r="A230" s="16" t="s">
        <v>384</v>
      </c>
      <c r="B230" s="321">
        <v>0</v>
      </c>
      <c r="C230" s="321"/>
      <c r="D230" s="324"/>
      <c r="E230" s="28">
        <f t="shared" si="23"/>
        <v>0</v>
      </c>
    </row>
    <row r="231" spans="1:6" x14ac:dyDescent="0.35">
      <c r="A231" s="16" t="s">
        <v>385</v>
      </c>
      <c r="B231" s="321">
        <v>12113.110000000002</v>
      </c>
      <c r="C231" s="321">
        <v>2202.38</v>
      </c>
      <c r="D231" s="324">
        <v>0</v>
      </c>
      <c r="E231" s="28">
        <f t="shared" si="23"/>
        <v>14315.490000000002</v>
      </c>
    </row>
    <row r="232" spans="1:6" x14ac:dyDescent="0.35">
      <c r="A232" s="16" t="s">
        <v>386</v>
      </c>
      <c r="B232" s="321">
        <v>0</v>
      </c>
      <c r="C232" s="321"/>
      <c r="D232" s="324"/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22345803.139999993</v>
      </c>
      <c r="C233" s="237">
        <f>SUM(C224:C232)</f>
        <v>3212471.55</v>
      </c>
      <c r="D233" s="28">
        <f>SUM(D224:D232)</f>
        <v>324.62</v>
      </c>
      <c r="E233" s="28">
        <f>SUM(E224:E232)</f>
        <v>25557950.069999993</v>
      </c>
    </row>
    <row r="234" spans="1:6" x14ac:dyDescent="0.35">
      <c r="A234" s="16"/>
      <c r="B234" s="16"/>
      <c r="C234" s="23"/>
      <c r="D234" s="16"/>
      <c r="E234" s="16"/>
      <c r="F234" s="11">
        <f>E220-E233</f>
        <v>55137572.560000002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5" t="s">
        <v>389</v>
      </c>
      <c r="C236" s="345"/>
      <c r="D236" s="34"/>
      <c r="E236" s="34"/>
    </row>
    <row r="237" spans="1:6" x14ac:dyDescent="0.35">
      <c r="A237" s="52" t="s">
        <v>389</v>
      </c>
      <c r="B237" s="34"/>
      <c r="C237" s="321">
        <v>5077802.5200000005</v>
      </c>
      <c r="D237" s="36">
        <f>C237</f>
        <v>5077802.5200000005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321">
        <v>266574501.5999718</v>
      </c>
      <c r="D239" s="16"/>
      <c r="E239" s="16"/>
    </row>
    <row r="240" spans="1:6" x14ac:dyDescent="0.35">
      <c r="A240" s="16" t="s">
        <v>392</v>
      </c>
      <c r="B240" s="42" t="s">
        <v>296</v>
      </c>
      <c r="C240" s="321">
        <v>118138273.10524392</v>
      </c>
      <c r="D240" s="16"/>
      <c r="E240" s="16"/>
    </row>
    <row r="241" spans="1:5" x14ac:dyDescent="0.35">
      <c r="A241" s="16" t="s">
        <v>393</v>
      </c>
      <c r="B241" s="42" t="s">
        <v>296</v>
      </c>
      <c r="C241" s="321">
        <v>12650538.880000001</v>
      </c>
      <c r="D241" s="16"/>
      <c r="E241" s="16"/>
    </row>
    <row r="242" spans="1:5" x14ac:dyDescent="0.35">
      <c r="A242" s="16" t="s">
        <v>394</v>
      </c>
      <c r="B242" s="42" t="s">
        <v>296</v>
      </c>
      <c r="C242" s="321">
        <v>68789683.757934824</v>
      </c>
      <c r="D242" s="16"/>
      <c r="E242" s="16"/>
    </row>
    <row r="243" spans="1:5" x14ac:dyDescent="0.35">
      <c r="A243" s="16" t="s">
        <v>395</v>
      </c>
      <c r="B243" s="42" t="s">
        <v>296</v>
      </c>
      <c r="C243" s="321"/>
      <c r="D243" s="16"/>
      <c r="E243" s="16"/>
    </row>
    <row r="244" spans="1:5" x14ac:dyDescent="0.35">
      <c r="A244" s="16" t="s">
        <v>396</v>
      </c>
      <c r="B244" s="42" t="s">
        <v>296</v>
      </c>
      <c r="C244" s="321">
        <v>109151502.02684949</v>
      </c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575304499.37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323">
        <v>4025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321">
        <v>2671101.19</v>
      </c>
      <c r="D249" s="16"/>
      <c r="E249" s="16"/>
    </row>
    <row r="250" spans="1:5" x14ac:dyDescent="0.35">
      <c r="A250" s="22" t="s">
        <v>401</v>
      </c>
      <c r="B250" s="42" t="s">
        <v>296</v>
      </c>
      <c r="C250" s="321">
        <v>6825930.1399999997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9497031.3300000001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321">
        <v>4036049.23</v>
      </c>
      <c r="D254" s="16"/>
      <c r="E254" s="16"/>
    </row>
    <row r="255" spans="1:5" x14ac:dyDescent="0.35">
      <c r="A255" s="16" t="s">
        <v>403</v>
      </c>
      <c r="B255" s="42" t="s">
        <v>296</v>
      </c>
      <c r="C255" s="321"/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4036049.23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593915382.45000005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321">
        <v>0</v>
      </c>
      <c r="D266" s="16"/>
      <c r="E266" s="16"/>
    </row>
    <row r="267" spans="1:5" x14ac:dyDescent="0.35">
      <c r="A267" s="16" t="s">
        <v>410</v>
      </c>
      <c r="B267" s="42" t="s">
        <v>296</v>
      </c>
      <c r="C267" s="321">
        <v>0</v>
      </c>
      <c r="D267" s="16"/>
      <c r="E267" s="16"/>
    </row>
    <row r="268" spans="1:5" x14ac:dyDescent="0.35">
      <c r="A268" s="16" t="s">
        <v>411</v>
      </c>
      <c r="B268" s="42" t="s">
        <v>296</v>
      </c>
      <c r="C268" s="321">
        <v>94667562.049999967</v>
      </c>
      <c r="D268" s="16"/>
      <c r="E268" s="16"/>
    </row>
    <row r="269" spans="1:5" x14ac:dyDescent="0.35">
      <c r="A269" s="16" t="s">
        <v>412</v>
      </c>
      <c r="B269" s="42" t="s">
        <v>296</v>
      </c>
      <c r="C269" s="321">
        <v>73629234.669999987</v>
      </c>
      <c r="D269" s="16"/>
      <c r="E269" s="16"/>
    </row>
    <row r="270" spans="1:5" x14ac:dyDescent="0.35">
      <c r="A270" s="16" t="s">
        <v>413</v>
      </c>
      <c r="B270" s="42" t="s">
        <v>296</v>
      </c>
      <c r="C270" s="321">
        <v>0</v>
      </c>
      <c r="D270" s="16"/>
      <c r="E270" s="16"/>
    </row>
    <row r="271" spans="1:5" x14ac:dyDescent="0.35">
      <c r="A271" s="16" t="s">
        <v>414</v>
      </c>
      <c r="B271" s="42" t="s">
        <v>296</v>
      </c>
      <c r="C271" s="321">
        <v>0</v>
      </c>
      <c r="D271" s="16"/>
      <c r="E271" s="16"/>
    </row>
    <row r="272" spans="1:5" x14ac:dyDescent="0.35">
      <c r="A272" s="16" t="s">
        <v>415</v>
      </c>
      <c r="B272" s="42" t="s">
        <v>296</v>
      </c>
      <c r="C272" s="321">
        <v>0</v>
      </c>
      <c r="D272" s="16"/>
      <c r="E272" s="16"/>
    </row>
    <row r="273" spans="1:5" x14ac:dyDescent="0.35">
      <c r="A273" s="16" t="s">
        <v>416</v>
      </c>
      <c r="B273" s="42" t="s">
        <v>296</v>
      </c>
      <c r="C273" s="321">
        <v>4105532.9000000004</v>
      </c>
      <c r="D273" s="16"/>
      <c r="E273" s="16"/>
    </row>
    <row r="274" spans="1:5" x14ac:dyDescent="0.35">
      <c r="A274" s="16" t="s">
        <v>417</v>
      </c>
      <c r="B274" s="42" t="s">
        <v>296</v>
      </c>
      <c r="C274" s="321">
        <v>861319.89999999991</v>
      </c>
      <c r="D274" s="16"/>
      <c r="E274" s="16"/>
    </row>
    <row r="275" spans="1:5" x14ac:dyDescent="0.35">
      <c r="A275" s="16" t="s">
        <v>418</v>
      </c>
      <c r="B275" s="42" t="s">
        <v>296</v>
      </c>
      <c r="C275" s="321">
        <v>0</v>
      </c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26005180.179999981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321"/>
      <c r="D278" s="16"/>
      <c r="E278" s="16"/>
    </row>
    <row r="279" spans="1:5" x14ac:dyDescent="0.35">
      <c r="A279" s="16" t="s">
        <v>410</v>
      </c>
      <c r="B279" s="42" t="s">
        <v>296</v>
      </c>
      <c r="C279" s="321"/>
      <c r="D279" s="16"/>
      <c r="E279" s="16"/>
    </row>
    <row r="280" spans="1:5" x14ac:dyDescent="0.35">
      <c r="A280" s="16" t="s">
        <v>421</v>
      </c>
      <c r="B280" s="42" t="s">
        <v>296</v>
      </c>
      <c r="C280" s="321"/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321">
        <v>10453503.65</v>
      </c>
      <c r="D283" s="16"/>
      <c r="E283" s="16"/>
    </row>
    <row r="284" spans="1:5" x14ac:dyDescent="0.35">
      <c r="A284" s="16" t="s">
        <v>379</v>
      </c>
      <c r="B284" s="42" t="s">
        <v>296</v>
      </c>
      <c r="C284" s="321">
        <v>766764</v>
      </c>
      <c r="D284" s="16"/>
      <c r="E284" s="16"/>
    </row>
    <row r="285" spans="1:5" x14ac:dyDescent="0.35">
      <c r="A285" s="16" t="s">
        <v>380</v>
      </c>
      <c r="B285" s="42" t="s">
        <v>296</v>
      </c>
      <c r="C285" s="321">
        <v>39989938.030000001</v>
      </c>
      <c r="D285" s="16"/>
      <c r="E285" s="16"/>
    </row>
    <row r="286" spans="1:5" x14ac:dyDescent="0.35">
      <c r="A286" s="16" t="s">
        <v>424</v>
      </c>
      <c r="B286" s="42" t="s">
        <v>296</v>
      </c>
      <c r="C286" s="321">
        <v>0</v>
      </c>
      <c r="D286" s="16"/>
      <c r="E286" s="16"/>
    </row>
    <row r="287" spans="1:5" x14ac:dyDescent="0.35">
      <c r="A287" s="16" t="s">
        <v>425</v>
      </c>
      <c r="B287" s="42" t="s">
        <v>296</v>
      </c>
      <c r="C287" s="321">
        <v>0</v>
      </c>
      <c r="D287" s="16"/>
      <c r="E287" s="16"/>
    </row>
    <row r="288" spans="1:5" x14ac:dyDescent="0.35">
      <c r="A288" s="16" t="s">
        <v>426</v>
      </c>
      <c r="B288" s="42" t="s">
        <v>296</v>
      </c>
      <c r="C288" s="321">
        <v>27213551.32</v>
      </c>
      <c r="D288" s="16"/>
      <c r="E288" s="16"/>
    </row>
    <row r="289" spans="1:5" x14ac:dyDescent="0.35">
      <c r="A289" s="16" t="s">
        <v>385</v>
      </c>
      <c r="B289" s="42" t="s">
        <v>296</v>
      </c>
      <c r="C289" s="321">
        <v>20000</v>
      </c>
      <c r="D289" s="16"/>
      <c r="E289" s="16"/>
    </row>
    <row r="290" spans="1:5" x14ac:dyDescent="0.35">
      <c r="A290" s="16" t="s">
        <v>386</v>
      </c>
      <c r="B290" s="42" t="s">
        <v>296</v>
      </c>
      <c r="C290" s="321">
        <v>2251765.6300000004</v>
      </c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80695522.629999995</v>
      </c>
      <c r="E291" s="16"/>
    </row>
    <row r="292" spans="1:5" x14ac:dyDescent="0.35">
      <c r="A292" s="16" t="s">
        <v>428</v>
      </c>
      <c r="B292" s="42" t="s">
        <v>296</v>
      </c>
      <c r="C292" s="321">
        <v>25557950.070000008</v>
      </c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55137572.559999987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321"/>
      <c r="D295" s="16"/>
      <c r="E295" s="16"/>
    </row>
    <row r="296" spans="1:5" x14ac:dyDescent="0.35">
      <c r="A296" s="16" t="s">
        <v>432</v>
      </c>
      <c r="B296" s="42" t="s">
        <v>296</v>
      </c>
      <c r="C296" s="321"/>
      <c r="D296" s="16"/>
      <c r="E296" s="16"/>
    </row>
    <row r="297" spans="1:5" x14ac:dyDescent="0.35">
      <c r="A297" s="16" t="s">
        <v>433</v>
      </c>
      <c r="B297" s="42" t="s">
        <v>296</v>
      </c>
      <c r="C297" s="321"/>
      <c r="D297" s="16"/>
      <c r="E297" s="16"/>
    </row>
    <row r="298" spans="1:5" x14ac:dyDescent="0.35">
      <c r="A298" s="16" t="s">
        <v>421</v>
      </c>
      <c r="B298" s="42" t="s">
        <v>296</v>
      </c>
      <c r="C298" s="321">
        <v>71966104.11999999</v>
      </c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71966104.11999999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321"/>
      <c r="D302" s="16"/>
      <c r="E302" s="16"/>
    </row>
    <row r="303" spans="1:5" x14ac:dyDescent="0.35">
      <c r="A303" s="16" t="s">
        <v>437</v>
      </c>
      <c r="B303" s="42" t="s">
        <v>296</v>
      </c>
      <c r="C303" s="321"/>
      <c r="D303" s="16"/>
      <c r="E303" s="16"/>
    </row>
    <row r="304" spans="1:5" x14ac:dyDescent="0.35">
      <c r="A304" s="16" t="s">
        <v>438</v>
      </c>
      <c r="B304" s="42" t="s">
        <v>296</v>
      </c>
      <c r="C304" s="321"/>
      <c r="D304" s="16"/>
      <c r="E304" s="16"/>
    </row>
    <row r="305" spans="1:6" x14ac:dyDescent="0.35">
      <c r="A305" s="16" t="s">
        <v>439</v>
      </c>
      <c r="B305" s="42" t="s">
        <v>296</v>
      </c>
      <c r="C305" s="321"/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153108856.85999995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153108856.85999995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321">
        <v>0</v>
      </c>
      <c r="D314" s="16"/>
      <c r="E314" s="16"/>
    </row>
    <row r="315" spans="1:6" x14ac:dyDescent="0.35">
      <c r="A315" s="16" t="s">
        <v>445</v>
      </c>
      <c r="B315" s="42" t="s">
        <v>296</v>
      </c>
      <c r="C315" s="321">
        <v>4752971.6500000004</v>
      </c>
      <c r="D315" s="16"/>
      <c r="E315" s="16"/>
    </row>
    <row r="316" spans="1:6" x14ac:dyDescent="0.35">
      <c r="A316" s="16" t="s">
        <v>446</v>
      </c>
      <c r="B316" s="42" t="s">
        <v>296</v>
      </c>
      <c r="C316" s="321">
        <v>0</v>
      </c>
      <c r="D316" s="16"/>
      <c r="E316" s="16"/>
    </row>
    <row r="317" spans="1:6" x14ac:dyDescent="0.35">
      <c r="A317" s="16" t="s">
        <v>447</v>
      </c>
      <c r="B317" s="42" t="s">
        <v>296</v>
      </c>
      <c r="C317" s="321">
        <v>1049201.3700000001</v>
      </c>
      <c r="D317" s="16"/>
      <c r="E317" s="16"/>
    </row>
    <row r="318" spans="1:6" x14ac:dyDescent="0.35">
      <c r="A318" s="16" t="s">
        <v>448</v>
      </c>
      <c r="B318" s="42" t="s">
        <v>296</v>
      </c>
      <c r="C318" s="321">
        <v>0</v>
      </c>
      <c r="D318" s="16"/>
      <c r="E318" s="16"/>
    </row>
    <row r="319" spans="1:6" x14ac:dyDescent="0.35">
      <c r="A319" s="16" t="s">
        <v>449</v>
      </c>
      <c r="B319" s="42" t="s">
        <v>296</v>
      </c>
      <c r="C319" s="321">
        <v>350000</v>
      </c>
      <c r="D319" s="16"/>
      <c r="E319" s="16"/>
    </row>
    <row r="320" spans="1:6" x14ac:dyDescent="0.35">
      <c r="A320" s="16" t="s">
        <v>450</v>
      </c>
      <c r="B320" s="42" t="s">
        <v>296</v>
      </c>
      <c r="C320" s="321">
        <v>0</v>
      </c>
      <c r="D320" s="16"/>
      <c r="E320" s="16"/>
    </row>
    <row r="321" spans="1:5" x14ac:dyDescent="0.35">
      <c r="A321" s="16" t="s">
        <v>451</v>
      </c>
      <c r="B321" s="42" t="s">
        <v>296</v>
      </c>
      <c r="C321" s="321">
        <v>0</v>
      </c>
      <c r="D321" s="16"/>
      <c r="E321" s="16"/>
    </row>
    <row r="322" spans="1:5" x14ac:dyDescent="0.35">
      <c r="A322" s="16" t="s">
        <v>452</v>
      </c>
      <c r="B322" s="42" t="s">
        <v>296</v>
      </c>
      <c r="C322" s="321">
        <v>22486547.790000029</v>
      </c>
      <c r="D322" s="16"/>
      <c r="E322" s="16"/>
    </row>
    <row r="323" spans="1:5" x14ac:dyDescent="0.35">
      <c r="A323" s="16" t="s">
        <v>453</v>
      </c>
      <c r="B323" s="42" t="s">
        <v>296</v>
      </c>
      <c r="C323" s="321">
        <v>0</v>
      </c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28638720.810000028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321"/>
      <c r="D326" s="16"/>
      <c r="E326" s="16"/>
    </row>
    <row r="327" spans="1:5" x14ac:dyDescent="0.35">
      <c r="A327" s="16" t="s">
        <v>457</v>
      </c>
      <c r="B327" s="42" t="s">
        <v>296</v>
      </c>
      <c r="C327" s="321"/>
      <c r="D327" s="16"/>
      <c r="E327" s="16"/>
    </row>
    <row r="328" spans="1:5" x14ac:dyDescent="0.35">
      <c r="A328" s="16" t="s">
        <v>458</v>
      </c>
      <c r="B328" s="42" t="s">
        <v>296</v>
      </c>
      <c r="C328" s="321"/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321"/>
      <c r="D331" s="16"/>
      <c r="E331" s="16"/>
    </row>
    <row r="332" spans="1:5" x14ac:dyDescent="0.35">
      <c r="A332" s="16" t="s">
        <v>462</v>
      </c>
      <c r="B332" s="42" t="s">
        <v>296</v>
      </c>
      <c r="C332" s="321"/>
      <c r="D332" s="16"/>
      <c r="E332" s="16"/>
    </row>
    <row r="333" spans="1:5" x14ac:dyDescent="0.35">
      <c r="A333" s="16" t="s">
        <v>463</v>
      </c>
      <c r="B333" s="42" t="s">
        <v>296</v>
      </c>
      <c r="C333" s="321"/>
      <c r="D333" s="16"/>
      <c r="E333" s="16"/>
    </row>
    <row r="334" spans="1:5" x14ac:dyDescent="0.35">
      <c r="A334" s="22" t="s">
        <v>464</v>
      </c>
      <c r="B334" s="42" t="s">
        <v>296</v>
      </c>
      <c r="C334" s="321" t="s">
        <v>1345</v>
      </c>
      <c r="D334" s="16"/>
      <c r="E334" s="16"/>
    </row>
    <row r="335" spans="1:5" x14ac:dyDescent="0.35">
      <c r="A335" s="16" t="s">
        <v>465</v>
      </c>
      <c r="B335" s="42" t="s">
        <v>296</v>
      </c>
      <c r="C335" s="321" t="s">
        <v>1345</v>
      </c>
      <c r="D335" s="16"/>
      <c r="E335" s="16"/>
    </row>
    <row r="336" spans="1:5" x14ac:dyDescent="0.35">
      <c r="A336" s="22" t="s">
        <v>466</v>
      </c>
      <c r="B336" s="42" t="s">
        <v>296</v>
      </c>
      <c r="C336" s="321">
        <v>65558911.68</v>
      </c>
      <c r="D336" s="16"/>
      <c r="E336" s="16"/>
    </row>
    <row r="337" spans="1:5" x14ac:dyDescent="0.35">
      <c r="A337" s="22" t="s">
        <v>467</v>
      </c>
      <c r="B337" s="42" t="s">
        <v>296</v>
      </c>
      <c r="C337" s="327"/>
      <c r="D337" s="16"/>
      <c r="E337" s="16"/>
    </row>
    <row r="338" spans="1:5" x14ac:dyDescent="0.35">
      <c r="A338" s="16" t="s">
        <v>468</v>
      </c>
      <c r="B338" s="42" t="s">
        <v>296</v>
      </c>
      <c r="C338" s="321" t="s">
        <v>1345</v>
      </c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65558911.68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65558911.68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326">
        <v>58911224.369999923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322"/>
      <c r="D345" s="16"/>
      <c r="E345" s="16"/>
    </row>
    <row r="346" spans="1:5" x14ac:dyDescent="0.35">
      <c r="A346" s="16" t="s">
        <v>473</v>
      </c>
      <c r="B346" s="42" t="s">
        <v>296</v>
      </c>
      <c r="C346" s="322"/>
      <c r="D346" s="16"/>
      <c r="E346" s="16"/>
    </row>
    <row r="347" spans="1:5" x14ac:dyDescent="0.35">
      <c r="A347" s="16" t="s">
        <v>474</v>
      </c>
      <c r="B347" s="42" t="s">
        <v>296</v>
      </c>
      <c r="C347" s="322"/>
      <c r="D347" s="16"/>
      <c r="E347" s="16"/>
    </row>
    <row r="348" spans="1:5" x14ac:dyDescent="0.35">
      <c r="A348" s="16" t="s">
        <v>475</v>
      </c>
      <c r="B348" s="42" t="s">
        <v>296</v>
      </c>
      <c r="C348" s="322"/>
      <c r="D348" s="16"/>
      <c r="E348" s="16"/>
    </row>
    <row r="349" spans="1:5" x14ac:dyDescent="0.35">
      <c r="A349" s="16" t="s">
        <v>476</v>
      </c>
      <c r="B349" s="42" t="s">
        <v>296</v>
      </c>
      <c r="C349" s="322"/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153108856.85999995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153108856.85999995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321">
        <v>232299700.81</v>
      </c>
      <c r="D358" s="16"/>
      <c r="E358" s="16"/>
    </row>
    <row r="359" spans="1:5" x14ac:dyDescent="0.35">
      <c r="A359" s="16" t="s">
        <v>482</v>
      </c>
      <c r="B359" s="42" t="s">
        <v>296</v>
      </c>
      <c r="C359" s="321">
        <v>524802628.99000001</v>
      </c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757102329.79999995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321">
        <v>5077802.5199999996</v>
      </c>
      <c r="D362" s="16"/>
      <c r="E362" s="41"/>
    </row>
    <row r="363" spans="1:5" x14ac:dyDescent="0.35">
      <c r="A363" s="16" t="s">
        <v>485</v>
      </c>
      <c r="B363" s="42" t="s">
        <v>296</v>
      </c>
      <c r="C363" s="321">
        <v>579340548.60000002</v>
      </c>
      <c r="D363" s="16"/>
      <c r="E363" s="16"/>
    </row>
    <row r="364" spans="1:5" x14ac:dyDescent="0.35">
      <c r="A364" s="16" t="s">
        <v>486</v>
      </c>
      <c r="B364" s="42" t="s">
        <v>296</v>
      </c>
      <c r="C364" s="321">
        <v>9497031.3300000001</v>
      </c>
      <c r="D364" s="16"/>
      <c r="E364" s="16"/>
    </row>
    <row r="365" spans="1:5" x14ac:dyDescent="0.35">
      <c r="A365" s="16" t="s">
        <v>487</v>
      </c>
      <c r="B365" s="42" t="s">
        <v>296</v>
      </c>
      <c r="C365" s="321">
        <v>0</v>
      </c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593915382.45000005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163186947.3499999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321"/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321"/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321"/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321"/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321"/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321"/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321"/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321"/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321"/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321"/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323">
        <v>8665078.3200000003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8665078.3200000003</v>
      </c>
      <c r="E381" s="28"/>
      <c r="F381" s="56"/>
    </row>
    <row r="382" spans="1:6" x14ac:dyDescent="0.35">
      <c r="A382" s="52" t="s">
        <v>503</v>
      </c>
      <c r="B382" s="42" t="s">
        <v>296</v>
      </c>
      <c r="C382" s="321"/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8665078.3200000003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171852025.6699999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321">
        <v>70562137.140000001</v>
      </c>
      <c r="D389" s="16"/>
      <c r="E389" s="16"/>
    </row>
    <row r="390" spans="1:5" x14ac:dyDescent="0.35">
      <c r="A390" s="16" t="s">
        <v>9</v>
      </c>
      <c r="B390" s="42" t="s">
        <v>296</v>
      </c>
      <c r="C390" s="321">
        <v>13309491.199999996</v>
      </c>
      <c r="D390" s="16"/>
      <c r="E390" s="16"/>
    </row>
    <row r="391" spans="1:5" x14ac:dyDescent="0.35">
      <c r="A391" s="16" t="s">
        <v>262</v>
      </c>
      <c r="B391" s="42" t="s">
        <v>296</v>
      </c>
      <c r="C391" s="321">
        <v>6694650.8200000003</v>
      </c>
      <c r="D391" s="16"/>
      <c r="E391" s="16"/>
    </row>
    <row r="392" spans="1:5" x14ac:dyDescent="0.35">
      <c r="A392" s="16" t="s">
        <v>508</v>
      </c>
      <c r="B392" s="42" t="s">
        <v>296</v>
      </c>
      <c r="C392" s="321">
        <v>29081931.930000033</v>
      </c>
      <c r="D392" s="16"/>
      <c r="E392" s="16"/>
    </row>
    <row r="393" spans="1:5" x14ac:dyDescent="0.35">
      <c r="A393" s="16" t="s">
        <v>509</v>
      </c>
      <c r="B393" s="42" t="s">
        <v>296</v>
      </c>
      <c r="C393" s="321">
        <v>0</v>
      </c>
      <c r="D393" s="16"/>
      <c r="E393" s="16"/>
    </row>
    <row r="394" spans="1:5" x14ac:dyDescent="0.35">
      <c r="A394" s="16" t="s">
        <v>510</v>
      </c>
      <c r="B394" s="42" t="s">
        <v>296</v>
      </c>
      <c r="C394" s="321">
        <v>46159687.750000037</v>
      </c>
      <c r="D394" s="16"/>
      <c r="E394" s="16"/>
    </row>
    <row r="395" spans="1:5" x14ac:dyDescent="0.35">
      <c r="A395" s="16" t="s">
        <v>14</v>
      </c>
      <c r="B395" s="42" t="s">
        <v>296</v>
      </c>
      <c r="C395" s="321">
        <v>3370740.13</v>
      </c>
      <c r="D395" s="16"/>
      <c r="E395" s="16"/>
    </row>
    <row r="396" spans="1:5" x14ac:dyDescent="0.35">
      <c r="A396" s="16" t="s">
        <v>511</v>
      </c>
      <c r="B396" s="42" t="s">
        <v>296</v>
      </c>
      <c r="C396" s="321">
        <v>611901.62999999989</v>
      </c>
      <c r="D396" s="16"/>
      <c r="E396" s="16"/>
    </row>
    <row r="397" spans="1:5" x14ac:dyDescent="0.35">
      <c r="A397" s="16" t="s">
        <v>512</v>
      </c>
      <c r="B397" s="42" t="s">
        <v>296</v>
      </c>
      <c r="C397" s="323">
        <v>0</v>
      </c>
      <c r="D397" s="16"/>
      <c r="E397" s="16"/>
    </row>
    <row r="398" spans="1:5" x14ac:dyDescent="0.35">
      <c r="A398" s="16" t="s">
        <v>513</v>
      </c>
      <c r="B398" s="42" t="s">
        <v>296</v>
      </c>
      <c r="C398" s="323">
        <v>0</v>
      </c>
      <c r="D398" s="16"/>
      <c r="E398" s="16"/>
    </row>
    <row r="399" spans="1:5" x14ac:dyDescent="0.35">
      <c r="A399" s="16" t="s">
        <v>514</v>
      </c>
      <c r="B399" s="42" t="s">
        <v>296</v>
      </c>
      <c r="C399" s="323">
        <v>1784256.61</v>
      </c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321">
        <v>0</v>
      </c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321">
        <v>0</v>
      </c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321">
        <v>55258.25</v>
      </c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321">
        <v>1709110.2000000002</v>
      </c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321">
        <v>0</v>
      </c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321">
        <v>0</v>
      </c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321">
        <v>0</v>
      </c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321">
        <v>0</v>
      </c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321">
        <v>0</v>
      </c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321">
        <v>-23296.350000000002</v>
      </c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321">
        <v>37107.94</v>
      </c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321">
        <v>1093109.98</v>
      </c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321">
        <v>731581.80999999994</v>
      </c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323">
        <v>2898519.7099999995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6501391.5399999991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178076188.75000006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-6224163.0800001621</v>
      </c>
      <c r="E417" s="28"/>
    </row>
    <row r="418" spans="1:13" x14ac:dyDescent="0.35">
      <c r="A418" s="28" t="s">
        <v>520</v>
      </c>
      <c r="B418" s="16"/>
      <c r="C418" s="323"/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321"/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-1784256.61</v>
      </c>
    </row>
    <row r="421" spans="1:13" x14ac:dyDescent="0.35">
      <c r="A421" s="28" t="s">
        <v>523</v>
      </c>
      <c r="B421" s="16"/>
      <c r="C421" s="23"/>
      <c r="D421" s="28">
        <f>D417+D420</f>
        <v>-6224163.0800001621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321"/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321"/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-6224163.0800001621</v>
      </c>
      <c r="E424" s="16"/>
    </row>
    <row r="426" spans="1:13" ht="29.15" customHeight="1" x14ac:dyDescent="0.35">
      <c r="A426" s="346" t="s">
        <v>1348</v>
      </c>
      <c r="B426" s="346"/>
      <c r="C426" s="346"/>
      <c r="D426" s="346"/>
      <c r="E426" s="346"/>
    </row>
    <row r="427" spans="1:13" x14ac:dyDescent="0.35">
      <c r="A427" s="337"/>
      <c r="B427" s="337"/>
      <c r="C427" s="337"/>
      <c r="D427" s="337"/>
      <c r="E427" s="337"/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147771.16903185038</v>
      </c>
      <c r="E612" s="231">
        <f>SUM(C624:D647)+SUM(C668:D713)</f>
        <v>119492573.34693818</v>
      </c>
      <c r="F612" s="231">
        <f>CE64-(AX64+BD64+BE64+BG64+BJ64+BN64+BP64+BQ64+CB64+CC64+CD64)</f>
        <v>28968121.470000003</v>
      </c>
      <c r="G612" s="229">
        <f>CE91-(AX91+AY91+BD91+BE91+BG91+BJ91+BN91+BP91+BQ91+CB91+CC91+CD91)</f>
        <v>67560</v>
      </c>
      <c r="H612" s="234">
        <f>CE60-(AX60+AY60+AZ60+BD60+BE60+BG60+BJ60+BN60+BO60+BP60+BQ60+BR60+CB60+CC60+CD60)</f>
        <v>511.91637184768291</v>
      </c>
      <c r="I612" s="229">
        <f>CE92-(AX92+AY92+AZ92+BD92+BE92+BF92+BG92+BJ92+BN92+BO92+BP92+BQ92+BR92+CB92+CC92+CD92)</f>
        <v>52000.000000000007</v>
      </c>
      <c r="J612" s="229">
        <f>CE93-(AX93+AY93+AZ93+BA93+BD93+BE93+BF93+BG93+BJ93+BN93+BO93+BP93+BQ93+BR93+CB93+CC93+CD93)</f>
        <v>721390.05999999994</v>
      </c>
      <c r="K612" s="229">
        <f>CE89-(AW89+AX89+AY89+AZ89+BA89+BB89+BC89+BD89+BE89+BF89+BG89+BH89+BI89+BJ89+BK89+BL89+BM89+BN89+BO89+BP89+BQ89+BR89+BS89+BT89+BU89+BV89+BW89+BX89+CB89+CC89+CD89)</f>
        <v>757102329.79999995</v>
      </c>
      <c r="L612" s="235">
        <f>CE94-(AW94+AX94+AY94+AZ94+BA94+BB94+BC94+BD94+BE94+BF94+BG94+BH94+BI94+BJ94+BK94+BL94+BM94+BN94+BO94+BP94+BQ94+BR94+BS94+BT94+BU94+BV94+BW94+BX94+BY94+BZ94+CA94+CB94+CC94+CD94)</f>
        <v>228.22990995143846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2259136.08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0</v>
      </c>
      <c r="D615" s="229">
        <f>SUM(C614:C615)</f>
        <v>2259136.08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416.52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27828291.180000007</v>
      </c>
      <c r="D619" s="229">
        <f>(D615/D612)*BN90</f>
        <v>123643.66306181475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20181932.780000001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48134284.143061824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509074.89999999997</v>
      </c>
      <c r="D624" s="229">
        <f>(D615/D612)*BD90</f>
        <v>0</v>
      </c>
      <c r="E624" s="231">
        <f>(E623/E612)*SUM(C624:D624)</f>
        <v>205066.76858950296</v>
      </c>
      <c r="F624" s="231">
        <f>SUM(C624:E624)</f>
        <v>714141.66858950292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1852886.1199999994</v>
      </c>
      <c r="D625" s="229">
        <f>(D615/D612)*AY90</f>
        <v>78685.000635110468</v>
      </c>
      <c r="E625" s="231">
        <f>(E623/E612)*SUM(C625:D625)</f>
        <v>778080.0978587768</v>
      </c>
      <c r="F625" s="231">
        <f>(F624/F612)*AY64</f>
        <v>15424.96319764587</v>
      </c>
      <c r="G625" s="229">
        <f>SUM(C625:F625)</f>
        <v>2725076.1816915325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>
        <f>(D615/D612)*BR90</f>
        <v>16488.758296926491</v>
      </c>
      <c r="E626" s="231">
        <f>(E623/E612)*SUM(C626:D626)</f>
        <v>6642.0410474059354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7736</v>
      </c>
      <c r="D627" s="229">
        <f>(D615/D612)*BO90</f>
        <v>0</v>
      </c>
      <c r="E627" s="231">
        <f>(E623/E612)*SUM(C627:D627)</f>
        <v>3116.2340194112794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33983.033363743707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1990682.3499999999</v>
      </c>
      <c r="D629" s="229">
        <f>(D615/D612)*BF90</f>
        <v>35414.857535339885</v>
      </c>
      <c r="E629" s="231">
        <f>(E623/E612)*SUM(C629:D629)</f>
        <v>816157.32222800166</v>
      </c>
      <c r="F629" s="231">
        <f>(F624/F612)*BF64</f>
        <v>3241.2010078460517</v>
      </c>
      <c r="G629" s="229">
        <f>(G625/G612)*BF91</f>
        <v>0</v>
      </c>
      <c r="H629" s="231">
        <f>(H628/H612)*BF60</f>
        <v>1671.370203569041</v>
      </c>
      <c r="I629" s="229">
        <f>SUM(C629:H629)</f>
        <v>2847167.1009747568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502682.79000000004</v>
      </c>
      <c r="D630" s="229">
        <f>(D615/D612)*BA90</f>
        <v>5726.2829348186388</v>
      </c>
      <c r="E630" s="231">
        <f>(E623/E612)*SUM(C630:D630)</f>
        <v>204798.5585388873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>
        <f>(I629/I612)*BA92</f>
        <v>8143.5518936520793</v>
      </c>
      <c r="J630" s="229">
        <f>SUM(C630:I630)</f>
        <v>721351.18336735805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370382.86</v>
      </c>
      <c r="D633" s="229">
        <f>(D615/D612)*BC90</f>
        <v>0</v>
      </c>
      <c r="E633" s="231">
        <f>(E623/E612)*SUM(C633:D633)</f>
        <v>149198.50937678971</v>
      </c>
      <c r="F633" s="231">
        <f>(F624/F612)*BC64</f>
        <v>6.2780500803735002</v>
      </c>
      <c r="G633" s="229">
        <f>(G625/G612)*BC91</f>
        <v>0</v>
      </c>
      <c r="H633" s="231">
        <f>(H628/H612)*BC60</f>
        <v>410.08974612243577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1080421.54</v>
      </c>
      <c r="D637" s="229">
        <f>(D615/D612)*BL90</f>
        <v>0</v>
      </c>
      <c r="E637" s="231">
        <f>(E623/E612)*SUM(C637:D637)</f>
        <v>435217.98839874926</v>
      </c>
      <c r="F637" s="231">
        <f>(F624/F612)*BL64</f>
        <v>500.57354120783452</v>
      </c>
      <c r="G637" s="229">
        <f>(G625/G612)*BL91</f>
        <v>0</v>
      </c>
      <c r="H637" s="231">
        <f>(H628/H612)*BL60</f>
        <v>144.76071694997248</v>
      </c>
      <c r="I637" s="229">
        <f>(I629/I612)*BL92</f>
        <v>0</v>
      </c>
      <c r="J637" s="229">
        <f>(J630/J612)*BL93</f>
        <v>0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>
        <f>(D615/D612)*BS90</f>
        <v>14624.045648921447</v>
      </c>
      <c r="E639" s="231">
        <f>(E623/E612)*SUM(C639:D639)</f>
        <v>5890.8930393733854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20768.790064347588</v>
      </c>
      <c r="J639" s="229">
        <f>(J630/J612)*BS93</f>
        <v>0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>
        <f>(D615/D612)*BV90</f>
        <v>38116.488458433807</v>
      </c>
      <c r="E642" s="231">
        <f>(E623/E612)*SUM(C642:D642)</f>
        <v>15354.175030334645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54108.163588695032</v>
      </c>
      <c r="J642" s="229">
        <f>(J630/J612)*BV93</f>
        <v>0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2068.12</v>
      </c>
      <c r="D643" s="229">
        <f>(D615/D612)*BW90</f>
        <v>0</v>
      </c>
      <c r="E643" s="231">
        <f>(E623/E612)*SUM(C643:D643)</f>
        <v>833.08504397942795</v>
      </c>
      <c r="F643" s="231">
        <f>(F624/F612)*BW64</f>
        <v>50.984689123623816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1972962.43</v>
      </c>
      <c r="D644" s="229">
        <f>(D615/D612)*BX90</f>
        <v>0</v>
      </c>
      <c r="E644" s="231">
        <f>(E623/E612)*SUM(C644:D644)</f>
        <v>794753.44407786254</v>
      </c>
      <c r="F644" s="231">
        <f>(F624/F612)*BX64</f>
        <v>142.3364070036522</v>
      </c>
      <c r="G644" s="229">
        <f>(G625/G612)*BX91</f>
        <v>0</v>
      </c>
      <c r="H644" s="231">
        <f>(H628/H612)*BX60</f>
        <v>726.33104016284665</v>
      </c>
      <c r="I644" s="229">
        <f>(I629/I612)*BX92</f>
        <v>0</v>
      </c>
      <c r="J644" s="229">
        <f>(J630/J612)*BX93</f>
        <v>0</v>
      </c>
      <c r="K644" s="231">
        <f>SUM(C631:J644)</f>
        <v>4956681.8869181378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2047825.2599999993</v>
      </c>
      <c r="D645" s="229">
        <f>(D615/D612)*BY90</f>
        <v>106611.6420249183</v>
      </c>
      <c r="E645" s="231">
        <f>(E623/E612)*SUM(C645:D645)</f>
        <v>867855.42486622208</v>
      </c>
      <c r="F645" s="231">
        <f>(F624/F612)*BY64</f>
        <v>202.63758833600119</v>
      </c>
      <c r="G645" s="229">
        <f>(G625/G612)*BY91</f>
        <v>0</v>
      </c>
      <c r="H645" s="231">
        <f>(H628/H612)*BY60</f>
        <v>766.58413341754124</v>
      </c>
      <c r="I645" s="229">
        <f>(I629/I612)*BY92</f>
        <v>151393.54862695478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195462.27</v>
      </c>
      <c r="D646" s="229">
        <f>(D615/D612)*BZ90</f>
        <v>0</v>
      </c>
      <c r="E646" s="231">
        <f>(E623/E612)*SUM(C646:D646)</f>
        <v>78736.579018272067</v>
      </c>
      <c r="F646" s="231">
        <f>(F624/F612)*BZ64</f>
        <v>0</v>
      </c>
      <c r="G646" s="229">
        <f>(G625/G612)*BZ91</f>
        <v>0</v>
      </c>
      <c r="H646" s="231">
        <f>(H628/H612)*BZ60</f>
        <v>42.789460486286522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604.62</v>
      </c>
      <c r="D647" s="229">
        <f>(D615/D612)*CA90</f>
        <v>0</v>
      </c>
      <c r="E647" s="231">
        <f>(E623/E612)*SUM(C647:D647)</f>
        <v>243.55447425238464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3449744.9101928589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60802565.82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5788534.5899999999</v>
      </c>
      <c r="D668" s="229">
        <f>(D615/D612)*C90</f>
        <v>61153.765188511868</v>
      </c>
      <c r="E668" s="231">
        <f>(E623/E612)*SUM(C668:D668)</f>
        <v>2356385.4518345981</v>
      </c>
      <c r="F668" s="231">
        <f>(F624/F612)*C64</f>
        <v>15952.379310396202</v>
      </c>
      <c r="G668" s="229">
        <f>(G625/G612)*C91</f>
        <v>208454.61378007461</v>
      </c>
      <c r="H668" s="231">
        <f>(H628/H612)*C60</f>
        <v>2004.1311447949606</v>
      </c>
      <c r="I668" s="229">
        <f>(I629/I612)*C92</f>
        <v>86845.029647074029</v>
      </c>
      <c r="J668" s="229">
        <f>(J630/J612)*C93</f>
        <v>80367.438662558139</v>
      </c>
      <c r="K668" s="229">
        <f>(K644/K612)*C89</f>
        <v>69817.048981852771</v>
      </c>
      <c r="L668" s="229">
        <f>(L647/L612)*C94</f>
        <v>531766.51088167925</v>
      </c>
      <c r="M668" s="212">
        <f t="shared" ref="M668:M713" si="24">ROUND(SUM(D668:L668),0)</f>
        <v>3412746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10995453.689999999</v>
      </c>
      <c r="D669" s="229">
        <f>(D615/D612)*D90</f>
        <v>105128.68157256782</v>
      </c>
      <c r="E669" s="231">
        <f>(E623/E612)*SUM(C669:D669)</f>
        <v>4471563.1361907404</v>
      </c>
      <c r="F669" s="231">
        <f>(F624/F612)*D64</f>
        <v>23938.507444779894</v>
      </c>
      <c r="G669" s="229">
        <f>(G625/G612)*D91</f>
        <v>1371210.2545382422</v>
      </c>
      <c r="H669" s="231">
        <f>(H628/H612)*D60</f>
        <v>4173.8025030198705</v>
      </c>
      <c r="I669" s="229">
        <f>(I629/I612)*D92</f>
        <v>149294.21663218489</v>
      </c>
      <c r="J669" s="229">
        <f>(J630/J612)*D93</f>
        <v>87746.440977257458</v>
      </c>
      <c r="K669" s="229">
        <f>(K644/K612)*D89</f>
        <v>210817.52048568919</v>
      </c>
      <c r="L669" s="229">
        <f>(L647/L612)*D94</f>
        <v>516807.37146189314</v>
      </c>
      <c r="M669" s="212">
        <f t="shared" si="24"/>
        <v>6940680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916446.6100000001</v>
      </c>
      <c r="D670" s="229">
        <f>(D615/D612)*E90</f>
        <v>580821.28291168122</v>
      </c>
      <c r="E670" s="231">
        <f>(E623/E612)*SUM(C670:D670)</f>
        <v>603133.03310026182</v>
      </c>
      <c r="F670" s="231">
        <f>(F624/F612)*E64</f>
        <v>616.31686173461674</v>
      </c>
      <c r="G670" s="229">
        <f>(G625/G612)*E91</f>
        <v>0</v>
      </c>
      <c r="H670" s="231">
        <f>(H628/H612)*E60</f>
        <v>708.78812523363547</v>
      </c>
      <c r="I670" s="229">
        <f>(I629/I612)*E92</f>
        <v>824829.6957452473</v>
      </c>
      <c r="J670" s="229">
        <f>(J630/J612)*E93</f>
        <v>0</v>
      </c>
      <c r="K670" s="229">
        <f>(K644/K612)*E89</f>
        <v>0</v>
      </c>
      <c r="L670" s="229">
        <f>(L647/L612)*E94</f>
        <v>24225.419182424463</v>
      </c>
      <c r="M670" s="212">
        <f t="shared" si="24"/>
        <v>2034335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4405346.4300000016</v>
      </c>
      <c r="D671" s="229">
        <f>(D615/D612)*F90</f>
        <v>0</v>
      </c>
      <c r="E671" s="231">
        <f>(E623/E612)*SUM(C671:D671)</f>
        <v>1774572.1836166021</v>
      </c>
      <c r="F671" s="231">
        <f>(F624/F612)*F64</f>
        <v>8413.1568310074763</v>
      </c>
      <c r="G671" s="229">
        <f>(G625/G612)*F91</f>
        <v>114916.25283657751</v>
      </c>
      <c r="H671" s="231">
        <f>(H628/H612)*F60</f>
        <v>1430.6155142072455</v>
      </c>
      <c r="I671" s="229">
        <f>(I629/I612)*F92</f>
        <v>0</v>
      </c>
      <c r="J671" s="229">
        <f>(J630/J612)*F93</f>
        <v>30195.522636978974</v>
      </c>
      <c r="K671" s="229">
        <f>(K644/K612)*F89</f>
        <v>77706.450413468745</v>
      </c>
      <c r="L671" s="229">
        <f>(L647/L612)*F94</f>
        <v>247937.26987078894</v>
      </c>
      <c r="M671" s="212">
        <f t="shared" si="24"/>
        <v>2255171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>
        <f>(D615/D612)*J90</f>
        <v>14095.465685707417</v>
      </c>
      <c r="E675" s="231">
        <f>(E623/E612)*SUM(C675:D675)</f>
        <v>5677.9691945767563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20017.101671354401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39791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0</v>
      </c>
      <c r="D680" s="229">
        <f>(D615/D612)*O90</f>
        <v>10439.454273477055</v>
      </c>
      <c r="E680" s="231">
        <f>(E623/E612)*SUM(C680:D680)</f>
        <v>4205.2459347334097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14825.165925346853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29470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31533009.240000002</v>
      </c>
      <c r="D681" s="229">
        <f>(D615/D612)*P90</f>
        <v>423216.35721336521</v>
      </c>
      <c r="E681" s="231">
        <f>(E623/E612)*SUM(C681:D681)</f>
        <v>12872683.213290825</v>
      </c>
      <c r="F681" s="231">
        <f>(F624/F612)*P64</f>
        <v>443050.05855483032</v>
      </c>
      <c r="G681" s="229">
        <f>(G625/G612)*P91</f>
        <v>792797.10407263285</v>
      </c>
      <c r="H681" s="231">
        <f>(H628/H612)*P60</f>
        <v>5442.0800111904455</v>
      </c>
      <c r="I681" s="229">
        <f>(I629/I612)*P92</f>
        <v>601013.47768241586</v>
      </c>
      <c r="J681" s="229">
        <f>(J630/J612)*P93</f>
        <v>108402.81771871044</v>
      </c>
      <c r="K681" s="229">
        <f>(K644/K612)*P89</f>
        <v>1665163.6287441533</v>
      </c>
      <c r="L681" s="229">
        <f>(L647/L612)*P94</f>
        <v>630746.47850422433</v>
      </c>
      <c r="M681" s="212">
        <f t="shared" si="24"/>
        <v>17542515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>
        <f>(D615/D612)*Q90</f>
        <v>38410.143993552709</v>
      </c>
      <c r="E682" s="231">
        <f>(E623/E612)*SUM(C682:D682)</f>
        <v>15472.466055221659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54546.602054440744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108429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9771535.4800000004</v>
      </c>
      <c r="D683" s="229">
        <f>(D615/D612)*R90</f>
        <v>9719.9982124357393</v>
      </c>
      <c r="E683" s="231">
        <f>(E623/E612)*SUM(C683:D683)</f>
        <v>3940108.7220473806</v>
      </c>
      <c r="F683" s="231">
        <f>(F624/F612)*R64</f>
        <v>8801.7394352695173</v>
      </c>
      <c r="G683" s="229">
        <f>(G625/G612)*R91</f>
        <v>564.69903113797295</v>
      </c>
      <c r="H683" s="231">
        <f>(H628/H612)*R60</f>
        <v>2379.4568413665575</v>
      </c>
      <c r="I683" s="229">
        <f>(I629/I612)*R92</f>
        <v>13803.459694204805</v>
      </c>
      <c r="J683" s="229">
        <f>(J630/J612)*R93</f>
        <v>15617.968282360207</v>
      </c>
      <c r="K683" s="229">
        <f>(K644/K612)*R89</f>
        <v>197049.77135658599</v>
      </c>
      <c r="L683" s="229">
        <f>(L647/L612)*R94</f>
        <v>425615.38241033844</v>
      </c>
      <c r="M683" s="212">
        <f t="shared" si="24"/>
        <v>4613661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557582.97</v>
      </c>
      <c r="D684" s="229">
        <f>(D615/D612)*S90</f>
        <v>68862.222985383109</v>
      </c>
      <c r="E684" s="231">
        <f>(E623/E612)*SUM(C684:D684)</f>
        <v>252346.15068222789</v>
      </c>
      <c r="F684" s="231">
        <f>(F624/F612)*S64</f>
        <v>5103.2653367071471</v>
      </c>
      <c r="G684" s="229">
        <f>(G625/G612)*S91</f>
        <v>0</v>
      </c>
      <c r="H684" s="231">
        <f>(H628/H612)*S60</f>
        <v>213.66721670376282</v>
      </c>
      <c r="I684" s="229">
        <f>(I629/I612)*S92</f>
        <v>97791.882123595991</v>
      </c>
      <c r="J684" s="229">
        <f>(J630/J612)*S93</f>
        <v>0</v>
      </c>
      <c r="K684" s="229">
        <f>(K644/K612)*S89</f>
        <v>0</v>
      </c>
      <c r="L684" s="229">
        <f>(L647/L612)*S94</f>
        <v>0</v>
      </c>
      <c r="M684" s="212">
        <f t="shared" si="24"/>
        <v>424317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42011.68</v>
      </c>
      <c r="D685" s="229">
        <f>(D615/D612)*T90</f>
        <v>0</v>
      </c>
      <c r="E685" s="231">
        <f>(E623/E612)*SUM(C685:D685)</f>
        <v>16923.245401838216</v>
      </c>
      <c r="F685" s="231">
        <f>(F624/F612)*T64</f>
        <v>0</v>
      </c>
      <c r="G685" s="229">
        <f>(G625/G612)*T91</f>
        <v>0</v>
      </c>
      <c r="H685" s="231">
        <f>(H628/H612)*T60</f>
        <v>19.480280638672767</v>
      </c>
      <c r="I685" s="229">
        <f>(I629/I612)*T92</f>
        <v>0</v>
      </c>
      <c r="J685" s="229">
        <f>(J630/J612)*T93</f>
        <v>0</v>
      </c>
      <c r="K685" s="229">
        <f>(K644/K612)*T89</f>
        <v>5035.0920857899528</v>
      </c>
      <c r="L685" s="229">
        <f>(L647/L612)*T94</f>
        <v>4409.4508217775337</v>
      </c>
      <c r="M685" s="212">
        <f t="shared" si="24"/>
        <v>26387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7403555.8199999994</v>
      </c>
      <c r="D686" s="229">
        <f>(D615/D612)*U90</f>
        <v>55486.213360717011</v>
      </c>
      <c r="E686" s="231">
        <f>(E623/E612)*SUM(C686:D686)</f>
        <v>3004669.1489887983</v>
      </c>
      <c r="F686" s="231">
        <f>(F624/F612)*U64</f>
        <v>40953.6973257153</v>
      </c>
      <c r="G686" s="229">
        <f>(G625/G612)*U91</f>
        <v>0</v>
      </c>
      <c r="H686" s="231">
        <f>(H628/H612)*U60</f>
        <v>1880.5515927207825</v>
      </c>
      <c r="I686" s="229">
        <f>(I629/I612)*U92</f>
        <v>78796.486683383628</v>
      </c>
      <c r="J686" s="229">
        <f>(J630/J612)*U93</f>
        <v>0</v>
      </c>
      <c r="K686" s="229">
        <f>(K644/K612)*U89</f>
        <v>293424.25513914268</v>
      </c>
      <c r="L686" s="229">
        <f>(L647/L612)*U94</f>
        <v>0</v>
      </c>
      <c r="M686" s="212">
        <f t="shared" si="24"/>
        <v>3475210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88659.199999999997</v>
      </c>
      <c r="D687" s="229">
        <f>(D615/D612)*V90</f>
        <v>23727.367237607486</v>
      </c>
      <c r="E687" s="231">
        <f>(E623/E612)*SUM(C687:D687)</f>
        <v>45271.825769219955</v>
      </c>
      <c r="F687" s="231">
        <f>(F624/F612)*V64</f>
        <v>11.291417960467568</v>
      </c>
      <c r="G687" s="229">
        <f>(G625/G612)*V91</f>
        <v>0</v>
      </c>
      <c r="H687" s="231">
        <f>(H628/H612)*V60</f>
        <v>78.200890003124954</v>
      </c>
      <c r="I687" s="229">
        <f>(I629/I612)*V92</f>
        <v>33695.454480113236</v>
      </c>
      <c r="J687" s="229">
        <f>(J630/J612)*V93</f>
        <v>0</v>
      </c>
      <c r="K687" s="229">
        <f>(K644/K612)*V89</f>
        <v>29199.571906792065</v>
      </c>
      <c r="L687" s="229">
        <f>(L647/L612)*V94</f>
        <v>47.685407851583832</v>
      </c>
      <c r="M687" s="212">
        <f t="shared" si="24"/>
        <v>132031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2379302.4599999995</v>
      </c>
      <c r="D688" s="229">
        <f>(D615/D612)*W90</f>
        <v>22743.621194959152</v>
      </c>
      <c r="E688" s="231">
        <f>(E623/E612)*SUM(C688:D688)</f>
        <v>967597.94653739373</v>
      </c>
      <c r="F688" s="231">
        <f>(F624/F612)*W64</f>
        <v>1852.3696646260091</v>
      </c>
      <c r="G688" s="229">
        <f>(G625/G612)*W91</f>
        <v>0</v>
      </c>
      <c r="H688" s="231">
        <f>(H628/H612)*W60</f>
        <v>211.62195433330106</v>
      </c>
      <c r="I688" s="229">
        <f>(I629/I612)*W92</f>
        <v>32298.427592633299</v>
      </c>
      <c r="J688" s="229">
        <f>(J630/J612)*W93</f>
        <v>94552.064193754792</v>
      </c>
      <c r="K688" s="229">
        <f>(K644/K612)*W89</f>
        <v>259795.93504965695</v>
      </c>
      <c r="L688" s="229">
        <f>(L647/L612)*W94</f>
        <v>56.8891263882877</v>
      </c>
      <c r="M688" s="212">
        <f t="shared" si="24"/>
        <v>1379109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1570546.64</v>
      </c>
      <c r="D689" s="229">
        <f>(D615/D612)*X90</f>
        <v>8398.5483044006705</v>
      </c>
      <c r="E689" s="231">
        <f>(E623/E612)*SUM(C689:D689)</f>
        <v>636034.47654859372</v>
      </c>
      <c r="F689" s="231">
        <f>(F624/F612)*X64</f>
        <v>6669.8639106782393</v>
      </c>
      <c r="G689" s="229">
        <f>(G625/G612)*X91</f>
        <v>0</v>
      </c>
      <c r="H689" s="231">
        <f>(H628/H612)*X60</f>
        <v>577.62461552432524</v>
      </c>
      <c r="I689" s="229">
        <f>(I629/I612)*X92</f>
        <v>11926.856412515332</v>
      </c>
      <c r="J689" s="229">
        <f>(J630/J612)*X93</f>
        <v>0</v>
      </c>
      <c r="K689" s="229">
        <f>(K644/K612)*X89</f>
        <v>489651.4855081627</v>
      </c>
      <c r="L689" s="229">
        <f>(L647/L612)*X94</f>
        <v>1006.6114210615491</v>
      </c>
      <c r="M689" s="212">
        <f t="shared" si="24"/>
        <v>1154265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3804887.3399999994</v>
      </c>
      <c r="D690" s="229">
        <f>(D615/D612)*Y90</f>
        <v>153479.06542989545</v>
      </c>
      <c r="E690" s="231">
        <f>(E623/E612)*SUM(C690:D690)</f>
        <v>1594518.6212377688</v>
      </c>
      <c r="F690" s="231">
        <f>(F624/F612)*Y64</f>
        <v>28095.403941742341</v>
      </c>
      <c r="G690" s="229">
        <f>(G625/G612)*Y91</f>
        <v>0</v>
      </c>
      <c r="H690" s="231">
        <f>(H628/H612)*Y60</f>
        <v>1715.4461487271926</v>
      </c>
      <c r="I690" s="229">
        <f>(I629/I612)*Y92</f>
        <v>217957.04559444537</v>
      </c>
      <c r="J690" s="229">
        <f>(J630/J612)*Y93</f>
        <v>0</v>
      </c>
      <c r="K690" s="229">
        <f>(K644/K612)*Y89</f>
        <v>207701.53069770502</v>
      </c>
      <c r="L690" s="229">
        <f>(L647/L612)*Y94</f>
        <v>38240.653347532891</v>
      </c>
      <c r="M690" s="212">
        <f t="shared" si="24"/>
        <v>2241708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687750.39</v>
      </c>
      <c r="D692" s="229">
        <f>(D615/D612)*AA90</f>
        <v>14697.459532701174</v>
      </c>
      <c r="E692" s="231">
        <f>(E623/E612)*SUM(C692:D692)</f>
        <v>282961.72254086076</v>
      </c>
      <c r="F692" s="231">
        <f>(F624/F612)*AA64</f>
        <v>8293.4742596272317</v>
      </c>
      <c r="G692" s="229">
        <f>(G625/G612)*AA91</f>
        <v>0</v>
      </c>
      <c r="H692" s="231">
        <f>(H628/H612)*AA60</f>
        <v>117.51092188158577</v>
      </c>
      <c r="I692" s="229">
        <f>(I629/I612)*AA92</f>
        <v>20871.998721901826</v>
      </c>
      <c r="J692" s="229">
        <f>(J630/J612)*AA93</f>
        <v>0</v>
      </c>
      <c r="K692" s="229">
        <f>(K644/K612)*AA89</f>
        <v>25616.170746647862</v>
      </c>
      <c r="L692" s="229">
        <f>(L647/L612)*AA94</f>
        <v>1387.514922076632</v>
      </c>
      <c r="M692" s="212">
        <f t="shared" si="24"/>
        <v>353946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6038305.5100000007</v>
      </c>
      <c r="D693" s="229">
        <f>(D615/D612)*AB90</f>
        <v>48732.136052982205</v>
      </c>
      <c r="E693" s="231">
        <f>(E623/E612)*SUM(C693:D693)</f>
        <v>2451995.0607636319</v>
      </c>
      <c r="F693" s="231">
        <f>(F624/F612)*AB64</f>
        <v>69639.624528948436</v>
      </c>
      <c r="G693" s="229">
        <f>(G625/G612)*AB91</f>
        <v>0</v>
      </c>
      <c r="H693" s="231">
        <f>(H628/H612)*AB60</f>
        <v>1353.2386491460948</v>
      </c>
      <c r="I693" s="229">
        <f>(I629/I612)*AB92</f>
        <v>69204.958799192973</v>
      </c>
      <c r="J693" s="229">
        <f>(J630/J612)*AB93</f>
        <v>0</v>
      </c>
      <c r="K693" s="229">
        <f>(K644/K612)*AB89</f>
        <v>376745.6380728223</v>
      </c>
      <c r="L693" s="229">
        <f>(L647/L612)*AB94</f>
        <v>0</v>
      </c>
      <c r="M693" s="212">
        <f t="shared" si="24"/>
        <v>3017671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2218864.29</v>
      </c>
      <c r="D694" s="229">
        <f>(D615/D612)*AC90</f>
        <v>16547.489403950269</v>
      </c>
      <c r="E694" s="231">
        <f>(E623/E612)*SUM(C694:D694)</f>
        <v>900473.91861055989</v>
      </c>
      <c r="F694" s="231">
        <f>(F624/F612)*AC64</f>
        <v>3650.8535133968371</v>
      </c>
      <c r="G694" s="229">
        <f>(G625/G612)*AC91</f>
        <v>0</v>
      </c>
      <c r="H694" s="231">
        <f>(H628/H612)*AC60</f>
        <v>1038.5690179729947</v>
      </c>
      <c r="I694" s="229">
        <f>(I629/I612)*AC92</f>
        <v>23499.243316267093</v>
      </c>
      <c r="J694" s="229">
        <f>(J630/J612)*AC93</f>
        <v>0</v>
      </c>
      <c r="K694" s="229">
        <f>(K644/K612)*AC89</f>
        <v>75078.349950928081</v>
      </c>
      <c r="L694" s="229">
        <f>(L647/L612)*AC94</f>
        <v>376.62775775787412</v>
      </c>
      <c r="M694" s="212">
        <f t="shared" si="24"/>
        <v>1020665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13750</v>
      </c>
      <c r="D695" s="229">
        <f>(D615/D612)*AD90</f>
        <v>6078.6695769613243</v>
      </c>
      <c r="E695" s="231">
        <f>(E623/E612)*SUM(C695:D695)</f>
        <v>7987.4320960951836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8632.3750957715856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22698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823653.18999999983</v>
      </c>
      <c r="D696" s="229">
        <f>(D615/D612)*AE90</f>
        <v>7693.7750201152985</v>
      </c>
      <c r="E696" s="231">
        <f>(E623/E612)*SUM(C696:D696)</f>
        <v>334885.17248319567</v>
      </c>
      <c r="F696" s="231">
        <f>(F624/F612)*AE64</f>
        <v>22.448232318332295</v>
      </c>
      <c r="G696" s="229">
        <f>(G625/G612)*AE91</f>
        <v>0</v>
      </c>
      <c r="H696" s="231">
        <f>(H628/H612)*AE60</f>
        <v>391.66169663794074</v>
      </c>
      <c r="I696" s="229">
        <f>(I629/I612)*AE92</f>
        <v>10926.001328947612</v>
      </c>
      <c r="J696" s="229">
        <f>(J630/J612)*AE93</f>
        <v>0</v>
      </c>
      <c r="K696" s="229">
        <f>(K644/K612)*AE89</f>
        <v>20523.375754885892</v>
      </c>
      <c r="L696" s="229">
        <f>(L647/L612)*AE94</f>
        <v>0</v>
      </c>
      <c r="M696" s="212">
        <f t="shared" si="24"/>
        <v>374442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13638788.919999998</v>
      </c>
      <c r="D698" s="229">
        <f>(D615/D612)*AG90</f>
        <v>159205.3483647141</v>
      </c>
      <c r="E698" s="231">
        <f>(E623/E612)*SUM(C698:D698)</f>
        <v>5558141.0468872748</v>
      </c>
      <c r="F698" s="231">
        <f>(F624/F612)*AG64</f>
        <v>28307.92823864755</v>
      </c>
      <c r="G698" s="229">
        <f>(G625/G612)*AG91</f>
        <v>224750.21439291324</v>
      </c>
      <c r="H698" s="231">
        <f>(H628/H612)*AG60</f>
        <v>4329.3907612989342</v>
      </c>
      <c r="I698" s="229">
        <f>(I629/I612)*AG92</f>
        <v>226088.99314843307</v>
      </c>
      <c r="J698" s="229">
        <f>(J630/J612)*AG93</f>
        <v>304468.93089573813</v>
      </c>
      <c r="K698" s="229">
        <f>(K644/K612)*AG89</f>
        <v>846685.91804769658</v>
      </c>
      <c r="L698" s="229">
        <f>(L647/L612)*AG94</f>
        <v>648274.16026289668</v>
      </c>
      <c r="M698" s="212">
        <f t="shared" si="24"/>
        <v>8000252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1224082.75</v>
      </c>
      <c r="D700" s="229">
        <f>(D615/D612)*AI90</f>
        <v>0</v>
      </c>
      <c r="E700" s="231">
        <f>(E623/E612)*SUM(C700:D700)</f>
        <v>493087.94055384077</v>
      </c>
      <c r="F700" s="231">
        <f>(F624/F612)*AI64</f>
        <v>514.04696738558732</v>
      </c>
      <c r="G700" s="229">
        <f>(G625/G612)*AI91</f>
        <v>12383.043039954122</v>
      </c>
      <c r="H700" s="231">
        <f>(H628/H612)*AI60</f>
        <v>663.75766064675429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127975.67708657574</v>
      </c>
      <c r="M700" s="212">
        <f t="shared" si="24"/>
        <v>634624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822752.33000000007</v>
      </c>
      <c r="D701" s="229">
        <f>(D615/D612)*AJ90</f>
        <v>0</v>
      </c>
      <c r="E701" s="231">
        <f>(E623/E612)*SUM(C701:D701)</f>
        <v>331423.06105169281</v>
      </c>
      <c r="F701" s="231">
        <f>(F624/F612)*AJ64</f>
        <v>27.212854713030264</v>
      </c>
      <c r="G701" s="229">
        <f>(G625/G612)*AJ91</f>
        <v>0</v>
      </c>
      <c r="H701" s="231">
        <f>(H628/H612)*AJ60</f>
        <v>308.72449332407172</v>
      </c>
      <c r="I701" s="229">
        <f>(I629/I612)*AJ92</f>
        <v>0</v>
      </c>
      <c r="J701" s="229">
        <f>(J630/J612)*AJ93</f>
        <v>0</v>
      </c>
      <c r="K701" s="229">
        <f>(K644/K612)*AJ89</f>
        <v>0</v>
      </c>
      <c r="L701" s="229">
        <f>(L647/L612)*AJ94</f>
        <v>69836.981037169317</v>
      </c>
      <c r="M701" s="212">
        <f t="shared" si="24"/>
        <v>401596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-52.650000000000006</v>
      </c>
      <c r="D702" s="229">
        <f>(D615/D612)*AK90</f>
        <v>0</v>
      </c>
      <c r="E702" s="231">
        <f>(E623/E612)*SUM(C702:D702)</f>
        <v>-21.208598904085299</v>
      </c>
      <c r="F702" s="231">
        <f>(F624/F612)*AK64</f>
        <v>-1.5642121950824572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10655.779210198263</v>
      </c>
      <c r="L702" s="229">
        <f>(L647/L612)*AK94</f>
        <v>0</v>
      </c>
      <c r="M702" s="212">
        <f t="shared" si="24"/>
        <v>10633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236.67</v>
      </c>
      <c r="D703" s="229">
        <f>(D615/D612)*AL90</f>
        <v>0</v>
      </c>
      <c r="E703" s="231">
        <f>(E623/E612)*SUM(C703:D703)</f>
        <v>95.335975358591966</v>
      </c>
      <c r="F703" s="231">
        <f>(F624/F612)*AL64</f>
        <v>5.0338295999036555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6869.333710621323</v>
      </c>
      <c r="L703" s="229">
        <f>(L647/L612)*AL94</f>
        <v>0</v>
      </c>
      <c r="M703" s="212">
        <f t="shared" si="24"/>
        <v>6970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2099288.12</v>
      </c>
      <c r="D713" s="229">
        <f>(D615/D612)*AV90</f>
        <v>11188.275888030263</v>
      </c>
      <c r="E713" s="231">
        <f>(E623/E612)*SUM(C713:D713)</f>
        <v>850147.14865961578</v>
      </c>
      <c r="F713" s="231">
        <f>(F624/F612)*AV64</f>
        <v>655.58586037015482</v>
      </c>
      <c r="G713" s="229">
        <f>(G625/G612)*AV91</f>
        <v>0</v>
      </c>
      <c r="H713" s="231">
        <f>(H628/H612)*AV60</f>
        <v>1182.788023663315</v>
      </c>
      <c r="I713" s="229">
        <f>(I629/I612)*AV92</f>
        <v>15888.574451637553</v>
      </c>
      <c r="J713" s="229">
        <f>(J630/J612)*AV93</f>
        <v>0</v>
      </c>
      <c r="K713" s="229">
        <f>(K644/K612)*AV89</f>
        <v>89145.031055338331</v>
      </c>
      <c r="L713" s="229">
        <f>(L647/L612)*AV94</f>
        <v>181034.22669042103</v>
      </c>
      <c r="M713" s="212">
        <f t="shared" si="24"/>
        <v>1149242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167626857.49000001</v>
      </c>
      <c r="D715" s="212">
        <f>SUM(D616:D647)+SUM(D668:D713)</f>
        <v>2259136.08</v>
      </c>
      <c r="E715" s="212">
        <f>SUM(E624:E647)+SUM(E668:E713)</f>
        <v>48134284.143061839</v>
      </c>
      <c r="F715" s="212">
        <f>SUM(F625:F648)+SUM(F668:F713)</f>
        <v>714141.66858950281</v>
      </c>
      <c r="G715" s="212">
        <f>SUM(G626:G647)+SUM(G668:G713)</f>
        <v>2725076.1816915325</v>
      </c>
      <c r="H715" s="212">
        <f>SUM(H629:H647)+SUM(H668:H713)</f>
        <v>33983.033363743692</v>
      </c>
      <c r="I715" s="212">
        <f>SUM(I630:I647)+SUM(I668:I713)</f>
        <v>2847167.1009747563</v>
      </c>
      <c r="J715" s="212">
        <f>SUM(J631:J647)+SUM(J668:J713)</f>
        <v>721351.18336735817</v>
      </c>
      <c r="K715" s="212">
        <f>SUM(K668:K713)</f>
        <v>4956681.8869181387</v>
      </c>
      <c r="L715" s="212">
        <f>SUM(L668:L713)</f>
        <v>3449744.9101928575</v>
      </c>
      <c r="M715" s="212">
        <f>SUM(M668:M713)</f>
        <v>60802564</v>
      </c>
      <c r="N715" s="223" t="s">
        <v>681</v>
      </c>
    </row>
    <row r="716" spans="1:14" s="212" customFormat="1" ht="12.65" customHeight="1" x14ac:dyDescent="0.3">
      <c r="C716" s="226">
        <f>CE85</f>
        <v>167626857.49000007</v>
      </c>
      <c r="D716" s="212">
        <f>D615</f>
        <v>2259136.08</v>
      </c>
      <c r="E716" s="212">
        <f>E623</f>
        <v>48134284.143061824</v>
      </c>
      <c r="F716" s="212">
        <f>F624</f>
        <v>714141.66858950292</v>
      </c>
      <c r="G716" s="212">
        <f>G625</f>
        <v>2725076.1816915325</v>
      </c>
      <c r="H716" s="212">
        <f>H628</f>
        <v>33983.033363743707</v>
      </c>
      <c r="I716" s="212">
        <f>I629</f>
        <v>2847167.1009747568</v>
      </c>
      <c r="J716" s="212">
        <f>J630</f>
        <v>721351.18336735805</v>
      </c>
      <c r="K716" s="212">
        <f>K644</f>
        <v>4956681.8869181378</v>
      </c>
      <c r="L716" s="212">
        <f>L647</f>
        <v>3449744.9101928589</v>
      </c>
      <c r="M716" s="212">
        <f>C648</f>
        <v>60802565.82</v>
      </c>
      <c r="N716" s="223" t="s">
        <v>682</v>
      </c>
    </row>
  </sheetData>
  <sheetProtection algorithmName="SHA-512" hashValue="W/+lIpYi1KyAgfKsApbFLnycGnDxFnbzdA1qsswJhurn9k1w8CrPLrC+gdBLR6qOT98fJlV9u5aURji/cg54Uw==" saltValue="PwgYg/f/H7/xbNnmE5Hk4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3" t="s">
        <v>683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684</v>
      </c>
      <c r="G3" s="10"/>
      <c r="J3" s="108"/>
    </row>
    <row r="4" spans="2:10" x14ac:dyDescent="0.35">
      <c r="B4" s="107"/>
      <c r="F4" s="10" t="s">
        <v>685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686</v>
      </c>
      <c r="G8" s="10"/>
      <c r="J8" s="108"/>
    </row>
    <row r="9" spans="2:10" x14ac:dyDescent="0.3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35">
      <c r="B10" s="107"/>
      <c r="F10" s="10" t="s">
        <v>688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689</v>
      </c>
      <c r="G12" s="10"/>
      <c r="J12" s="108"/>
    </row>
    <row r="13" spans="2:10" x14ac:dyDescent="0.35">
      <c r="B13" s="107"/>
      <c r="F13" s="10" t="s">
        <v>690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691</v>
      </c>
      <c r="J16" s="108"/>
    </row>
    <row r="17" spans="2:10" x14ac:dyDescent="0.35">
      <c r="B17" s="104"/>
      <c r="C17" s="113" t="s">
        <v>692</v>
      </c>
      <c r="D17" s="113"/>
      <c r="E17" s="105" t="str">
        <f>+data!C98</f>
        <v>Valley Hospital and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693</v>
      </c>
      <c r="D18" s="62"/>
      <c r="E18" s="11" t="str">
        <f>+"H-"&amp;data!C97</f>
        <v>H-180</v>
      </c>
      <c r="F18" s="10"/>
      <c r="G18" s="10"/>
      <c r="J18" s="108"/>
    </row>
    <row r="19" spans="2:10" x14ac:dyDescent="0.35">
      <c r="B19" s="107"/>
      <c r="C19" s="62" t="s">
        <v>694</v>
      </c>
      <c r="D19" s="62"/>
      <c r="E19" s="11" t="str">
        <f>+data!C99</f>
        <v>12606 E Mission Ave</v>
      </c>
      <c r="F19" s="10"/>
      <c r="G19" s="10"/>
      <c r="J19" s="108"/>
    </row>
    <row r="20" spans="2:10" x14ac:dyDescent="0.35">
      <c r="B20" s="107"/>
      <c r="C20" s="62" t="s">
        <v>695</v>
      </c>
      <c r="D20" s="62"/>
      <c r="E20" s="11" t="str">
        <f>+data!C99</f>
        <v>12606 E Mission Ave</v>
      </c>
      <c r="F20" s="10"/>
      <c r="G20" s="10"/>
      <c r="J20" s="108"/>
    </row>
    <row r="21" spans="2:10" x14ac:dyDescent="0.35">
      <c r="B21" s="107"/>
      <c r="C21" s="62" t="s">
        <v>696</v>
      </c>
      <c r="D21" s="62"/>
      <c r="E21" s="11" t="str">
        <f>CONCATENATE(+data!C100,", ",+data!C101)</f>
        <v>Spokane, 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3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699</v>
      </c>
      <c r="J29" s="108"/>
    </row>
    <row r="30" spans="2:10" x14ac:dyDescent="0.3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F11" sqref="F11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3" t="s">
        <v>705</v>
      </c>
    </row>
    <row r="3" spans="1:13" x14ac:dyDescent="0.35">
      <c r="A3" s="63"/>
    </row>
    <row r="4" spans="1:13" x14ac:dyDescent="0.35">
      <c r="A4" s="158" t="s">
        <v>706</v>
      </c>
    </row>
    <row r="5" spans="1:13" x14ac:dyDescent="0.35">
      <c r="A5" s="158" t="s">
        <v>707</v>
      </c>
    </row>
    <row r="6" spans="1:13" x14ac:dyDescent="0.35">
      <c r="A6" s="158" t="s">
        <v>708</v>
      </c>
    </row>
    <row r="7" spans="1:13" x14ac:dyDescent="0.35">
      <c r="A7" s="158"/>
    </row>
    <row r="8" spans="1:13" x14ac:dyDescent="0.35">
      <c r="A8" s="2" t="s">
        <v>709</v>
      </c>
    </row>
    <row r="9" spans="1:13" x14ac:dyDescent="0.35">
      <c r="A9" s="158" t="s">
        <v>25</v>
      </c>
    </row>
    <row r="12" spans="1:13" x14ac:dyDescent="0.35">
      <c r="A12" s="1">
        <f>data!C97</f>
        <v>180</v>
      </c>
      <c r="B12" s="243" t="str">
        <f>RIGHT('Prior Year'!C96,4)</f>
        <v>2022</v>
      </c>
      <c r="C12" s="243" t="str">
        <f>RIGHT(data!C96,4)</f>
        <v>2023</v>
      </c>
      <c r="D12" s="1" t="str">
        <f>RIGHT('Prior Year'!C96,4)</f>
        <v>2022</v>
      </c>
      <c r="E12" s="243" t="str">
        <f>RIGHT(data!C96,4)</f>
        <v>2023</v>
      </c>
      <c r="F12" s="1" t="str">
        <f>RIGHT('Prior Year'!C96,4)</f>
        <v>2022</v>
      </c>
      <c r="G12" s="243" t="str">
        <f>RIGHT(data!C96,4)</f>
        <v>2023</v>
      </c>
      <c r="H12" s="3"/>
    </row>
    <row r="13" spans="1:13" x14ac:dyDescent="0.3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3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35">
      <c r="A15" s="1" t="s">
        <v>720</v>
      </c>
      <c r="B15" s="243">
        <f>ROUND(N('Prior Year'!C85), 0)</f>
        <v>5829885</v>
      </c>
      <c r="C15" s="243">
        <f>data!C85</f>
        <v>5788534.5899999999</v>
      </c>
      <c r="D15" s="243">
        <f>ROUND(N('Prior Year'!C59), 0)</f>
        <v>2455</v>
      </c>
      <c r="E15" s="1">
        <f>data!C59</f>
        <v>2368</v>
      </c>
      <c r="F15" s="217">
        <f t="shared" ref="F15:F59" si="0">IF(B15=0,"",IF(D15=0,"",B15/D15))</f>
        <v>2374.6985743380856</v>
      </c>
      <c r="G15" s="217">
        <f t="shared" ref="G15:G29" si="1">IF(C15=0,"",IF(E15=0,"",C15/E15))</f>
        <v>2444.4825126689188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721</v>
      </c>
      <c r="B16" s="243">
        <f>ROUND(N('Prior Year'!D85), 0)</f>
        <v>13260178</v>
      </c>
      <c r="C16" s="243">
        <f>data!D85</f>
        <v>10995453.689999999</v>
      </c>
      <c r="D16" s="243">
        <f>ROUND(N('Prior Year'!D59), 0)</f>
        <v>12771</v>
      </c>
      <c r="E16" s="1">
        <f>data!D59</f>
        <v>11441</v>
      </c>
      <c r="F16" s="217">
        <f t="shared" si="0"/>
        <v>1038.3038133270691</v>
      </c>
      <c r="G16" s="217">
        <f t="shared" si="1"/>
        <v>961.05704833493576</v>
      </c>
      <c r="H16" s="6" t="str">
        <f t="shared" si="2"/>
        <v/>
      </c>
      <c r="I16" s="243" t="str">
        <f t="shared" si="3"/>
        <v/>
      </c>
      <c r="M16" s="7"/>
    </row>
    <row r="17" spans="1:13" x14ac:dyDescent="0.35">
      <c r="A17" s="1" t="s">
        <v>722</v>
      </c>
      <c r="B17" s="243">
        <f>ROUND(N('Prior Year'!E85), 0)</f>
        <v>917213</v>
      </c>
      <c r="C17" s="243">
        <f>data!E85</f>
        <v>916446.6100000001</v>
      </c>
      <c r="D17" s="243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3" t="str">
        <f t="shared" si="3"/>
        <v/>
      </c>
      <c r="M17" s="7"/>
    </row>
    <row r="18" spans="1:13" x14ac:dyDescent="0.35">
      <c r="A18" s="1" t="s">
        <v>723</v>
      </c>
      <c r="B18" s="243">
        <f>ROUND(N('Prior Year'!F85), 0)</f>
        <v>4082329</v>
      </c>
      <c r="C18" s="243">
        <f>data!F85</f>
        <v>4405346.4300000016</v>
      </c>
      <c r="D18" s="243">
        <f>ROUND(N('Prior Year'!F59), 0)</f>
        <v>1005</v>
      </c>
      <c r="E18" s="1">
        <f>data!F59</f>
        <v>1154</v>
      </c>
      <c r="F18" s="217">
        <f t="shared" si="0"/>
        <v>4062.018905472637</v>
      </c>
      <c r="G18" s="217">
        <f t="shared" si="1"/>
        <v>3817.4579116117866</v>
      </c>
      <c r="H18" s="6" t="str">
        <f t="shared" si="2"/>
        <v/>
      </c>
      <c r="I18" s="243" t="str">
        <f t="shared" si="3"/>
        <v/>
      </c>
      <c r="M18" s="7"/>
    </row>
    <row r="19" spans="1:13" x14ac:dyDescent="0.35">
      <c r="A19" s="1" t="s">
        <v>724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35">
      <c r="A20" s="1" t="s">
        <v>725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3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3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849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3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3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3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35">
      <c r="A26" s="1" t="s">
        <v>731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35">
      <c r="A27" s="1" t="s">
        <v>732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35">
      <c r="A28" s="1" t="s">
        <v>733</v>
      </c>
      <c r="B28" s="243">
        <f>ROUND(N('Prior Year'!P85), 0)</f>
        <v>29295893</v>
      </c>
      <c r="C28" s="243">
        <f>data!P85</f>
        <v>31533009.240000002</v>
      </c>
      <c r="D28" s="243">
        <f>ROUND(N('Prior Year'!P59), 0)</f>
        <v>843195</v>
      </c>
      <c r="E28" s="1">
        <f>data!P59</f>
        <v>0</v>
      </c>
      <c r="F28" s="217">
        <f t="shared" si="0"/>
        <v>34.743912143691553</v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35">
      <c r="A29" s="1" t="s">
        <v>734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35">
      <c r="A30" s="1" t="s">
        <v>735</v>
      </c>
      <c r="B30" s="243">
        <f>ROUND(N('Prior Year'!R85), 0)</f>
        <v>8316320</v>
      </c>
      <c r="C30" s="243">
        <f>data!R85</f>
        <v>9771535.4800000004</v>
      </c>
      <c r="D30" s="243">
        <f>ROUND(N('Prior Year'!R59), 0)</f>
        <v>750450</v>
      </c>
      <c r="E30" s="1">
        <f>data!R59</f>
        <v>0</v>
      </c>
      <c r="F30" s="217">
        <f t="shared" si="0"/>
        <v>11.081777600106603</v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35">
      <c r="A31" s="1" t="s">
        <v>736</v>
      </c>
      <c r="B31" s="243">
        <f>ROUND(N('Prior Year'!S85), 0)</f>
        <v>-130403</v>
      </c>
      <c r="C31" s="243">
        <f>data!S85</f>
        <v>557582.97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35">
      <c r="A32" s="1" t="s">
        <v>738</v>
      </c>
      <c r="B32" s="243">
        <f>ROUND(N('Prior Year'!T85), 0)</f>
        <v>0</v>
      </c>
      <c r="C32" s="243">
        <f>data!T85</f>
        <v>42011.68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35">
      <c r="A33" s="1" t="s">
        <v>739</v>
      </c>
      <c r="B33" s="243">
        <f>ROUND(N('Prior Year'!U85), 0)</f>
        <v>13138541</v>
      </c>
      <c r="C33" s="243">
        <f>data!U85</f>
        <v>7403555.8199999994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35">
      <c r="A34" s="1" t="s">
        <v>740</v>
      </c>
      <c r="B34" s="243">
        <f>ROUND(N('Prior Year'!V85), 0)</f>
        <v>86979</v>
      </c>
      <c r="C34" s="243">
        <f>data!V85</f>
        <v>88659.199999999997</v>
      </c>
      <c r="D34" s="243">
        <f>ROUND(N('Prior Year'!V59), 0)</f>
        <v>16279</v>
      </c>
      <c r="E34" s="1">
        <f>data!V59</f>
        <v>0</v>
      </c>
      <c r="F34" s="217">
        <f t="shared" si="0"/>
        <v>5.3430186129369126</v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 x14ac:dyDescent="0.35">
      <c r="A35" s="1" t="s">
        <v>741</v>
      </c>
      <c r="B35" s="243">
        <f>ROUND(N('Prior Year'!W85), 0)</f>
        <v>520243</v>
      </c>
      <c r="C35" s="243">
        <f>data!W85</f>
        <v>2379302.4599999995</v>
      </c>
      <c r="D35" s="243">
        <f>ROUND(N('Prior Year'!W59), 0)</f>
        <v>32689</v>
      </c>
      <c r="E35" s="1">
        <f>data!W59</f>
        <v>0</v>
      </c>
      <c r="F35" s="217">
        <f t="shared" si="0"/>
        <v>15.914925510110434</v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 x14ac:dyDescent="0.35">
      <c r="A36" s="1" t="s">
        <v>742</v>
      </c>
      <c r="B36" s="243">
        <f>ROUND(N('Prior Year'!X85), 0)</f>
        <v>1357617</v>
      </c>
      <c r="C36" s="243">
        <f>data!X85</f>
        <v>1570546.64</v>
      </c>
      <c r="D36" s="243">
        <f>ROUND(N('Prior Year'!X59), 0)</f>
        <v>159568</v>
      </c>
      <c r="E36" s="1">
        <f>data!X59</f>
        <v>0</v>
      </c>
      <c r="F36" s="217">
        <f t="shared" si="0"/>
        <v>8.5080780607640634</v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 x14ac:dyDescent="0.35">
      <c r="A37" s="1" t="s">
        <v>743</v>
      </c>
      <c r="B37" s="243">
        <f>ROUND(N('Prior Year'!Y85), 0)</f>
        <v>7215266</v>
      </c>
      <c r="C37" s="243">
        <f>data!Y85</f>
        <v>3804887.3399999994</v>
      </c>
      <c r="D37" s="243">
        <f>ROUND(N('Prior Year'!Y59), 0)</f>
        <v>59600</v>
      </c>
      <c r="E37" s="1">
        <f>data!Y59</f>
        <v>0</v>
      </c>
      <c r="F37" s="217">
        <f t="shared" si="0"/>
        <v>121.0615100671141</v>
      </c>
      <c r="G37" s="217" t="str">
        <f t="shared" si="4"/>
        <v/>
      </c>
      <c r="H37" s="6" t="str">
        <f t="shared" si="5"/>
        <v/>
      </c>
      <c r="I37" s="243" t="str">
        <f t="shared" si="3"/>
        <v/>
      </c>
      <c r="M37" s="7"/>
    </row>
    <row r="38" spans="1:13" x14ac:dyDescent="0.35">
      <c r="A38" s="1" t="s">
        <v>744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 x14ac:dyDescent="0.35">
      <c r="A39" s="1" t="s">
        <v>745</v>
      </c>
      <c r="B39" s="243">
        <f>ROUND(N('Prior Year'!AA85), 0)</f>
        <v>916737</v>
      </c>
      <c r="C39" s="243">
        <f>data!AA85</f>
        <v>687750.39</v>
      </c>
      <c r="D39" s="243">
        <f>ROUND(N('Prior Year'!AA59), 0)</f>
        <v>5401</v>
      </c>
      <c r="E39" s="1">
        <f>data!AA59</f>
        <v>0</v>
      </c>
      <c r="F39" s="217">
        <f t="shared" si="0"/>
        <v>169.73467876319199</v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 x14ac:dyDescent="0.35">
      <c r="A40" s="1" t="s">
        <v>746</v>
      </c>
      <c r="B40" s="243">
        <f>ROUND(N('Prior Year'!AB85), 0)</f>
        <v>6154255</v>
      </c>
      <c r="C40" s="243">
        <f>data!AB85</f>
        <v>6038305.5100000007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35">
      <c r="A41" s="1" t="s">
        <v>747</v>
      </c>
      <c r="B41" s="243">
        <f>ROUND(N('Prior Year'!AC85), 0)</f>
        <v>2208625</v>
      </c>
      <c r="C41" s="243">
        <f>data!AC85</f>
        <v>2218864.29</v>
      </c>
      <c r="D41" s="243">
        <f>ROUND(N('Prior Year'!AC59), 0)</f>
        <v>43387</v>
      </c>
      <c r="E41" s="1">
        <f>data!AC59</f>
        <v>0</v>
      </c>
      <c r="F41" s="217">
        <f t="shared" si="0"/>
        <v>50.905225067416509</v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35">
      <c r="A42" s="1" t="s">
        <v>748</v>
      </c>
      <c r="B42" s="243">
        <f>ROUND(N('Prior Year'!AD85), 0)</f>
        <v>-27932</v>
      </c>
      <c r="C42" s="243">
        <f>data!AD85</f>
        <v>13750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35">
      <c r="A43" s="1" t="s">
        <v>749</v>
      </c>
      <c r="B43" s="243">
        <f>ROUND(N('Prior Year'!AE85), 0)</f>
        <v>754350</v>
      </c>
      <c r="C43" s="243">
        <f>data!AE85</f>
        <v>823653.18999999983</v>
      </c>
      <c r="D43" s="243">
        <f>ROUND(N('Prior Year'!AE59), 0)</f>
        <v>17187</v>
      </c>
      <c r="E43" s="1">
        <f>data!AE59</f>
        <v>0</v>
      </c>
      <c r="F43" s="217">
        <f t="shared" si="0"/>
        <v>43.89073136673067</v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 x14ac:dyDescent="0.35">
      <c r="A44" s="1" t="s">
        <v>750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35">
      <c r="A45" s="1" t="s">
        <v>751</v>
      </c>
      <c r="B45" s="243">
        <f>ROUND(N('Prior Year'!AG85), 0)</f>
        <v>10720905</v>
      </c>
      <c r="C45" s="243">
        <f>data!AG85</f>
        <v>13638788.919999998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3" t="str">
        <f t="shared" si="3"/>
        <v/>
      </c>
      <c r="M45" s="7"/>
    </row>
    <row r="46" spans="1:13" x14ac:dyDescent="0.35">
      <c r="A46" s="1" t="s">
        <v>752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35">
      <c r="A47" s="1" t="s">
        <v>753</v>
      </c>
      <c r="B47" s="243">
        <f>ROUND(N('Prior Year'!AI85), 0)</f>
        <v>1161807</v>
      </c>
      <c r="C47" s="243">
        <f>data!AI85</f>
        <v>1224082.75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754</v>
      </c>
      <c r="B48" s="243">
        <f>ROUND(N('Prior Year'!AJ85), 0)</f>
        <v>-93946</v>
      </c>
      <c r="C48" s="243">
        <f>data!AJ85</f>
        <v>822752.33000000007</v>
      </c>
      <c r="D48" s="243">
        <f>ROUND(N('Prior Year'!AJ59), 0)</f>
        <v>15472</v>
      </c>
      <c r="E48" s="1">
        <f>data!AJ59</f>
        <v>0</v>
      </c>
      <c r="F48" s="217">
        <f t="shared" si="0"/>
        <v>-6.0720010341261634</v>
      </c>
      <c r="G48" s="217" t="str">
        <f t="shared" si="4"/>
        <v/>
      </c>
      <c r="H48" s="6" t="str">
        <f t="shared" si="6"/>
        <v/>
      </c>
      <c r="I48" s="243" t="str">
        <f t="shared" si="7"/>
        <v/>
      </c>
      <c r="M48" s="7"/>
    </row>
    <row r="49" spans="1:13" x14ac:dyDescent="0.35">
      <c r="A49" s="1" t="s">
        <v>755</v>
      </c>
      <c r="B49" s="243">
        <f>ROUND(N('Prior Year'!AK85), 0)</f>
        <v>814</v>
      </c>
      <c r="C49" s="243">
        <f>data!AK85</f>
        <v>-52.650000000000006</v>
      </c>
      <c r="D49" s="243">
        <f>ROUND(N('Prior Year'!AK59), 0)</f>
        <v>5399</v>
      </c>
      <c r="E49" s="1">
        <f>data!AK59</f>
        <v>0</v>
      </c>
      <c r="F49" s="217">
        <f t="shared" si="0"/>
        <v>0.15076866086312279</v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35">
      <c r="A50" s="1" t="s">
        <v>756</v>
      </c>
      <c r="B50" s="243">
        <f>ROUND(N('Prior Year'!AL85), 0)</f>
        <v>719</v>
      </c>
      <c r="C50" s="243">
        <f>data!AL85</f>
        <v>236.67</v>
      </c>
      <c r="D50" s="243">
        <f>ROUND(N('Prior Year'!AL59), 0)</f>
        <v>1282</v>
      </c>
      <c r="E50" s="1">
        <f>data!AL59</f>
        <v>0</v>
      </c>
      <c r="F50" s="217">
        <f t="shared" si="0"/>
        <v>0.56084243369734788</v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 x14ac:dyDescent="0.35">
      <c r="A51" s="1" t="s">
        <v>757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35">
      <c r="A52" s="1" t="s">
        <v>758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3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35">
      <c r="A54" s="1" t="s">
        <v>760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 x14ac:dyDescent="0.3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3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3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35">
      <c r="A58" s="1" t="s">
        <v>764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35">
      <c r="A59" s="1" t="s">
        <v>765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35">
      <c r="A60" s="1" t="s">
        <v>766</v>
      </c>
      <c r="B60" s="243">
        <f>ROUND(N('Prior Year'!AV85), 0)</f>
        <v>890085</v>
      </c>
      <c r="C60" s="243">
        <f>data!AV85</f>
        <v>2099288.12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35">
      <c r="A61" s="1" t="s">
        <v>767</v>
      </c>
      <c r="B61" s="243">
        <f>ROUND(N('Prior Year'!AW85), 0)</f>
        <v>0</v>
      </c>
      <c r="C61" s="243">
        <f>data!AW85</f>
        <v>0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35">
      <c r="A62" s="1" t="s">
        <v>768</v>
      </c>
      <c r="B62" s="243">
        <f>ROUND(N('Prior Year'!AX85), 0)</f>
        <v>0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x14ac:dyDescent="0.35">
      <c r="A63" s="1" t="s">
        <v>769</v>
      </c>
      <c r="B63" s="243">
        <f>ROUND(N('Prior Year'!AY85), 0)</f>
        <v>2872233</v>
      </c>
      <c r="C63" s="243">
        <f>data!AY85</f>
        <v>1852886.1199999994</v>
      </c>
      <c r="D63" s="243">
        <f>ROUND(N('Prior Year'!AY59), 0)</f>
        <v>70015</v>
      </c>
      <c r="E63" s="1">
        <f>data!AY59</f>
        <v>67560</v>
      </c>
      <c r="F63" s="217">
        <f>IF(B63=0,"",IF(D63=0,"",B63/D63))</f>
        <v>41.023109333714203</v>
      </c>
      <c r="G63" s="217">
        <f t="shared" si="4"/>
        <v>27.425786264061568</v>
      </c>
      <c r="H63" s="6">
        <f>IF(B63 = 0, "", IF(C63 = 0, "", IF(D63 = 0, "", IF(E63 = 0, "", IF(G63 / F63 - 1 &lt; -0.25, G63 / F63 - 1, IF(G63 / F63 - 1 &gt; 0.25, G63 / F63 - 1, ""))))))</f>
        <v>-0.33145520392033978</v>
      </c>
      <c r="I63" s="1" t="s">
        <v>1367</v>
      </c>
      <c r="M63" s="7"/>
    </row>
    <row r="64" spans="1:13" x14ac:dyDescent="0.35">
      <c r="A64" s="1" t="s">
        <v>770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35">
      <c r="A65" s="1" t="s">
        <v>771</v>
      </c>
      <c r="B65" s="243">
        <f>ROUND(N('Prior Year'!BA85), 0)</f>
        <v>543889</v>
      </c>
      <c r="C65" s="243">
        <f>data!BA85</f>
        <v>502682.79000000004</v>
      </c>
      <c r="D65" s="243" t="s">
        <v>737</v>
      </c>
      <c r="E65" s="341" t="s">
        <v>737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3" t="e">
        <f t="shared" si="7"/>
        <v>#VALUE!</v>
      </c>
      <c r="M65" s="7"/>
    </row>
    <row r="66" spans="1:13" x14ac:dyDescent="0.35">
      <c r="A66" s="1" t="s">
        <v>772</v>
      </c>
      <c r="B66" s="243">
        <f>ROUND(N('Prior Year'!BB85), 0)</f>
        <v>0</v>
      </c>
      <c r="C66" s="243">
        <f>data!BB85</f>
        <v>0</v>
      </c>
      <c r="D66" s="243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3" t="str">
        <f t="shared" si="7"/>
        <v/>
      </c>
      <c r="M66" s="7"/>
    </row>
    <row r="67" spans="1:13" x14ac:dyDescent="0.35">
      <c r="A67" s="1" t="s">
        <v>773</v>
      </c>
      <c r="B67" s="243">
        <f>ROUND(N('Prior Year'!BC85), 0)</f>
        <v>368338</v>
      </c>
      <c r="C67" s="243">
        <f>data!BC85</f>
        <v>370382.86</v>
      </c>
      <c r="D67" s="243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3" t="str">
        <f t="shared" si="7"/>
        <v/>
      </c>
      <c r="M67" s="7"/>
    </row>
    <row r="68" spans="1:13" x14ac:dyDescent="0.35">
      <c r="A68" s="1" t="s">
        <v>774</v>
      </c>
      <c r="B68" s="243">
        <f>ROUND(N('Prior Year'!BD85), 0)</f>
        <v>389797</v>
      </c>
      <c r="C68" s="243">
        <f>data!BD85</f>
        <v>509074.89999999997</v>
      </c>
      <c r="D68" s="243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3" t="str">
        <f t="shared" si="7"/>
        <v/>
      </c>
      <c r="M68" s="7"/>
    </row>
    <row r="69" spans="1:13" x14ac:dyDescent="0.35">
      <c r="A69" s="1" t="s">
        <v>775</v>
      </c>
      <c r="B69" s="243">
        <f>ROUND(N('Prior Year'!BE85), 0)</f>
        <v>1628137</v>
      </c>
      <c r="C69" s="243">
        <f>data!BE85</f>
        <v>2259136.08</v>
      </c>
      <c r="D69" s="243">
        <f>ROUND(N('Prior Year'!BE59), 0)</f>
        <v>194611</v>
      </c>
      <c r="E69" s="1">
        <f>data!BE59</f>
        <v>194611.20000000004</v>
      </c>
      <c r="F69" s="217">
        <f>IF(B69=0,"",IF(D69=0,"",B69/D69))</f>
        <v>8.3661098293518865</v>
      </c>
      <c r="G69" s="217">
        <f t="shared" si="4"/>
        <v>11.608458711523282</v>
      </c>
      <c r="H69" s="6">
        <f>IF(B69 = 0, "", IF(C69 = 0, "", IF(D69 = 0, "", IF(E69 = 0, "", IF(G69 / F69 - 1 &lt; -0.25, G69 / F69 - 1, IF(G69 / F69 - 1 &gt; 0.25, G69 / F69 - 1, ""))))))</f>
        <v>0.38755753251001446</v>
      </c>
      <c r="I69" s="243" t="s">
        <v>1368</v>
      </c>
      <c r="M69" s="7"/>
    </row>
    <row r="70" spans="1:13" x14ac:dyDescent="0.35">
      <c r="A70" s="1" t="s">
        <v>776</v>
      </c>
      <c r="B70" s="243">
        <f>ROUND(N('Prior Year'!BF85), 0)</f>
        <v>1895891</v>
      </c>
      <c r="C70" s="243">
        <f>data!BF85</f>
        <v>1990682.3499999999</v>
      </c>
      <c r="D70" s="243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35">
      <c r="A71" s="1" t="s">
        <v>777</v>
      </c>
      <c r="B71" s="243">
        <f>ROUND(N('Prior Year'!BG85), 0)</f>
        <v>31479</v>
      </c>
      <c r="C71" s="243">
        <f>data!BG85</f>
        <v>416.52</v>
      </c>
      <c r="D71" s="243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3" t="str">
        <f t="shared" si="7"/>
        <v/>
      </c>
      <c r="M71" s="7"/>
    </row>
    <row r="72" spans="1:13" x14ac:dyDescent="0.35">
      <c r="A72" s="1" t="s">
        <v>778</v>
      </c>
      <c r="B72" s="243">
        <f>ROUND(N('Prior Year'!BH85), 0)</f>
        <v>0</v>
      </c>
      <c r="C72" s="243">
        <f>data!BH85</f>
        <v>0</v>
      </c>
      <c r="D72" s="243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3" t="str">
        <f t="shared" si="7"/>
        <v/>
      </c>
      <c r="M72" s="7"/>
    </row>
    <row r="73" spans="1:13" x14ac:dyDescent="0.35">
      <c r="A73" s="1" t="s">
        <v>779</v>
      </c>
      <c r="B73" s="243">
        <f>ROUND(N('Prior Year'!BI85), 0)</f>
        <v>0</v>
      </c>
      <c r="C73" s="243">
        <f>data!BI85</f>
        <v>0</v>
      </c>
      <c r="D73" s="243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3" t="str">
        <f t="shared" si="7"/>
        <v/>
      </c>
      <c r="M73" s="7"/>
    </row>
    <row r="74" spans="1:13" x14ac:dyDescent="0.35">
      <c r="A74" s="1" t="s">
        <v>780</v>
      </c>
      <c r="B74" s="243">
        <f>ROUND(N('Prior Year'!BJ85), 0)</f>
        <v>0</v>
      </c>
      <c r="C74" s="243">
        <f>data!BJ85</f>
        <v>0</v>
      </c>
      <c r="D74" s="243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3" t="str">
        <f t="shared" si="7"/>
        <v/>
      </c>
      <c r="M74" s="7"/>
    </row>
    <row r="75" spans="1:13" x14ac:dyDescent="0.35">
      <c r="A75" s="1" t="s">
        <v>781</v>
      </c>
      <c r="B75" s="243">
        <f>ROUND(N('Prior Year'!BK85), 0)</f>
        <v>0</v>
      </c>
      <c r="C75" s="243">
        <f>data!BK85</f>
        <v>0</v>
      </c>
      <c r="D75" s="243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3" t="str">
        <f t="shared" si="7"/>
        <v/>
      </c>
      <c r="M75" s="7"/>
    </row>
    <row r="76" spans="1:13" x14ac:dyDescent="0.35">
      <c r="A76" s="1" t="s">
        <v>782</v>
      </c>
      <c r="B76" s="243">
        <f>ROUND(N('Prior Year'!BL85), 0)</f>
        <v>1009579</v>
      </c>
      <c r="C76" s="243">
        <f>data!BL85</f>
        <v>1080421.54</v>
      </c>
      <c r="D76" s="243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3" t="str">
        <f t="shared" si="7"/>
        <v/>
      </c>
      <c r="M76" s="7"/>
    </row>
    <row r="77" spans="1:13" x14ac:dyDescent="0.35">
      <c r="A77" s="1" t="s">
        <v>783</v>
      </c>
      <c r="B77" s="243">
        <f>ROUND(N('Prior Year'!BM85), 0)</f>
        <v>0</v>
      </c>
      <c r="C77" s="243">
        <f>data!BM85</f>
        <v>0</v>
      </c>
      <c r="D77" s="243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3" t="str">
        <f t="shared" si="7"/>
        <v/>
      </c>
      <c r="M77" s="7"/>
    </row>
    <row r="78" spans="1:13" x14ac:dyDescent="0.35">
      <c r="A78" s="1" t="s">
        <v>784</v>
      </c>
      <c r="B78" s="243">
        <f>ROUND(N('Prior Year'!BN85), 0)</f>
        <v>-2168121</v>
      </c>
      <c r="C78" s="243">
        <f>data!BN85</f>
        <v>27828291.180000007</v>
      </c>
      <c r="D78" s="243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3" t="str">
        <f t="shared" si="7"/>
        <v/>
      </c>
      <c r="M78" s="7"/>
    </row>
    <row r="79" spans="1:13" x14ac:dyDescent="0.35">
      <c r="A79" s="1" t="s">
        <v>785</v>
      </c>
      <c r="B79" s="243">
        <f>ROUND(N('Prior Year'!BO85), 0)</f>
        <v>0</v>
      </c>
      <c r="C79" s="243">
        <f>data!BO85</f>
        <v>7736</v>
      </c>
      <c r="D79" s="243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786</v>
      </c>
      <c r="B80" s="243">
        <f>ROUND(N('Prior Year'!BP85), 0)</f>
        <v>0</v>
      </c>
      <c r="C80" s="243">
        <f>data!BP85</f>
        <v>0</v>
      </c>
      <c r="D80" s="243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3" t="str">
        <f t="shared" si="10"/>
        <v/>
      </c>
      <c r="M80" s="7"/>
    </row>
    <row r="81" spans="1:13" x14ac:dyDescent="0.3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3" t="str">
        <f t="shared" si="10"/>
        <v/>
      </c>
      <c r="M81" s="7"/>
    </row>
    <row r="82" spans="1:13" x14ac:dyDescent="0.35">
      <c r="A82" s="1" t="s">
        <v>788</v>
      </c>
      <c r="B82" s="243">
        <f>ROUND(N('Prior Year'!BR85), 0)</f>
        <v>0</v>
      </c>
      <c r="C82" s="243">
        <f>data!BR85</f>
        <v>0</v>
      </c>
      <c r="D82" s="243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3" t="str">
        <f t="shared" si="10"/>
        <v/>
      </c>
      <c r="M82" s="7"/>
    </row>
    <row r="83" spans="1:13" x14ac:dyDescent="0.35">
      <c r="A83" s="1" t="s">
        <v>789</v>
      </c>
      <c r="B83" s="243">
        <f>ROUND(N('Prior Year'!BS85), 0)</f>
        <v>0</v>
      </c>
      <c r="C83" s="243">
        <f>data!BS85</f>
        <v>0</v>
      </c>
      <c r="D83" s="243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3" t="str">
        <f t="shared" si="10"/>
        <v/>
      </c>
      <c r="M83" s="7"/>
    </row>
    <row r="84" spans="1:13" x14ac:dyDescent="0.35">
      <c r="A84" s="1" t="s">
        <v>790</v>
      </c>
      <c r="B84" s="243">
        <f>ROUND(N('Prior Year'!BT85), 0)</f>
        <v>0</v>
      </c>
      <c r="C84" s="243">
        <f>data!BT85</f>
        <v>0</v>
      </c>
      <c r="D84" s="243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3" t="str">
        <f t="shared" si="10"/>
        <v/>
      </c>
      <c r="M84" s="7"/>
    </row>
    <row r="85" spans="1:13" x14ac:dyDescent="0.3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3" t="str">
        <f t="shared" si="10"/>
        <v/>
      </c>
      <c r="M85" s="7"/>
    </row>
    <row r="86" spans="1:13" x14ac:dyDescent="0.35">
      <c r="A86" s="1" t="s">
        <v>792</v>
      </c>
      <c r="B86" s="243">
        <f>ROUND(N('Prior Year'!BV85), 0)</f>
        <v>0</v>
      </c>
      <c r="C86" s="243">
        <f>data!BV85</f>
        <v>0</v>
      </c>
      <c r="D86" s="243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3" t="str">
        <f t="shared" si="10"/>
        <v/>
      </c>
      <c r="M86" s="7"/>
    </row>
    <row r="87" spans="1:13" x14ac:dyDescent="0.35">
      <c r="A87" s="1" t="s">
        <v>793</v>
      </c>
      <c r="B87" s="243">
        <f>ROUND(N('Prior Year'!BW85), 0)</f>
        <v>8757</v>
      </c>
      <c r="C87" s="243">
        <f>data!BW85</f>
        <v>2068.12</v>
      </c>
      <c r="D87" s="243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3" t="str">
        <f t="shared" si="10"/>
        <v/>
      </c>
      <c r="M87" s="7"/>
    </row>
    <row r="88" spans="1:13" x14ac:dyDescent="0.35">
      <c r="A88" s="1" t="s">
        <v>794</v>
      </c>
      <c r="B88" s="243">
        <f>ROUND(N('Prior Year'!BX85), 0)</f>
        <v>1737974</v>
      </c>
      <c r="C88" s="243">
        <f>data!BX85</f>
        <v>1972962.43</v>
      </c>
      <c r="D88" s="243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3" t="str">
        <f t="shared" si="10"/>
        <v/>
      </c>
      <c r="M88" s="7"/>
    </row>
    <row r="89" spans="1:13" x14ac:dyDescent="0.35">
      <c r="A89" s="1" t="s">
        <v>795</v>
      </c>
      <c r="B89" s="243">
        <f>ROUND(N('Prior Year'!BY85), 0)</f>
        <v>2078698</v>
      </c>
      <c r="C89" s="243">
        <f>data!BY85</f>
        <v>2047825.2599999993</v>
      </c>
      <c r="D89" s="243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3" t="str">
        <f t="shared" si="10"/>
        <v/>
      </c>
      <c r="M89" s="7"/>
    </row>
    <row r="90" spans="1:13" x14ac:dyDescent="0.35">
      <c r="A90" s="1" t="s">
        <v>796</v>
      </c>
      <c r="B90" s="243">
        <f>ROUND(N('Prior Year'!BZ85), 0)</f>
        <v>134131</v>
      </c>
      <c r="C90" s="243">
        <f>data!BZ85</f>
        <v>195462.27</v>
      </c>
      <c r="D90" s="243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3" t="str">
        <f t="shared" si="10"/>
        <v/>
      </c>
      <c r="M90" s="7"/>
    </row>
    <row r="91" spans="1:13" x14ac:dyDescent="0.35">
      <c r="A91" s="1" t="s">
        <v>797</v>
      </c>
      <c r="B91" s="243">
        <f>ROUND(N('Prior Year'!CA85), 0)</f>
        <v>0</v>
      </c>
      <c r="C91" s="243">
        <f>data!CA85</f>
        <v>604.62</v>
      </c>
      <c r="D91" s="243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3" t="str">
        <f t="shared" si="10"/>
        <v/>
      </c>
      <c r="M91" s="7"/>
    </row>
    <row r="92" spans="1:13" x14ac:dyDescent="0.35">
      <c r="A92" s="1" t="s">
        <v>798</v>
      </c>
      <c r="B92" s="243">
        <f>ROUND(N('Prior Year'!CB85), 0)</f>
        <v>0</v>
      </c>
      <c r="C92" s="243">
        <f>data!CB85</f>
        <v>0</v>
      </c>
      <c r="D92" s="243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3" t="str">
        <f t="shared" si="10"/>
        <v/>
      </c>
      <c r="M92" s="7"/>
    </row>
    <row r="93" spans="1:13" x14ac:dyDescent="0.35">
      <c r="A93" s="1" t="s">
        <v>799</v>
      </c>
      <c r="B93" s="243">
        <f>ROUND(N('Prior Year'!CC85), 0)</f>
        <v>39557520</v>
      </c>
      <c r="C93" s="243">
        <f>data!CC85</f>
        <v>20181932.780000001</v>
      </c>
      <c r="D93" s="243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3" t="str">
        <f t="shared" si="10"/>
        <v/>
      </c>
      <c r="M93" s="7"/>
    </row>
    <row r="94" spans="1:13" x14ac:dyDescent="0.35">
      <c r="A94" s="1" t="s">
        <v>800</v>
      </c>
      <c r="B94" s="243">
        <f>ROUND(N('Prior Year'!CD85), 0)</f>
        <v>5441304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3" t="str">
        <f t="shared" si="10"/>
        <v/>
      </c>
      <c r="M94" s="7"/>
    </row>
  </sheetData>
  <autoFilter ref="A14:J94" xr:uid="{240888FA-A8B1-4E1B-BDC7-CC89A713B75A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J36"/>
  <sheetViews>
    <sheetView workbookViewId="0">
      <selection activeCell="A29" sqref="A29"/>
    </sheetView>
  </sheetViews>
  <sheetFormatPr defaultRowHeight="12.5" x14ac:dyDescent="0.25"/>
  <cols>
    <col min="1" max="1" width="23.33203125" customWidth="1"/>
    <col min="10" max="10" width="34.08203125" customWidth="1"/>
  </cols>
  <sheetData>
    <row r="1" spans="1:10" ht="14.5" x14ac:dyDescent="0.35">
      <c r="A1" s="297" t="s">
        <v>801</v>
      </c>
      <c r="B1" s="296"/>
      <c r="C1" s="296"/>
      <c r="D1" s="296"/>
    </row>
    <row r="2" spans="1:10" ht="14.5" x14ac:dyDescent="0.35">
      <c r="A2" s="296"/>
      <c r="B2" s="296"/>
      <c r="C2" s="296"/>
      <c r="D2" s="296"/>
    </row>
    <row r="3" spans="1:10" ht="14.5" x14ac:dyDescent="0.35">
      <c r="A3" s="299" t="s">
        <v>802</v>
      </c>
      <c r="B3" s="296"/>
      <c r="C3" s="296"/>
      <c r="D3" s="296"/>
    </row>
    <row r="4" spans="1:10" ht="14.5" x14ac:dyDescent="0.35">
      <c r="A4" s="296" t="s">
        <v>803</v>
      </c>
      <c r="B4" s="296"/>
      <c r="C4" s="296"/>
      <c r="D4" s="296"/>
    </row>
    <row r="5" spans="1:10" ht="14.5" x14ac:dyDescent="0.35">
      <c r="A5" s="1" t="s">
        <v>1352</v>
      </c>
      <c r="B5" s="296"/>
      <c r="C5" s="296"/>
      <c r="D5" s="296"/>
    </row>
    <row r="6" spans="1:10" ht="14.5" x14ac:dyDescent="0.35">
      <c r="A6" s="296"/>
      <c r="B6" s="296"/>
      <c r="C6" s="296"/>
      <c r="D6" s="296"/>
    </row>
    <row r="7" spans="1:10" ht="14.5" x14ac:dyDescent="0.35">
      <c r="A7" s="296" t="s">
        <v>804</v>
      </c>
      <c r="B7" s="296"/>
      <c r="C7" s="296"/>
      <c r="D7" s="296"/>
    </row>
    <row r="8" spans="1:10" ht="14.5" x14ac:dyDescent="0.35">
      <c r="A8" s="340" t="s">
        <v>1353</v>
      </c>
      <c r="B8" s="296"/>
      <c r="C8" s="296"/>
      <c r="D8" s="296"/>
    </row>
    <row r="9" spans="1:10" ht="14.5" x14ac:dyDescent="0.35">
      <c r="A9" s="296"/>
      <c r="B9" s="296"/>
      <c r="C9" s="296"/>
      <c r="D9" s="296"/>
    </row>
    <row r="10" spans="1:10" ht="15" thickBot="1" x14ac:dyDescent="0.4">
      <c r="A10" s="296"/>
      <c r="B10" s="296"/>
      <c r="C10" s="296"/>
      <c r="D10" s="296"/>
    </row>
    <row r="11" spans="1:10" ht="15" thickBot="1" x14ac:dyDescent="0.4">
      <c r="A11" s="298" t="s">
        <v>805</v>
      </c>
      <c r="B11" s="296"/>
      <c r="C11" s="296"/>
      <c r="D11" s="296">
        <f>N(data!C380)</f>
        <v>8665078.3200000003</v>
      </c>
      <c r="F11" s="344">
        <v>7636892.54</v>
      </c>
      <c r="G11" s="347" t="s">
        <v>1365</v>
      </c>
      <c r="H11" s="348"/>
      <c r="I11" s="348"/>
      <c r="J11" s="349"/>
    </row>
    <row r="12" spans="1:10" ht="14.5" x14ac:dyDescent="0.35">
      <c r="A12" s="298" t="s">
        <v>806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10" ht="14.5" x14ac:dyDescent="0.35">
      <c r="A13" s="296"/>
      <c r="B13" s="296"/>
      <c r="C13" s="296"/>
      <c r="D13" s="296"/>
    </row>
    <row r="14" spans="1:10" ht="14.5" x14ac:dyDescent="0.35">
      <c r="A14" s="298" t="s">
        <v>807</v>
      </c>
      <c r="B14" s="296"/>
      <c r="C14" s="296"/>
      <c r="D14" s="298" t="s">
        <v>808</v>
      </c>
    </row>
    <row r="15" spans="1:10" ht="14.5" x14ac:dyDescent="0.35">
      <c r="A15" s="296" t="s">
        <v>1369</v>
      </c>
      <c r="D15" s="296">
        <v>3858635.54</v>
      </c>
      <c r="E15" s="296" t="s">
        <v>1370</v>
      </c>
    </row>
    <row r="16" spans="1:10" ht="14.5" x14ac:dyDescent="0.35">
      <c r="A16" s="296" t="s">
        <v>1371</v>
      </c>
      <c r="D16" s="296">
        <v>3778257</v>
      </c>
      <c r="E16" s="296" t="s">
        <v>1372</v>
      </c>
    </row>
    <row r="17" spans="1:10" ht="14.5" x14ac:dyDescent="0.35">
      <c r="A17" s="296" t="s">
        <v>809</v>
      </c>
      <c r="B17" s="296"/>
      <c r="C17" s="296"/>
      <c r="D17" s="296"/>
    </row>
    <row r="18" spans="1:10" ht="14.5" x14ac:dyDescent="0.35">
      <c r="A18" s="296" t="s">
        <v>809</v>
      </c>
      <c r="B18" s="296"/>
      <c r="C18" s="296"/>
      <c r="D18" s="296"/>
    </row>
    <row r="19" spans="1:10" ht="14.5" x14ac:dyDescent="0.35">
      <c r="A19" s="296" t="s">
        <v>809</v>
      </c>
      <c r="B19" s="296"/>
      <c r="C19" s="296"/>
      <c r="D19" s="296"/>
    </row>
    <row r="20" spans="1:10" ht="14.5" x14ac:dyDescent="0.35">
      <c r="A20" s="296" t="s">
        <v>809</v>
      </c>
      <c r="B20" s="296"/>
      <c r="C20" s="296"/>
      <c r="D20" s="296"/>
    </row>
    <row r="21" spans="1:10" ht="14.5" x14ac:dyDescent="0.35">
      <c r="A21" s="296" t="s">
        <v>809</v>
      </c>
      <c r="B21" s="296"/>
      <c r="C21" s="296"/>
      <c r="D21" s="296"/>
    </row>
    <row r="22" spans="1:10" ht="14.5" x14ac:dyDescent="0.35">
      <c r="A22" s="296"/>
      <c r="B22" s="296"/>
      <c r="C22" s="296"/>
      <c r="D22" s="296"/>
    </row>
    <row r="23" spans="1:10" ht="14.5" x14ac:dyDescent="0.35">
      <c r="A23" s="296"/>
      <c r="B23" s="296"/>
      <c r="C23" s="296"/>
      <c r="D23" s="296"/>
    </row>
    <row r="24" spans="1:10" ht="15" thickBot="1" x14ac:dyDescent="0.4">
      <c r="A24" s="296"/>
      <c r="B24" s="296"/>
      <c r="C24" s="296"/>
      <c r="D24" s="296"/>
    </row>
    <row r="25" spans="1:10" ht="15" thickBot="1" x14ac:dyDescent="0.4">
      <c r="A25" s="298" t="s">
        <v>810</v>
      </c>
      <c r="B25" s="296"/>
      <c r="C25" s="296"/>
      <c r="D25" s="296">
        <f>N(data!C414)</f>
        <v>2898519.7099999995</v>
      </c>
      <c r="F25" s="344">
        <v>2659962.96</v>
      </c>
      <c r="G25" s="347" t="s">
        <v>1366</v>
      </c>
      <c r="H25" s="348"/>
      <c r="I25" s="348"/>
      <c r="J25" s="349"/>
    </row>
    <row r="26" spans="1:10" ht="14.5" x14ac:dyDescent="0.35">
      <c r="A26" s="298" t="s">
        <v>806</v>
      </c>
      <c r="B26" s="296"/>
      <c r="C26" s="296"/>
      <c r="D26" s="296" t="str">
        <f>IF(OR(N(data!C414)&gt;1000000,N(data!C414)/(N(data!D416))&gt;0.01),"Yes","No")</f>
        <v>Yes</v>
      </c>
    </row>
    <row r="27" spans="1:10" ht="14.5" x14ac:dyDescent="0.35">
      <c r="A27" s="296"/>
      <c r="B27" s="296"/>
      <c r="C27" s="296"/>
      <c r="D27" s="296"/>
    </row>
    <row r="28" spans="1:10" ht="14.5" x14ac:dyDescent="0.35">
      <c r="A28" s="298" t="s">
        <v>807</v>
      </c>
      <c r="B28" s="296"/>
      <c r="C28" s="296"/>
      <c r="D28" s="298" t="s">
        <v>808</v>
      </c>
    </row>
    <row r="29" spans="1:10" ht="14.5" x14ac:dyDescent="0.35">
      <c r="A29" s="296" t="s">
        <v>1373</v>
      </c>
      <c r="B29" s="296"/>
      <c r="C29" s="296"/>
      <c r="D29" s="296">
        <v>2898519.7099999995</v>
      </c>
    </row>
    <row r="30" spans="1:10" ht="14.5" x14ac:dyDescent="0.35">
      <c r="A30" s="296" t="s">
        <v>811</v>
      </c>
      <c r="B30" s="296"/>
      <c r="C30" s="296"/>
      <c r="D30" s="296"/>
    </row>
    <row r="31" spans="1:10" ht="14.5" x14ac:dyDescent="0.35">
      <c r="A31" s="296" t="s">
        <v>811</v>
      </c>
      <c r="B31" s="296"/>
      <c r="C31" s="296"/>
      <c r="D31" s="296"/>
    </row>
    <row r="32" spans="1:10" ht="14.5" x14ac:dyDescent="0.35">
      <c r="A32" s="296" t="s">
        <v>811</v>
      </c>
      <c r="B32" s="296"/>
      <c r="C32" s="296"/>
      <c r="D32" s="296"/>
    </row>
    <row r="33" spans="1:4" ht="14.5" x14ac:dyDescent="0.35">
      <c r="A33" s="296" t="s">
        <v>811</v>
      </c>
      <c r="B33" s="296"/>
      <c r="C33" s="296"/>
      <c r="D33" s="296"/>
    </row>
    <row r="34" spans="1:4" ht="14.5" x14ac:dyDescent="0.35">
      <c r="A34" s="296" t="s">
        <v>811</v>
      </c>
      <c r="B34" s="296"/>
      <c r="C34" s="296"/>
      <c r="D34" s="296"/>
    </row>
    <row r="35" spans="1:4" ht="14.5" x14ac:dyDescent="0.35">
      <c r="A35" s="296" t="s">
        <v>811</v>
      </c>
      <c r="B35" s="296"/>
      <c r="C35" s="296"/>
      <c r="D35" s="296"/>
    </row>
    <row r="36" spans="1:4" ht="14.5" x14ac:dyDescent="0.35">
      <c r="A36" s="296"/>
      <c r="B36" s="296"/>
      <c r="C36" s="296"/>
      <c r="D36" s="296"/>
    </row>
  </sheetData>
  <mergeCells count="2">
    <mergeCell ref="G11:J11"/>
    <mergeCell ref="G25:J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812</v>
      </c>
    </row>
    <row r="2" spans="1:7" ht="20.149999999999999" customHeight="1" x14ac:dyDescent="0.35">
      <c r="A2" s="71" t="s">
        <v>813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H-180</v>
      </c>
      <c r="G4" s="76"/>
    </row>
    <row r="5" spans="1:7" ht="20.149999999999999" customHeight="1" x14ac:dyDescent="0.35">
      <c r="A5" s="72">
        <v>2</v>
      </c>
      <c r="B5" s="73" t="s">
        <v>297</v>
      </c>
      <c r="C5" s="76"/>
      <c r="D5" s="73" t="str">
        <f>"  "&amp;data!C98</f>
        <v xml:space="preserve">  Valley Hospital and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302</v>
      </c>
      <c r="C6" s="76"/>
      <c r="D6" s="73" t="str">
        <f>"  "&amp;data!C103</f>
        <v xml:space="preserve">  Spokane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814</v>
      </c>
      <c r="C7" s="76"/>
      <c r="D7" s="73" t="str">
        <f>"  "&amp;data!C104</f>
        <v xml:space="preserve">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815</v>
      </c>
      <c r="C8" s="76"/>
      <c r="D8" s="73" t="str">
        <f>"  "&amp;data!C105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816</v>
      </c>
      <c r="C9" s="76"/>
      <c r="D9" s="73" t="str">
        <f>"  "&amp;data!C106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817</v>
      </c>
      <c r="C10" s="76"/>
      <c r="D10" s="73" t="str">
        <f>"  "&amp;data!C107</f>
        <v xml:space="preserve">  5094735291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818</v>
      </c>
      <c r="C11" s="76"/>
      <c r="D11" s="73" t="str">
        <f>"  "&amp;data!C108</f>
        <v xml:space="preserve">  5094735731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819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820</v>
      </c>
      <c r="E16" s="244" t="str">
        <f>IF(data!C120&gt;0," X","")</f>
        <v/>
      </c>
      <c r="F16" s="90" t="s">
        <v>316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49999999999999" customHeight="1" x14ac:dyDescent="0.35">
      <c r="A18" s="72"/>
      <c r="B18" s="76" t="s">
        <v>821</v>
      </c>
      <c r="C18" s="76"/>
      <c r="D18" s="76"/>
      <c r="E18" s="244" t="str">
        <f>IF(data!C122&gt;0," X","")</f>
        <v/>
      </c>
      <c r="F18" s="90" t="s">
        <v>318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822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823</v>
      </c>
      <c r="C22" s="73"/>
      <c r="D22" s="73"/>
      <c r="E22" s="73"/>
      <c r="F22" s="87" t="s">
        <v>321</v>
      </c>
      <c r="G22" s="88" t="s">
        <v>240</v>
      </c>
    </row>
    <row r="23" spans="1:7" ht="20.149999999999999" customHeight="1" x14ac:dyDescent="0.35">
      <c r="A23" s="72"/>
      <c r="B23" s="73" t="s">
        <v>824</v>
      </c>
      <c r="C23" s="73"/>
      <c r="D23" s="73"/>
      <c r="E23" s="73"/>
      <c r="F23" s="72">
        <f>data!C127</f>
        <v>4934</v>
      </c>
      <c r="G23" s="76">
        <f>data!D127</f>
        <v>19980</v>
      </c>
    </row>
    <row r="24" spans="1:7" ht="20.149999999999999" customHeight="1" x14ac:dyDescent="0.35">
      <c r="A24" s="72"/>
      <c r="B24" s="73" t="s">
        <v>825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826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325</v>
      </c>
      <c r="C26" s="73"/>
      <c r="D26" s="73"/>
      <c r="E26" s="73"/>
      <c r="F26" s="72">
        <f>data!C130</f>
        <v>628</v>
      </c>
      <c r="G26" s="76">
        <f>data!D130</f>
        <v>849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827</v>
      </c>
      <c r="C29" s="76"/>
      <c r="D29" s="88" t="s">
        <v>192</v>
      </c>
      <c r="E29" s="92" t="s">
        <v>827</v>
      </c>
      <c r="F29" s="76"/>
      <c r="G29" s="88" t="s">
        <v>192</v>
      </c>
    </row>
    <row r="30" spans="1:7" ht="20.149999999999999" customHeight="1" x14ac:dyDescent="0.35">
      <c r="A30" s="72"/>
      <c r="B30" s="73" t="s">
        <v>327</v>
      </c>
      <c r="C30" s="76"/>
      <c r="D30" s="76">
        <f>data!C132</f>
        <v>10</v>
      </c>
      <c r="E30" s="73" t="s">
        <v>333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828</v>
      </c>
      <c r="C31" s="76"/>
      <c r="D31" s="76">
        <f>data!C133</f>
        <v>76</v>
      </c>
      <c r="E31" s="73" t="s">
        <v>334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829</v>
      </c>
      <c r="C32" s="76"/>
      <c r="D32" s="76">
        <f>data!C134</f>
        <v>0</v>
      </c>
      <c r="E32" s="73" t="s">
        <v>830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831</v>
      </c>
      <c r="C33" s="76"/>
      <c r="D33" s="76">
        <f>data!C135</f>
        <v>0</v>
      </c>
      <c r="E33" s="73" t="s">
        <v>832</v>
      </c>
      <c r="F33" s="76"/>
      <c r="G33" s="76">
        <f>data!C142</f>
        <v>16</v>
      </c>
    </row>
    <row r="34" spans="1:7" ht="20.149999999999999" customHeight="1" x14ac:dyDescent="0.35">
      <c r="A34" s="72"/>
      <c r="B34" s="92" t="s">
        <v>833</v>
      </c>
      <c r="C34" s="76"/>
      <c r="D34" s="76">
        <f>data!C136</f>
        <v>21</v>
      </c>
      <c r="E34" s="73" t="s">
        <v>336</v>
      </c>
      <c r="F34" s="76"/>
      <c r="G34" s="76">
        <f>data!E143</f>
        <v>123</v>
      </c>
    </row>
    <row r="35" spans="1:7" ht="20.149999999999999" customHeight="1" x14ac:dyDescent="0.35">
      <c r="A35" s="72"/>
      <c r="B35" s="92" t="s">
        <v>834</v>
      </c>
      <c r="C35" s="76"/>
      <c r="D35" s="76">
        <f>data!C137</f>
        <v>0</v>
      </c>
      <c r="E35" s="73" t="s">
        <v>835</v>
      </c>
      <c r="F35" s="93"/>
      <c r="G35" s="76"/>
    </row>
    <row r="36" spans="1:7" ht="20.149999999999999" customHeight="1" x14ac:dyDescent="0.35">
      <c r="A36" s="72"/>
      <c r="B36" s="73" t="s">
        <v>121</v>
      </c>
      <c r="C36" s="76"/>
      <c r="D36" s="76">
        <f>data!C138</f>
        <v>0</v>
      </c>
      <c r="E36" s="73" t="s">
        <v>337</v>
      </c>
      <c r="F36" s="76"/>
      <c r="G36" s="76">
        <f>data!C144</f>
        <v>123</v>
      </c>
    </row>
    <row r="37" spans="1:7" ht="20.149999999999999" customHeight="1" x14ac:dyDescent="0.35">
      <c r="A37" s="72"/>
      <c r="E37" s="73" t="s">
        <v>338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836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9" t="s">
        <v>837</v>
      </c>
      <c r="G1" s="70" t="s">
        <v>838</v>
      </c>
    </row>
    <row r="2" spans="1:7" ht="20.149999999999999" customHeight="1" x14ac:dyDescent="0.35">
      <c r="A2" s="1" t="str">
        <f>"Hospital: "&amp;data!C98</f>
        <v>Hospital: Valley Hospital and Medical Center</v>
      </c>
      <c r="G2" s="4" t="s">
        <v>839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840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841</v>
      </c>
      <c r="C5" s="83"/>
      <c r="D5" s="83"/>
      <c r="E5" s="134" t="s">
        <v>348</v>
      </c>
      <c r="F5" s="83"/>
      <c r="G5" s="83"/>
    </row>
    <row r="6" spans="1:7" ht="20.149999999999999" customHeight="1" x14ac:dyDescent="0.35">
      <c r="A6" s="135" t="s">
        <v>842</v>
      </c>
      <c r="B6" s="88" t="s">
        <v>321</v>
      </c>
      <c r="C6" s="88" t="s">
        <v>843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49999999999999" customHeight="1" x14ac:dyDescent="0.35">
      <c r="A7" s="72" t="s">
        <v>342</v>
      </c>
      <c r="B7" s="136">
        <f>data!B154</f>
        <v>2459.9210903873745</v>
      </c>
      <c r="C7" s="136">
        <f>data!B155</f>
        <v>12095.130882951309</v>
      </c>
      <c r="D7" s="136">
        <f>data!B156</f>
        <v>23142</v>
      </c>
      <c r="E7" s="136">
        <f>data!B157</f>
        <v>107638958.20919333</v>
      </c>
      <c r="F7" s="136">
        <f>data!B158</f>
        <v>243173831.27467921</v>
      </c>
      <c r="G7" s="136">
        <f>data!B157+data!B158</f>
        <v>350812789.48387253</v>
      </c>
    </row>
    <row r="8" spans="1:7" ht="20.149999999999999" customHeight="1" x14ac:dyDescent="0.35">
      <c r="A8" s="72" t="s">
        <v>343</v>
      </c>
      <c r="B8" s="136">
        <f>data!C154</f>
        <v>1177.7535868005739</v>
      </c>
      <c r="C8" s="136">
        <f>data!C155</f>
        <v>3937.4664315746641</v>
      </c>
      <c r="D8" s="136">
        <f>data!C156</f>
        <v>17619</v>
      </c>
      <c r="E8" s="136">
        <f>data!C157</f>
        <v>47702539.310244977</v>
      </c>
      <c r="F8" s="136">
        <f>data!C158</f>
        <v>107767758.42682321</v>
      </c>
      <c r="G8" s="136">
        <f>data!C157+data!C158</f>
        <v>155470297.73706818</v>
      </c>
    </row>
    <row r="9" spans="1:7" ht="20.149999999999999" customHeight="1" x14ac:dyDescent="0.35">
      <c r="A9" s="72" t="s">
        <v>844</v>
      </c>
      <c r="B9" s="136">
        <f>data!D154</f>
        <v>1296.3253228120518</v>
      </c>
      <c r="C9" s="136">
        <f>data!D155</f>
        <v>3947.4026854740268</v>
      </c>
      <c r="D9" s="136">
        <f>data!D156</f>
        <v>23089</v>
      </c>
      <c r="E9" s="136">
        <f>data!D157</f>
        <v>76958203.290561691</v>
      </c>
      <c r="F9" s="136">
        <f>data!D158</f>
        <v>173861039.28849763</v>
      </c>
      <c r="G9" s="136">
        <f>data!D157+data!D158</f>
        <v>250819242.5790593</v>
      </c>
    </row>
    <row r="10" spans="1:7" ht="20.149999999999999" customHeight="1" x14ac:dyDescent="0.35">
      <c r="A10" s="87" t="s">
        <v>228</v>
      </c>
      <c r="B10" s="136">
        <f>data!E154</f>
        <v>4934</v>
      </c>
      <c r="C10" s="136">
        <f>data!E155</f>
        <v>19980</v>
      </c>
      <c r="D10" s="136">
        <f>data!E156</f>
        <v>63850</v>
      </c>
      <c r="E10" s="136">
        <f>data!E157</f>
        <v>232299700.81</v>
      </c>
      <c r="F10" s="136">
        <f>data!E158</f>
        <v>524802628.99000007</v>
      </c>
      <c r="G10" s="136">
        <f>E10+F10</f>
        <v>757102329.80000007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845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841</v>
      </c>
      <c r="C14" s="142"/>
      <c r="D14" s="142"/>
      <c r="E14" s="142" t="s">
        <v>348</v>
      </c>
      <c r="F14" s="142"/>
      <c r="G14" s="142"/>
    </row>
    <row r="15" spans="1:7" ht="20.149999999999999" customHeight="1" x14ac:dyDescent="0.35">
      <c r="A15" s="135" t="s">
        <v>842</v>
      </c>
      <c r="B15" s="88" t="s">
        <v>321</v>
      </c>
      <c r="C15" s="88" t="s">
        <v>843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49999999999999" customHeight="1" x14ac:dyDescent="0.3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 x14ac:dyDescent="0.3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844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846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841</v>
      </c>
      <c r="C23" s="83"/>
      <c r="D23" s="83"/>
      <c r="E23" s="83" t="s">
        <v>348</v>
      </c>
      <c r="F23" s="83"/>
      <c r="G23" s="83"/>
    </row>
    <row r="24" spans="1:7" ht="20.149999999999999" customHeight="1" x14ac:dyDescent="0.35">
      <c r="A24" s="135" t="s">
        <v>842</v>
      </c>
      <c r="B24" s="88" t="s">
        <v>321</v>
      </c>
      <c r="C24" s="88" t="s">
        <v>843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49999999999999" customHeight="1" x14ac:dyDescent="0.3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844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847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848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849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50" t="s">
        <v>351</v>
      </c>
      <c r="B1" s="71"/>
      <c r="C1" s="70" t="s">
        <v>850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Valley Hospital and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352</v>
      </c>
      <c r="C5" s="132"/>
    </row>
    <row r="6" spans="1:3" ht="20.149999999999999" customHeight="1" x14ac:dyDescent="0.35">
      <c r="A6" s="152">
        <v>2</v>
      </c>
      <c r="B6" s="73" t="s">
        <v>851</v>
      </c>
      <c r="C6" s="72">
        <f>data!C181</f>
        <v>4508005.6399999997</v>
      </c>
    </row>
    <row r="7" spans="1:3" ht="20.149999999999999" customHeight="1" x14ac:dyDescent="0.35">
      <c r="A7" s="153">
        <v>3</v>
      </c>
      <c r="B7" s="92" t="s">
        <v>354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355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356</v>
      </c>
      <c r="C9" s="72">
        <f>data!C184</f>
        <v>5861223.0099999998</v>
      </c>
    </row>
    <row r="10" spans="1:3" ht="20.149999999999999" customHeight="1" x14ac:dyDescent="0.35">
      <c r="A10" s="153">
        <v>6</v>
      </c>
      <c r="B10" s="73" t="s">
        <v>357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358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359</v>
      </c>
      <c r="C12" s="72">
        <f>data!C187</f>
        <v>2913172.25</v>
      </c>
    </row>
    <row r="13" spans="1:3" ht="20.149999999999999" customHeight="1" x14ac:dyDescent="0.35">
      <c r="A13" s="153">
        <v>9</v>
      </c>
      <c r="B13" s="73" t="s">
        <v>359</v>
      </c>
      <c r="C13" s="72">
        <f>data!C188</f>
        <v>27090.3</v>
      </c>
    </row>
    <row r="14" spans="1:3" ht="20.149999999999999" customHeight="1" x14ac:dyDescent="0.35">
      <c r="A14" s="153">
        <v>10</v>
      </c>
      <c r="B14" s="73" t="s">
        <v>852</v>
      </c>
      <c r="C14" s="72">
        <f>data!D189</f>
        <v>13309491.199999999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360</v>
      </c>
      <c r="C17" s="86"/>
    </row>
    <row r="18" spans="1:3" ht="20.149999999999999" customHeight="1" x14ac:dyDescent="0.35">
      <c r="A18" s="72">
        <v>12</v>
      </c>
      <c r="B18" s="73" t="s">
        <v>853</v>
      </c>
      <c r="C18" s="72">
        <f>data!C191</f>
        <v>71848.600000000006</v>
      </c>
    </row>
    <row r="19" spans="1:3" ht="20.149999999999999" customHeight="1" x14ac:dyDescent="0.35">
      <c r="A19" s="72">
        <v>13</v>
      </c>
      <c r="B19" s="73" t="s">
        <v>854</v>
      </c>
      <c r="C19" s="72">
        <f>data!C192</f>
        <v>540053.03</v>
      </c>
    </row>
    <row r="20" spans="1:3" ht="20.149999999999999" customHeight="1" x14ac:dyDescent="0.35">
      <c r="A20" s="72">
        <v>14</v>
      </c>
      <c r="B20" s="73" t="s">
        <v>855</v>
      </c>
      <c r="C20" s="72">
        <f>data!D193</f>
        <v>611901.63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363</v>
      </c>
      <c r="C23" s="132"/>
    </row>
    <row r="24" spans="1:3" ht="20.149999999999999" customHeight="1" x14ac:dyDescent="0.35">
      <c r="A24" s="72">
        <v>16</v>
      </c>
      <c r="B24" s="84" t="s">
        <v>856</v>
      </c>
      <c r="C24" s="157"/>
    </row>
    <row r="25" spans="1:3" ht="20.149999999999999" customHeight="1" x14ac:dyDescent="0.35">
      <c r="A25" s="72">
        <v>17</v>
      </c>
      <c r="B25" s="73" t="s">
        <v>857</v>
      </c>
      <c r="C25" s="72">
        <f>data!C195</f>
        <v>1709110.2</v>
      </c>
    </row>
    <row r="26" spans="1:3" ht="20.149999999999999" customHeight="1" x14ac:dyDescent="0.35">
      <c r="A26" s="72">
        <v>18</v>
      </c>
      <c r="B26" s="73" t="s">
        <v>365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858</v>
      </c>
      <c r="C27" s="72">
        <f>data!D197</f>
        <v>1709110.2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859</v>
      </c>
      <c r="C30" s="142"/>
    </row>
    <row r="31" spans="1:3" ht="20.149999999999999" customHeight="1" x14ac:dyDescent="0.35">
      <c r="A31" s="72">
        <v>21</v>
      </c>
      <c r="B31" s="73" t="s">
        <v>367</v>
      </c>
      <c r="C31" s="72">
        <f>data!C199</f>
        <v>55258.25</v>
      </c>
    </row>
    <row r="32" spans="1:3" ht="20.149999999999999" customHeight="1" x14ac:dyDescent="0.35">
      <c r="A32" s="72">
        <v>22</v>
      </c>
      <c r="B32" s="73" t="s">
        <v>860</v>
      </c>
      <c r="C32" s="72">
        <f>data!C200</f>
        <v>1093109.98</v>
      </c>
    </row>
    <row r="33" spans="1:3" ht="20.149999999999999" customHeight="1" x14ac:dyDescent="0.35">
      <c r="A33" s="72">
        <v>23</v>
      </c>
      <c r="B33" s="73" t="s">
        <v>157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861</v>
      </c>
      <c r="C34" s="72">
        <f>data!D202</f>
        <v>1148368.23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369</v>
      </c>
      <c r="C37" s="132"/>
    </row>
    <row r="38" spans="1:3" ht="20.149999999999999" customHeight="1" x14ac:dyDescent="0.35">
      <c r="A38" s="72">
        <v>26</v>
      </c>
      <c r="B38" s="73" t="s">
        <v>862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371</v>
      </c>
      <c r="C39" s="72">
        <f>data!C205</f>
        <v>1784256.61</v>
      </c>
    </row>
    <row r="40" spans="1:3" ht="20.149999999999999" customHeight="1" x14ac:dyDescent="0.35">
      <c r="A40" s="72">
        <v>28</v>
      </c>
      <c r="B40" s="73" t="s">
        <v>863</v>
      </c>
      <c r="C40" s="72">
        <f>data!D206</f>
        <v>1784256.61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24" sqref="C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50" t="s">
        <v>372</v>
      </c>
      <c r="B1" s="71"/>
      <c r="C1" s="71"/>
      <c r="D1" s="71"/>
      <c r="E1" s="71"/>
      <c r="F1" s="70" t="s">
        <v>864</v>
      </c>
    </row>
    <row r="3" spans="1:6" ht="20.149999999999999" customHeight="1" x14ac:dyDescent="0.35">
      <c r="A3" s="129" t="str">
        <f>"Hospital: "&amp;data!C98</f>
        <v>Hospital: Valley Hospital and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373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865</v>
      </c>
      <c r="D5" s="160"/>
      <c r="E5" s="160"/>
      <c r="F5" s="160" t="s">
        <v>866</v>
      </c>
    </row>
    <row r="6" spans="1:6" ht="20.149999999999999" customHeight="1" x14ac:dyDescent="0.35">
      <c r="A6" s="161"/>
      <c r="B6" s="79"/>
      <c r="C6" s="162" t="s">
        <v>867</v>
      </c>
      <c r="D6" s="162" t="s">
        <v>375</v>
      </c>
      <c r="E6" s="162" t="s">
        <v>868</v>
      </c>
      <c r="F6" s="162" t="s">
        <v>867</v>
      </c>
    </row>
    <row r="7" spans="1:6" ht="20.149999999999999" customHeight="1" x14ac:dyDescent="0.35">
      <c r="A7" s="72">
        <v>1</v>
      </c>
      <c r="B7" s="76" t="s">
        <v>378</v>
      </c>
      <c r="C7" s="76">
        <f>data!B211</f>
        <v>9923176.4700000007</v>
      </c>
      <c r="D7" s="76">
        <f>data!C211</f>
        <v>533267.4800000001</v>
      </c>
      <c r="E7" s="76">
        <f>data!D211</f>
        <v>2940.3</v>
      </c>
      <c r="F7" s="76">
        <f>data!E211</f>
        <v>10453503.65</v>
      </c>
    </row>
    <row r="8" spans="1:6" ht="20.149999999999999" customHeight="1" x14ac:dyDescent="0.35">
      <c r="A8" s="72">
        <v>2</v>
      </c>
      <c r="B8" s="76" t="s">
        <v>379</v>
      </c>
      <c r="C8" s="76">
        <f>data!B212</f>
        <v>766764</v>
      </c>
      <c r="D8" s="76">
        <f>data!C212</f>
        <v>0</v>
      </c>
      <c r="E8" s="76">
        <f>data!D212</f>
        <v>0</v>
      </c>
      <c r="F8" s="76">
        <f>data!E212</f>
        <v>766764</v>
      </c>
    </row>
    <row r="9" spans="1:6" ht="20.149999999999999" customHeight="1" x14ac:dyDescent="0.35">
      <c r="A9" s="72">
        <v>3</v>
      </c>
      <c r="B9" s="76" t="s">
        <v>380</v>
      </c>
      <c r="C9" s="76">
        <f>data!B213</f>
        <v>37299162.600000001</v>
      </c>
      <c r="D9" s="76">
        <f>data!C213</f>
        <v>2690775.43</v>
      </c>
      <c r="E9" s="76">
        <f>data!D213</f>
        <v>0</v>
      </c>
      <c r="F9" s="76">
        <f>data!E213</f>
        <v>39989938.030000001</v>
      </c>
    </row>
    <row r="10" spans="1:6" ht="20.149999999999999" customHeight="1" x14ac:dyDescent="0.35">
      <c r="A10" s="72">
        <v>4</v>
      </c>
      <c r="B10" s="76" t="s">
        <v>869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870</v>
      </c>
      <c r="C11" s="76">
        <f>data!B215</f>
        <v>1207213.3700000001</v>
      </c>
      <c r="D11" s="76">
        <f>data!C215</f>
        <v>13636.28</v>
      </c>
      <c r="E11" s="76">
        <f>data!D215</f>
        <v>0</v>
      </c>
      <c r="F11" s="76">
        <f>data!E215</f>
        <v>1220849.6500000001</v>
      </c>
    </row>
    <row r="12" spans="1:6" ht="20.149999999999999" customHeight="1" x14ac:dyDescent="0.35">
      <c r="A12" s="72">
        <v>6</v>
      </c>
      <c r="B12" s="76" t="s">
        <v>871</v>
      </c>
      <c r="C12" s="76">
        <f>data!B216</f>
        <v>24952962.980000004</v>
      </c>
      <c r="D12" s="76">
        <f>data!C216</f>
        <v>2013437.1800000009</v>
      </c>
      <c r="E12" s="76">
        <f>data!D216</f>
        <v>973698.49000000046</v>
      </c>
      <c r="F12" s="76">
        <f>data!E216</f>
        <v>25992701.670000002</v>
      </c>
    </row>
    <row r="13" spans="1:6" ht="20.149999999999999" customHeight="1" x14ac:dyDescent="0.35">
      <c r="A13" s="72">
        <v>7</v>
      </c>
      <c r="B13" s="76" t="s">
        <v>872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385</v>
      </c>
      <c r="C14" s="76">
        <f>data!B218</f>
        <v>20000</v>
      </c>
      <c r="D14" s="76">
        <f>data!C218</f>
        <v>0</v>
      </c>
      <c r="E14" s="76">
        <f>data!D218</f>
        <v>0</v>
      </c>
      <c r="F14" s="76">
        <f>data!E218</f>
        <v>20000</v>
      </c>
    </row>
    <row r="15" spans="1:6" ht="20.149999999999999" customHeight="1" x14ac:dyDescent="0.35">
      <c r="A15" s="72">
        <v>9</v>
      </c>
      <c r="B15" s="76" t="s">
        <v>873</v>
      </c>
      <c r="C15" s="76">
        <f>data!B219</f>
        <v>0</v>
      </c>
      <c r="D15" s="76">
        <f>data!C219</f>
        <v>3526012.8600000003</v>
      </c>
      <c r="E15" s="76">
        <f>data!D219</f>
        <v>1274247.2300000007</v>
      </c>
      <c r="F15" s="76">
        <f>data!E219</f>
        <v>2251765.63</v>
      </c>
    </row>
    <row r="16" spans="1:6" ht="20.149999999999999" customHeight="1" x14ac:dyDescent="0.35">
      <c r="A16" s="72">
        <v>10</v>
      </c>
      <c r="B16" s="76" t="s">
        <v>599</v>
      </c>
      <c r="C16" s="76">
        <f>data!B220</f>
        <v>74169279.420000002</v>
      </c>
      <c r="D16" s="76">
        <f>data!C220</f>
        <v>8777129.2300000004</v>
      </c>
      <c r="E16" s="76">
        <f>data!D220</f>
        <v>2250886.0200000014</v>
      </c>
      <c r="F16" s="76">
        <f>data!E220</f>
        <v>80695522.629999995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387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865</v>
      </c>
      <c r="D21" s="4" t="s">
        <v>228</v>
      </c>
      <c r="E21" s="162"/>
      <c r="F21" s="162" t="s">
        <v>866</v>
      </c>
    </row>
    <row r="22" spans="1:6" ht="20.149999999999999" customHeight="1" x14ac:dyDescent="0.35">
      <c r="A22" s="163"/>
      <c r="B22" s="155"/>
      <c r="C22" s="162" t="s">
        <v>867</v>
      </c>
      <c r="D22" s="162" t="s">
        <v>874</v>
      </c>
      <c r="E22" s="162" t="s">
        <v>868</v>
      </c>
      <c r="F22" s="162" t="s">
        <v>867</v>
      </c>
    </row>
    <row r="23" spans="1:6" ht="20.149999999999999" customHeight="1" x14ac:dyDescent="0.35">
      <c r="A23" s="72">
        <v>11</v>
      </c>
      <c r="B23" s="164" t="s">
        <v>378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379</v>
      </c>
      <c r="C24" s="76">
        <f>data!B225</f>
        <v>602457.43000000005</v>
      </c>
      <c r="D24" s="76">
        <f>data!C225</f>
        <v>109537.72999999998</v>
      </c>
      <c r="E24" s="76">
        <f>data!D225</f>
        <v>0</v>
      </c>
      <c r="F24" s="76">
        <f>data!E225</f>
        <v>711995.16</v>
      </c>
    </row>
    <row r="25" spans="1:6" ht="20.149999999999999" customHeight="1" x14ac:dyDescent="0.35">
      <c r="A25" s="72">
        <v>13</v>
      </c>
      <c r="B25" s="76" t="s">
        <v>380</v>
      </c>
      <c r="C25" s="76">
        <f>data!B226</f>
        <v>7624400.7799999993</v>
      </c>
      <c r="D25" s="76">
        <f>data!C226</f>
        <v>971700.04</v>
      </c>
      <c r="E25" s="76">
        <f>data!D226</f>
        <v>0</v>
      </c>
      <c r="F25" s="76">
        <f>data!E226</f>
        <v>8596100.8200000003</v>
      </c>
    </row>
    <row r="26" spans="1:6" ht="20.149999999999999" customHeight="1" x14ac:dyDescent="0.35">
      <c r="A26" s="72">
        <v>14</v>
      </c>
      <c r="B26" s="76" t="s">
        <v>869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870</v>
      </c>
      <c r="C27" s="76">
        <f>data!B228</f>
        <v>430394.25000000006</v>
      </c>
      <c r="D27" s="76">
        <f>data!C228</f>
        <v>51609.75</v>
      </c>
      <c r="E27" s="76">
        <f>data!D228</f>
        <v>0</v>
      </c>
      <c r="F27" s="76">
        <f>data!E228</f>
        <v>482004.00000000006</v>
      </c>
    </row>
    <row r="28" spans="1:6" ht="20.149999999999999" customHeight="1" x14ac:dyDescent="0.35">
      <c r="A28" s="72">
        <v>16</v>
      </c>
      <c r="B28" s="76" t="s">
        <v>871</v>
      </c>
      <c r="C28" s="76">
        <f>data!B229</f>
        <v>13676437.569999993</v>
      </c>
      <c r="D28" s="76">
        <f>data!C229</f>
        <v>2077421.65</v>
      </c>
      <c r="E28" s="76">
        <f>data!D229</f>
        <v>324.62</v>
      </c>
      <c r="F28" s="76">
        <f>data!E229</f>
        <v>15753534.599999994</v>
      </c>
    </row>
    <row r="29" spans="1:6" ht="20.149999999999999" customHeight="1" x14ac:dyDescent="0.35">
      <c r="A29" s="72">
        <v>17</v>
      </c>
      <c r="B29" s="76" t="s">
        <v>872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385</v>
      </c>
      <c r="C30" s="76">
        <f>data!B231</f>
        <v>12113.110000000002</v>
      </c>
      <c r="D30" s="76">
        <f>data!C231</f>
        <v>2202.38</v>
      </c>
      <c r="E30" s="76">
        <f>data!D231</f>
        <v>0</v>
      </c>
      <c r="F30" s="76">
        <f>data!E231</f>
        <v>14315.490000000002</v>
      </c>
    </row>
    <row r="31" spans="1:6" ht="20.149999999999999" customHeight="1" x14ac:dyDescent="0.35">
      <c r="A31" s="72">
        <v>19</v>
      </c>
      <c r="B31" s="76" t="s">
        <v>873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599</v>
      </c>
      <c r="C32" s="76">
        <f>data!B233</f>
        <v>22345803.139999993</v>
      </c>
      <c r="D32" s="76">
        <f>data!C233</f>
        <v>3212471.55</v>
      </c>
      <c r="E32" s="76">
        <f>data!D233</f>
        <v>324.62</v>
      </c>
      <c r="F32" s="76">
        <f>data!E233</f>
        <v>25557950.069999993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875</v>
      </c>
      <c r="B1" s="71"/>
      <c r="C1" s="71"/>
      <c r="D1" s="70" t="s">
        <v>876</v>
      </c>
    </row>
    <row r="2" spans="1:4" ht="20.149999999999999" customHeight="1" x14ac:dyDescent="0.35">
      <c r="A2" s="129" t="str">
        <f>"Hospital: "&amp;data!C98</f>
        <v>Hospital: Valley Hospital and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877</v>
      </c>
      <c r="C4" s="165" t="s">
        <v>878</v>
      </c>
      <c r="D4" s="166"/>
    </row>
    <row r="5" spans="1:4" ht="20.149999999999999" customHeight="1" x14ac:dyDescent="0.35">
      <c r="A5" s="133">
        <v>1</v>
      </c>
      <c r="B5" s="167"/>
      <c r="C5" s="89" t="s">
        <v>389</v>
      </c>
      <c r="D5" s="76">
        <f>data!D237</f>
        <v>5077802.5200000005</v>
      </c>
    </row>
    <row r="6" spans="1:4" ht="20.149999999999999" customHeight="1" x14ac:dyDescent="0.35">
      <c r="A6" s="72">
        <v>2</v>
      </c>
      <c r="B6" s="78"/>
      <c r="C6" s="151" t="s">
        <v>485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342</v>
      </c>
      <c r="D7" s="76">
        <f>data!C239</f>
        <v>266574501.5999718</v>
      </c>
    </row>
    <row r="8" spans="1:4" ht="20.149999999999999" customHeight="1" x14ac:dyDescent="0.35">
      <c r="A8" s="72">
        <v>4</v>
      </c>
      <c r="B8" s="167">
        <v>5820</v>
      </c>
      <c r="C8" s="76" t="s">
        <v>343</v>
      </c>
      <c r="D8" s="76">
        <f>data!C240</f>
        <v>118138273.10524392</v>
      </c>
    </row>
    <row r="9" spans="1:4" ht="20.149999999999999" customHeight="1" x14ac:dyDescent="0.35">
      <c r="A9" s="72">
        <v>5</v>
      </c>
      <c r="B9" s="167">
        <v>5830</v>
      </c>
      <c r="C9" s="76" t="s">
        <v>355</v>
      </c>
      <c r="D9" s="76">
        <f>data!C241</f>
        <v>12650538.880000001</v>
      </c>
    </row>
    <row r="10" spans="1:4" ht="20.149999999999999" customHeight="1" x14ac:dyDescent="0.35">
      <c r="A10" s="72">
        <v>6</v>
      </c>
      <c r="B10" s="167">
        <v>5840</v>
      </c>
      <c r="C10" s="76" t="s">
        <v>394</v>
      </c>
      <c r="D10" s="76">
        <f>data!C242</f>
        <v>68789683.757934824</v>
      </c>
    </row>
    <row r="11" spans="1:4" ht="20.149999999999999" customHeight="1" x14ac:dyDescent="0.35">
      <c r="A11" s="72">
        <v>7</v>
      </c>
      <c r="B11" s="167">
        <v>5850</v>
      </c>
      <c r="C11" s="76" t="s">
        <v>879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157</v>
      </c>
      <c r="D12" s="76">
        <f>data!C244</f>
        <v>109151502.02684949</v>
      </c>
    </row>
    <row r="13" spans="1:4" ht="20.149999999999999" customHeight="1" x14ac:dyDescent="0.35">
      <c r="A13" s="72">
        <v>9</v>
      </c>
      <c r="B13" s="76"/>
      <c r="C13" s="76" t="s">
        <v>880</v>
      </c>
      <c r="D13" s="76">
        <f>data!D245</f>
        <v>575304499.37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398</v>
      </c>
      <c r="D15" s="162"/>
    </row>
    <row r="16" spans="1:4" ht="20.149999999999999" customHeight="1" x14ac:dyDescent="0.35">
      <c r="A16" s="161">
        <v>12</v>
      </c>
      <c r="B16" s="88"/>
      <c r="C16" s="73" t="s">
        <v>881</v>
      </c>
      <c r="D16" s="72">
        <f>data!C247</f>
        <v>4025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400</v>
      </c>
      <c r="D18" s="76">
        <f>data!C249</f>
        <v>2671101.19</v>
      </c>
    </row>
    <row r="19" spans="1:4" ht="20.149999999999999" customHeight="1" x14ac:dyDescent="0.35">
      <c r="A19" s="170">
        <v>15</v>
      </c>
      <c r="B19" s="167">
        <v>5910</v>
      </c>
      <c r="C19" s="89" t="s">
        <v>882</v>
      </c>
      <c r="D19" s="76">
        <f>data!C250</f>
        <v>6825930.1399999997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883</v>
      </c>
      <c r="D22" s="76">
        <f>data!D252</f>
        <v>9497031.3300000001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404</v>
      </c>
      <c r="D24" s="76">
        <f>data!C254</f>
        <v>4036049.23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884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885</v>
      </c>
      <c r="C27" s="88"/>
      <c r="D27" s="76">
        <f>data!D256</f>
        <v>4036049.23</v>
      </c>
    </row>
    <row r="28" spans="1:4" ht="20.149999999999999" customHeight="1" x14ac:dyDescent="0.35">
      <c r="A28" s="81">
        <v>24</v>
      </c>
      <c r="B28" s="147" t="s">
        <v>886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7" t="s">
        <v>887</v>
      </c>
      <c r="B1" s="178"/>
      <c r="C1" s="178"/>
    </row>
    <row r="2" spans="1:3" ht="20.149999999999999" customHeight="1" x14ac:dyDescent="0.35">
      <c r="A2" s="177"/>
      <c r="B2" s="178"/>
      <c r="C2" s="103" t="s">
        <v>888</v>
      </c>
    </row>
    <row r="3" spans="1:3" ht="20.149999999999999" customHeight="1" x14ac:dyDescent="0.35">
      <c r="A3" s="129" t="str">
        <f>"Hospital: "&amp;data!C98</f>
        <v>Hospital: Valley Hospital and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889</v>
      </c>
      <c r="C4" s="182"/>
    </row>
    <row r="5" spans="1:3" ht="20.149999999999999" customHeight="1" x14ac:dyDescent="0.35">
      <c r="A5" s="183">
        <v>1</v>
      </c>
      <c r="B5" s="184" t="s">
        <v>408</v>
      </c>
      <c r="C5" s="184"/>
    </row>
    <row r="6" spans="1:3" ht="20.149999999999999" customHeight="1" x14ac:dyDescent="0.35">
      <c r="A6" s="183">
        <v>2</v>
      </c>
      <c r="B6" s="185" t="s">
        <v>409</v>
      </c>
      <c r="C6" s="185">
        <f>data!C266</f>
        <v>0</v>
      </c>
    </row>
    <row r="7" spans="1:3" ht="20.149999999999999" customHeight="1" x14ac:dyDescent="0.35">
      <c r="A7" s="183">
        <v>3</v>
      </c>
      <c r="B7" s="185" t="s">
        <v>410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411</v>
      </c>
      <c r="C8" s="185">
        <f>data!C268</f>
        <v>94667562.049999967</v>
      </c>
    </row>
    <row r="9" spans="1:3" ht="20.149999999999999" customHeight="1" x14ac:dyDescent="0.35">
      <c r="A9" s="183">
        <v>5</v>
      </c>
      <c r="B9" s="185" t="s">
        <v>890</v>
      </c>
      <c r="C9" s="185">
        <f>data!C269</f>
        <v>73629234.669999987</v>
      </c>
    </row>
    <row r="10" spans="1:3" ht="20.149999999999999" customHeight="1" x14ac:dyDescent="0.35">
      <c r="A10" s="183">
        <v>6</v>
      </c>
      <c r="B10" s="185" t="s">
        <v>891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892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415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416</v>
      </c>
      <c r="C13" s="185">
        <f>data!C273</f>
        <v>4105532.9000000004</v>
      </c>
    </row>
    <row r="14" spans="1:3" ht="20.149999999999999" customHeight="1" x14ac:dyDescent="0.35">
      <c r="A14" s="183">
        <v>10</v>
      </c>
      <c r="B14" s="185" t="s">
        <v>417</v>
      </c>
      <c r="C14" s="185">
        <f>data!C274</f>
        <v>861319.89999999991</v>
      </c>
    </row>
    <row r="15" spans="1:3" ht="20.149999999999999" customHeight="1" x14ac:dyDescent="0.35">
      <c r="A15" s="183">
        <v>11</v>
      </c>
      <c r="B15" s="185" t="s">
        <v>893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894</v>
      </c>
      <c r="C16" s="185">
        <f>data!D276</f>
        <v>26005180.179999981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895</v>
      </c>
      <c r="C18" s="184"/>
    </row>
    <row r="19" spans="1:3" ht="20.149999999999999" customHeight="1" x14ac:dyDescent="0.35">
      <c r="A19" s="183">
        <v>15</v>
      </c>
      <c r="B19" s="185" t="s">
        <v>409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410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421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896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897</v>
      </c>
      <c r="C24" s="184"/>
    </row>
    <row r="25" spans="1:3" ht="20.149999999999999" customHeight="1" x14ac:dyDescent="0.35">
      <c r="A25" s="183">
        <v>21</v>
      </c>
      <c r="B25" s="185" t="s">
        <v>378</v>
      </c>
      <c r="C25" s="185">
        <f>data!C283</f>
        <v>10453503.65</v>
      </c>
    </row>
    <row r="26" spans="1:3" ht="20.149999999999999" customHeight="1" x14ac:dyDescent="0.35">
      <c r="A26" s="183">
        <v>22</v>
      </c>
      <c r="B26" s="185" t="s">
        <v>379</v>
      </c>
      <c r="C26" s="185">
        <f>data!C284</f>
        <v>766764</v>
      </c>
    </row>
    <row r="27" spans="1:3" ht="20.149999999999999" customHeight="1" x14ac:dyDescent="0.35">
      <c r="A27" s="183">
        <v>23</v>
      </c>
      <c r="B27" s="185" t="s">
        <v>380</v>
      </c>
      <c r="C27" s="185">
        <f>data!C285</f>
        <v>39989938.030000001</v>
      </c>
    </row>
    <row r="28" spans="1:3" ht="20.149999999999999" customHeight="1" x14ac:dyDescent="0.35">
      <c r="A28" s="183">
        <v>24</v>
      </c>
      <c r="B28" s="185" t="s">
        <v>898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382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426</v>
      </c>
      <c r="C30" s="185">
        <f>data!C288</f>
        <v>27213551.32</v>
      </c>
    </row>
    <row r="31" spans="1:3" ht="20.149999999999999" customHeight="1" x14ac:dyDescent="0.35">
      <c r="A31" s="183">
        <v>27</v>
      </c>
      <c r="B31" s="185" t="s">
        <v>385</v>
      </c>
      <c r="C31" s="185">
        <f>data!C289</f>
        <v>20000</v>
      </c>
    </row>
    <row r="32" spans="1:3" ht="20.149999999999999" customHeight="1" x14ac:dyDescent="0.35">
      <c r="A32" s="183">
        <v>28</v>
      </c>
      <c r="B32" s="185" t="s">
        <v>386</v>
      </c>
      <c r="C32" s="185">
        <f>data!C290</f>
        <v>2251765.6300000004</v>
      </c>
    </row>
    <row r="33" spans="1:3" ht="20.149999999999999" customHeight="1" x14ac:dyDescent="0.35">
      <c r="A33" s="183">
        <v>29</v>
      </c>
      <c r="B33" s="185" t="s">
        <v>599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899</v>
      </c>
      <c r="C34" s="185">
        <f>data!C292</f>
        <v>25557950.070000008</v>
      </c>
    </row>
    <row r="35" spans="1:3" ht="20.149999999999999" customHeight="1" x14ac:dyDescent="0.35">
      <c r="A35" s="183">
        <v>31</v>
      </c>
      <c r="B35" s="185" t="s">
        <v>900</v>
      </c>
      <c r="C35" s="185">
        <f>data!D293</f>
        <v>55137572.559999987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901</v>
      </c>
      <c r="C37" s="184"/>
    </row>
    <row r="38" spans="1:3" ht="20.149999999999999" customHeight="1" x14ac:dyDescent="0.35">
      <c r="A38" s="183">
        <v>34</v>
      </c>
      <c r="B38" s="185" t="s">
        <v>902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903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433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421</v>
      </c>
      <c r="C41" s="185">
        <f>data!C298</f>
        <v>71966104.11999999</v>
      </c>
    </row>
    <row r="42" spans="1:3" ht="20.149999999999999" customHeight="1" x14ac:dyDescent="0.35">
      <c r="A42" s="183">
        <v>38</v>
      </c>
      <c r="B42" s="185" t="s">
        <v>904</v>
      </c>
      <c r="C42" s="185">
        <f>data!D299</f>
        <v>71966104.11999999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905</v>
      </c>
      <c r="C44" s="184"/>
    </row>
    <row r="45" spans="1:3" ht="20.149999999999999" customHeight="1" x14ac:dyDescent="0.35">
      <c r="A45" s="183">
        <v>41</v>
      </c>
      <c r="B45" s="185" t="s">
        <v>436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437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906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439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907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908</v>
      </c>
      <c r="C50" s="185">
        <f>data!D308</f>
        <v>153108856.85999995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909</v>
      </c>
      <c r="B53" s="178"/>
      <c r="C53" s="178"/>
    </row>
    <row r="54" spans="1:3" ht="20.149999999999999" customHeight="1" x14ac:dyDescent="0.35">
      <c r="A54" s="177"/>
      <c r="B54" s="178"/>
      <c r="C54" s="103" t="s">
        <v>910</v>
      </c>
    </row>
    <row r="55" spans="1:3" ht="20.149999999999999" customHeight="1" x14ac:dyDescent="0.35">
      <c r="A55" s="129" t="str">
        <f>"Hospital: "&amp;data!C98</f>
        <v>Hospital: Valley Hospital and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911</v>
      </c>
      <c r="C56" s="182"/>
    </row>
    <row r="57" spans="1:3" ht="20.149999999999999" customHeight="1" x14ac:dyDescent="0.35">
      <c r="A57" s="192">
        <v>1</v>
      </c>
      <c r="B57" s="177" t="s">
        <v>443</v>
      </c>
      <c r="C57" s="193"/>
    </row>
    <row r="58" spans="1:3" ht="20.149999999999999" customHeight="1" x14ac:dyDescent="0.35">
      <c r="A58" s="183">
        <v>2</v>
      </c>
      <c r="B58" s="185" t="s">
        <v>444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912</v>
      </c>
      <c r="C59" s="185">
        <f>data!C315</f>
        <v>4752971.6500000004</v>
      </c>
    </row>
    <row r="60" spans="1:3" ht="20.149999999999999" customHeight="1" x14ac:dyDescent="0.35">
      <c r="A60" s="183">
        <v>4</v>
      </c>
      <c r="B60" s="185" t="s">
        <v>913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447</v>
      </c>
      <c r="C61" s="185">
        <f>data!C317</f>
        <v>1049201.3700000001</v>
      </c>
    </row>
    <row r="62" spans="1:3" ht="20.149999999999999" customHeight="1" x14ac:dyDescent="0.35">
      <c r="A62" s="183">
        <v>6</v>
      </c>
      <c r="B62" s="185" t="s">
        <v>914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915</v>
      </c>
      <c r="C63" s="185">
        <f>data!C319</f>
        <v>350000</v>
      </c>
    </row>
    <row r="64" spans="1:3" ht="20.149999999999999" customHeight="1" x14ac:dyDescent="0.35">
      <c r="A64" s="183">
        <v>8</v>
      </c>
      <c r="B64" s="185" t="s">
        <v>450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451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452</v>
      </c>
      <c r="C66" s="185">
        <f>data!C322</f>
        <v>22486547.790000029</v>
      </c>
    </row>
    <row r="67" spans="1:3" ht="20.149999999999999" customHeight="1" x14ac:dyDescent="0.35">
      <c r="A67" s="183">
        <v>11</v>
      </c>
      <c r="B67" s="185" t="s">
        <v>916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917</v>
      </c>
      <c r="C68" s="185">
        <f>data!D324</f>
        <v>28638720.810000028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918</v>
      </c>
      <c r="C70" s="184"/>
    </row>
    <row r="71" spans="1:3" ht="20.149999999999999" customHeight="1" x14ac:dyDescent="0.35">
      <c r="A71" s="183">
        <v>15</v>
      </c>
      <c r="B71" s="185" t="s">
        <v>456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919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458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920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460</v>
      </c>
      <c r="C76" s="184"/>
    </row>
    <row r="77" spans="1:3" ht="20.149999999999999" customHeight="1" x14ac:dyDescent="0.35">
      <c r="A77" s="183">
        <v>21</v>
      </c>
      <c r="B77" s="185" t="s">
        <v>461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921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463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922</v>
      </c>
      <c r="C80" s="185" t="str">
        <f>data!C334</f>
        <v xml:space="preserve"> </v>
      </c>
    </row>
    <row r="81" spans="1:3" ht="20.149999999999999" customHeight="1" x14ac:dyDescent="0.35">
      <c r="A81" s="183">
        <v>25</v>
      </c>
      <c r="B81" s="185" t="s">
        <v>465</v>
      </c>
      <c r="C81" s="185" t="str">
        <f>data!C335</f>
        <v xml:space="preserve"> </v>
      </c>
    </row>
    <row r="82" spans="1:3" ht="20.149999999999999" customHeight="1" x14ac:dyDescent="0.35">
      <c r="A82" s="183">
        <v>26</v>
      </c>
      <c r="B82" s="185" t="s">
        <v>923</v>
      </c>
      <c r="C82" s="185">
        <f>data!C336</f>
        <v>65558911.68</v>
      </c>
    </row>
    <row r="83" spans="1:3" ht="20.149999999999999" customHeight="1" x14ac:dyDescent="0.35">
      <c r="A83" s="183">
        <v>27</v>
      </c>
      <c r="B83" s="185" t="s">
        <v>467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468</v>
      </c>
      <c r="C84" s="185" t="str">
        <f>data!C338</f>
        <v xml:space="preserve"> </v>
      </c>
    </row>
    <row r="85" spans="1:3" ht="20.149999999999999" customHeight="1" x14ac:dyDescent="0.35">
      <c r="A85" s="183">
        <v>29</v>
      </c>
      <c r="B85" s="185" t="s">
        <v>599</v>
      </c>
      <c r="C85" s="185">
        <f>data!D339</f>
        <v>65558911.68</v>
      </c>
    </row>
    <row r="86" spans="1:3" ht="20.149999999999999" customHeight="1" x14ac:dyDescent="0.35">
      <c r="A86" s="183">
        <v>30</v>
      </c>
      <c r="B86" s="185" t="s">
        <v>924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925</v>
      </c>
      <c r="C87" s="185">
        <f>data!D341</f>
        <v>65558911.68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926</v>
      </c>
      <c r="C89" s="185">
        <f>data!C343</f>
        <v>58911224.369999923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927</v>
      </c>
      <c r="C91" s="184"/>
    </row>
    <row r="92" spans="1:3" ht="20.149999999999999" customHeight="1" x14ac:dyDescent="0.35">
      <c r="A92" s="183">
        <v>36</v>
      </c>
      <c r="B92" s="185" t="s">
        <v>472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473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928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929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930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931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932</v>
      </c>
      <c r="C102" s="185">
        <f>data!C343+data!C345+data!C346+data!C347+data!C348-data!C349</f>
        <v>58911224.369999923</v>
      </c>
    </row>
    <row r="103" spans="1:3" ht="20.149999999999999" customHeight="1" x14ac:dyDescent="0.35">
      <c r="A103" s="183">
        <v>47</v>
      </c>
      <c r="B103" s="185" t="s">
        <v>933</v>
      </c>
      <c r="C103" s="185">
        <f>data!D352</f>
        <v>153108856.85999995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934</v>
      </c>
      <c r="B106" s="178"/>
      <c r="C106" s="178"/>
    </row>
    <row r="107" spans="1:3" ht="20.149999999999999" customHeight="1" x14ac:dyDescent="0.35">
      <c r="A107" s="179"/>
      <c r="C107" s="103" t="s">
        <v>935</v>
      </c>
    </row>
    <row r="108" spans="1:3" ht="20.149999999999999" customHeight="1" x14ac:dyDescent="0.35">
      <c r="A108" s="129" t="str">
        <f>"Hospital: "&amp;data!C98</f>
        <v>Hospital: Valley Hospital and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936</v>
      </c>
      <c r="C110" s="184"/>
    </row>
    <row r="111" spans="1:3" ht="20.149999999999999" customHeight="1" x14ac:dyDescent="0.35">
      <c r="A111" s="183">
        <v>2</v>
      </c>
      <c r="B111" s="185" t="s">
        <v>481</v>
      </c>
      <c r="C111" s="185">
        <f>data!C358</f>
        <v>232299700.81</v>
      </c>
    </row>
    <row r="112" spans="1:3" ht="20.149999999999999" customHeight="1" x14ac:dyDescent="0.35">
      <c r="A112" s="183">
        <v>3</v>
      </c>
      <c r="B112" s="185" t="s">
        <v>482</v>
      </c>
      <c r="C112" s="185">
        <f>data!C359</f>
        <v>524802628.99000001</v>
      </c>
    </row>
    <row r="113" spans="1:3" ht="20.149999999999999" customHeight="1" x14ac:dyDescent="0.35">
      <c r="A113" s="183">
        <v>4</v>
      </c>
      <c r="B113" s="185" t="s">
        <v>937</v>
      </c>
      <c r="C113" s="185">
        <f>data!D360</f>
        <v>757102329.79999995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938</v>
      </c>
      <c r="C115" s="184"/>
    </row>
    <row r="116" spans="1:3" ht="20.149999999999999" customHeight="1" x14ac:dyDescent="0.35">
      <c r="A116" s="183">
        <v>7</v>
      </c>
      <c r="B116" s="197" t="s">
        <v>939</v>
      </c>
      <c r="C116" s="198">
        <f>data!C362</f>
        <v>5077802.5199999996</v>
      </c>
    </row>
    <row r="117" spans="1:3" ht="20.149999999999999" customHeight="1" x14ac:dyDescent="0.35">
      <c r="A117" s="183">
        <v>8</v>
      </c>
      <c r="B117" s="185" t="s">
        <v>485</v>
      </c>
      <c r="C117" s="198">
        <f>data!C363</f>
        <v>579340548.60000002</v>
      </c>
    </row>
    <row r="118" spans="1:3" ht="20.149999999999999" customHeight="1" x14ac:dyDescent="0.35">
      <c r="A118" s="183">
        <v>9</v>
      </c>
      <c r="B118" s="185" t="s">
        <v>940</v>
      </c>
      <c r="C118" s="198">
        <f>data!C364</f>
        <v>9497031.3300000001</v>
      </c>
    </row>
    <row r="119" spans="1:3" ht="20.149999999999999" customHeight="1" x14ac:dyDescent="0.35">
      <c r="A119" s="183">
        <v>10</v>
      </c>
      <c r="B119" s="185" t="s">
        <v>941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885</v>
      </c>
      <c r="C120" s="198">
        <f>data!D366</f>
        <v>593915382.45000005</v>
      </c>
    </row>
    <row r="121" spans="1:3" ht="20.149999999999999" customHeight="1" x14ac:dyDescent="0.35">
      <c r="A121" s="183">
        <v>12</v>
      </c>
      <c r="B121" s="185" t="s">
        <v>942</v>
      </c>
      <c r="C121" s="198">
        <f>data!D367</f>
        <v>163186947.3499999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489</v>
      </c>
      <c r="C123" s="184"/>
    </row>
    <row r="124" spans="1:3" ht="20.149999999999999" customHeight="1" x14ac:dyDescent="0.35">
      <c r="A124" s="183">
        <v>15</v>
      </c>
      <c r="B124" s="199" t="s">
        <v>490</v>
      </c>
      <c r="C124" s="200"/>
    </row>
    <row r="125" spans="1:3" ht="20.149999999999999" customHeight="1" x14ac:dyDescent="0.35">
      <c r="A125" s="204" t="s">
        <v>943</v>
      </c>
      <c r="B125" s="201" t="s">
        <v>491</v>
      </c>
      <c r="C125" s="200">
        <f>data!C370</f>
        <v>0</v>
      </c>
    </row>
    <row r="126" spans="1:3" ht="20.149999999999999" customHeight="1" x14ac:dyDescent="0.35">
      <c r="A126" s="204" t="s">
        <v>944</v>
      </c>
      <c r="B126" s="201" t="s">
        <v>492</v>
      </c>
      <c r="C126" s="200">
        <f>data!C371</f>
        <v>0</v>
      </c>
    </row>
    <row r="127" spans="1:3" ht="20.149999999999999" customHeight="1" x14ac:dyDescent="0.35">
      <c r="A127" s="204" t="s">
        <v>945</v>
      </c>
      <c r="B127" s="201" t="s">
        <v>493</v>
      </c>
      <c r="C127" s="200">
        <f>data!C372</f>
        <v>0</v>
      </c>
    </row>
    <row r="128" spans="1:3" ht="20.149999999999999" customHeight="1" x14ac:dyDescent="0.35">
      <c r="A128" s="204" t="s">
        <v>946</v>
      </c>
      <c r="B128" s="201" t="s">
        <v>494</v>
      </c>
      <c r="C128" s="200">
        <f>data!C373</f>
        <v>0</v>
      </c>
    </row>
    <row r="129" spans="1:3" ht="20.149999999999999" customHeight="1" x14ac:dyDescent="0.35">
      <c r="A129" s="204" t="s">
        <v>947</v>
      </c>
      <c r="B129" s="201" t="s">
        <v>495</v>
      </c>
      <c r="C129" s="200">
        <f>data!C374</f>
        <v>0</v>
      </c>
    </row>
    <row r="130" spans="1:3" ht="20.149999999999999" customHeight="1" x14ac:dyDescent="0.35">
      <c r="A130" s="204" t="s">
        <v>948</v>
      </c>
      <c r="B130" s="201" t="s">
        <v>496</v>
      </c>
      <c r="C130" s="200">
        <f>data!C375</f>
        <v>0</v>
      </c>
    </row>
    <row r="131" spans="1:3" ht="20.149999999999999" customHeight="1" x14ac:dyDescent="0.35">
      <c r="A131" s="204" t="s">
        <v>949</v>
      </c>
      <c r="B131" s="201" t="s">
        <v>497</v>
      </c>
      <c r="C131" s="200">
        <f>data!C376</f>
        <v>0</v>
      </c>
    </row>
    <row r="132" spans="1:3" ht="20.149999999999999" customHeight="1" x14ac:dyDescent="0.35">
      <c r="A132" s="204" t="s">
        <v>950</v>
      </c>
      <c r="B132" s="201" t="s">
        <v>498</v>
      </c>
      <c r="C132" s="200">
        <f>data!C377</f>
        <v>0</v>
      </c>
    </row>
    <row r="133" spans="1:3" ht="20.149999999999999" customHeight="1" x14ac:dyDescent="0.35">
      <c r="A133" s="204" t="s">
        <v>951</v>
      </c>
      <c r="B133" s="201" t="s">
        <v>499</v>
      </c>
      <c r="C133" s="200">
        <f>data!C378</f>
        <v>0</v>
      </c>
    </row>
    <row r="134" spans="1:3" ht="20.149999999999999" customHeight="1" x14ac:dyDescent="0.35">
      <c r="A134" s="204" t="s">
        <v>952</v>
      </c>
      <c r="B134" s="201" t="s">
        <v>500</v>
      </c>
      <c r="C134" s="200">
        <f>data!C379</f>
        <v>0</v>
      </c>
    </row>
    <row r="135" spans="1:3" ht="20.149999999999999" customHeight="1" x14ac:dyDescent="0.35">
      <c r="A135" s="204" t="s">
        <v>953</v>
      </c>
      <c r="B135" s="201" t="s">
        <v>501</v>
      </c>
      <c r="C135" s="200">
        <f>data!C380</f>
        <v>8665078.3200000003</v>
      </c>
    </row>
    <row r="136" spans="1:3" ht="20.149999999999999" customHeight="1" x14ac:dyDescent="0.35">
      <c r="A136" s="183">
        <v>16</v>
      </c>
      <c r="B136" s="185" t="s">
        <v>503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954</v>
      </c>
      <c r="C137" s="198">
        <f>data!D383</f>
        <v>8665078.3200000003</v>
      </c>
    </row>
    <row r="138" spans="1:3" ht="20.149999999999999" customHeight="1" x14ac:dyDescent="0.35">
      <c r="A138" s="183">
        <v>18</v>
      </c>
      <c r="B138" s="185" t="s">
        <v>955</v>
      </c>
      <c r="C138" s="198">
        <f>data!D384</f>
        <v>171852025.6699999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956</v>
      </c>
      <c r="C140" s="184"/>
    </row>
    <row r="141" spans="1:3" ht="20.149999999999999" customHeight="1" x14ac:dyDescent="0.35">
      <c r="A141" s="183">
        <v>21</v>
      </c>
      <c r="B141" s="185" t="s">
        <v>507</v>
      </c>
      <c r="C141" s="198">
        <f>data!C389</f>
        <v>70562137.140000001</v>
      </c>
    </row>
    <row r="142" spans="1:3" ht="20.149999999999999" customHeight="1" x14ac:dyDescent="0.35">
      <c r="A142" s="183">
        <v>22</v>
      </c>
      <c r="B142" s="185" t="s">
        <v>9</v>
      </c>
      <c r="C142" s="198">
        <f>data!C390</f>
        <v>13309491.199999996</v>
      </c>
    </row>
    <row r="143" spans="1:3" ht="20.149999999999999" customHeight="1" x14ac:dyDescent="0.35">
      <c r="A143" s="183">
        <v>23</v>
      </c>
      <c r="B143" s="185" t="s">
        <v>262</v>
      </c>
      <c r="C143" s="198">
        <f>data!C391</f>
        <v>6694650.8200000003</v>
      </c>
    </row>
    <row r="144" spans="1:3" ht="20.149999999999999" customHeight="1" x14ac:dyDescent="0.35">
      <c r="A144" s="183">
        <v>24</v>
      </c>
      <c r="B144" s="185" t="s">
        <v>263</v>
      </c>
      <c r="C144" s="198">
        <f>data!C392</f>
        <v>29081931.930000033</v>
      </c>
    </row>
    <row r="145" spans="1:3" ht="20.149999999999999" customHeight="1" x14ac:dyDescent="0.35">
      <c r="A145" s="183">
        <v>25</v>
      </c>
      <c r="B145" s="185" t="s">
        <v>957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958</v>
      </c>
      <c r="C146" s="198">
        <f>data!C394</f>
        <v>46159687.750000037</v>
      </c>
    </row>
    <row r="147" spans="1:3" ht="20.149999999999999" customHeight="1" x14ac:dyDescent="0.35">
      <c r="A147" s="183">
        <v>27</v>
      </c>
      <c r="B147" s="185" t="s">
        <v>14</v>
      </c>
      <c r="C147" s="198">
        <f>data!C395</f>
        <v>3370740.13</v>
      </c>
    </row>
    <row r="148" spans="1:3" ht="20.149999999999999" customHeight="1" x14ac:dyDescent="0.35">
      <c r="A148" s="183">
        <v>28</v>
      </c>
      <c r="B148" s="185" t="s">
        <v>959</v>
      </c>
      <c r="C148" s="198">
        <f>data!C396</f>
        <v>611901.62999999989</v>
      </c>
    </row>
    <row r="149" spans="1:3" ht="20.149999999999999" customHeight="1" x14ac:dyDescent="0.35">
      <c r="A149" s="183">
        <v>29</v>
      </c>
      <c r="B149" s="185" t="s">
        <v>512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960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514</v>
      </c>
      <c r="C151" s="198">
        <f>data!C399</f>
        <v>1784256.61</v>
      </c>
    </row>
    <row r="152" spans="1:3" ht="20.149999999999999" customHeight="1" x14ac:dyDescent="0.35">
      <c r="A152" s="183">
        <v>32</v>
      </c>
      <c r="B152" s="185" t="s">
        <v>267</v>
      </c>
      <c r="C152" s="198"/>
    </row>
    <row r="153" spans="1:3" ht="20.149999999999999" customHeight="1" x14ac:dyDescent="0.35">
      <c r="A153" s="204" t="s">
        <v>961</v>
      </c>
      <c r="B153" s="202" t="s">
        <v>268</v>
      </c>
      <c r="C153" s="198">
        <f>data!C401</f>
        <v>0</v>
      </c>
    </row>
    <row r="154" spans="1:3" ht="20.149999999999999" customHeight="1" x14ac:dyDescent="0.35">
      <c r="A154" s="204" t="s">
        <v>962</v>
      </c>
      <c r="B154" s="202" t="s">
        <v>269</v>
      </c>
      <c r="C154" s="198">
        <f>data!C402</f>
        <v>0</v>
      </c>
    </row>
    <row r="155" spans="1:3" ht="20.149999999999999" customHeight="1" x14ac:dyDescent="0.35">
      <c r="A155" s="204" t="s">
        <v>963</v>
      </c>
      <c r="B155" s="202" t="s">
        <v>964</v>
      </c>
      <c r="C155" s="198">
        <f>data!C403</f>
        <v>55258.25</v>
      </c>
    </row>
    <row r="156" spans="1:3" ht="20.149999999999999" customHeight="1" x14ac:dyDescent="0.35">
      <c r="A156" s="204" t="s">
        <v>965</v>
      </c>
      <c r="B156" s="202" t="s">
        <v>271</v>
      </c>
      <c r="C156" s="198">
        <f>data!C404</f>
        <v>1709110.2000000002</v>
      </c>
    </row>
    <row r="157" spans="1:3" ht="20.149999999999999" customHeight="1" x14ac:dyDescent="0.35">
      <c r="A157" s="204" t="s">
        <v>966</v>
      </c>
      <c r="B157" s="202" t="s">
        <v>272</v>
      </c>
      <c r="C157" s="198">
        <f>data!C405</f>
        <v>0</v>
      </c>
    </row>
    <row r="158" spans="1:3" ht="20.149999999999999" customHeight="1" x14ac:dyDescent="0.35">
      <c r="A158" s="204" t="s">
        <v>967</v>
      </c>
      <c r="B158" s="202" t="s">
        <v>273</v>
      </c>
      <c r="C158" s="198">
        <f>data!C406</f>
        <v>0</v>
      </c>
    </row>
    <row r="159" spans="1:3" ht="20.149999999999999" customHeight="1" x14ac:dyDescent="0.35">
      <c r="A159" s="204" t="s">
        <v>968</v>
      </c>
      <c r="B159" s="202" t="s">
        <v>274</v>
      </c>
      <c r="C159" s="198">
        <f>data!C407</f>
        <v>0</v>
      </c>
    </row>
    <row r="160" spans="1:3" ht="20.149999999999999" customHeight="1" x14ac:dyDescent="0.35">
      <c r="A160" s="204" t="s">
        <v>969</v>
      </c>
      <c r="B160" s="202" t="s">
        <v>275</v>
      </c>
      <c r="C160" s="198">
        <f>data!C408</f>
        <v>0</v>
      </c>
    </row>
    <row r="161" spans="1:3" ht="20.149999999999999" customHeight="1" x14ac:dyDescent="0.35">
      <c r="A161" s="204" t="s">
        <v>970</v>
      </c>
      <c r="B161" s="202" t="s">
        <v>276</v>
      </c>
      <c r="C161" s="198">
        <f>data!C409</f>
        <v>0</v>
      </c>
    </row>
    <row r="162" spans="1:3" ht="20.149999999999999" customHeight="1" x14ac:dyDescent="0.35">
      <c r="A162" s="204" t="s">
        <v>971</v>
      </c>
      <c r="B162" s="202" t="s">
        <v>277</v>
      </c>
      <c r="C162" s="198">
        <f>data!C410</f>
        <v>-23296.350000000002</v>
      </c>
    </row>
    <row r="163" spans="1:3" ht="20.149999999999999" customHeight="1" x14ac:dyDescent="0.35">
      <c r="A163" s="204" t="s">
        <v>972</v>
      </c>
      <c r="B163" s="202" t="s">
        <v>278</v>
      </c>
      <c r="C163" s="198">
        <f>data!C411</f>
        <v>37107.94</v>
      </c>
    </row>
    <row r="164" spans="1:3" ht="20.149999999999999" customHeight="1" x14ac:dyDescent="0.35">
      <c r="A164" s="204" t="s">
        <v>973</v>
      </c>
      <c r="B164" s="202" t="s">
        <v>279</v>
      </c>
      <c r="C164" s="198">
        <f>data!C412</f>
        <v>1093109.98</v>
      </c>
    </row>
    <row r="165" spans="1:3" ht="20.149999999999999" customHeight="1" x14ac:dyDescent="0.35">
      <c r="A165" s="204" t="s">
        <v>974</v>
      </c>
      <c r="B165" s="202" t="s">
        <v>280</v>
      </c>
      <c r="C165" s="198">
        <f>data!C413</f>
        <v>731581.80999999994</v>
      </c>
    </row>
    <row r="166" spans="1:3" ht="20.149999999999999" customHeight="1" x14ac:dyDescent="0.35">
      <c r="A166" s="204" t="s">
        <v>975</v>
      </c>
      <c r="B166" s="202" t="s">
        <v>976</v>
      </c>
      <c r="C166" s="198">
        <f>data!C414</f>
        <v>2898519.7099999995</v>
      </c>
    </row>
    <row r="167" spans="1:3" ht="20.149999999999999" customHeight="1" x14ac:dyDescent="0.35">
      <c r="A167" s="183">
        <v>34</v>
      </c>
      <c r="B167" s="185" t="s">
        <v>977</v>
      </c>
      <c r="C167" s="198">
        <f>data!D416</f>
        <v>178076188.75000006</v>
      </c>
    </row>
    <row r="168" spans="1:3" ht="20.149999999999999" customHeight="1" x14ac:dyDescent="0.35">
      <c r="A168" s="183">
        <v>35</v>
      </c>
      <c r="B168" s="185" t="s">
        <v>978</v>
      </c>
      <c r="C168" s="198">
        <f>data!D417</f>
        <v>-6224163.0800001621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979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980</v>
      </c>
      <c r="C172" s="185">
        <f>data!D421</f>
        <v>-6224163.0800001621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981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982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983</v>
      </c>
      <c r="C177" s="198">
        <f>data!D424</f>
        <v>-6224163.0800001621</v>
      </c>
    </row>
    <row r="178" spans="1:3" ht="20.149999999999999" customHeight="1" x14ac:dyDescent="0.35">
      <c r="A178" s="188">
        <v>45</v>
      </c>
      <c r="B178" s="187" t="s">
        <v>984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2" width="8.9140625" style="248" customWidth="1"/>
    <col min="13" max="16384" width="8.9140625" style="248"/>
  </cols>
  <sheetData>
    <row r="1" spans="1:9" ht="20.149999999999999" customHeight="1" x14ac:dyDescent="0.35">
      <c r="A1" s="246" t="s">
        <v>985</v>
      </c>
      <c r="B1" s="247"/>
      <c r="C1" s="247"/>
      <c r="D1" s="247"/>
      <c r="E1" s="247"/>
      <c r="F1" s="247"/>
      <c r="G1" s="247"/>
      <c r="H1" s="247"/>
    </row>
    <row r="2" spans="1:9" ht="20.149999999999999" customHeight="1" x14ac:dyDescent="0.35">
      <c r="A2" s="249"/>
      <c r="I2" s="250" t="s">
        <v>986</v>
      </c>
    </row>
    <row r="3" spans="1:9" ht="20.149999999999999" customHeight="1" x14ac:dyDescent="0.35">
      <c r="A3" s="249"/>
      <c r="I3" s="249"/>
    </row>
    <row r="4" spans="1:9" ht="20.149999999999999" customHeight="1" x14ac:dyDescent="0.35">
      <c r="A4" s="251" t="str">
        <f>"Hospital: "&amp;data!C98</f>
        <v>Hospital: Valley Hospital and Medical Center</v>
      </c>
      <c r="G4" s="252"/>
      <c r="H4" s="251" t="str">
        <f>"FYE: "&amp;data!C96</f>
        <v>FYE: 12/31/2023</v>
      </c>
    </row>
    <row r="5" spans="1:9" ht="20.149999999999999" customHeight="1" x14ac:dyDescent="0.35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49999999999999" customHeight="1" x14ac:dyDescent="0.35">
      <c r="A6" s="256">
        <v>2</v>
      </c>
      <c r="B6" s="257" t="s">
        <v>987</v>
      </c>
      <c r="C6" s="258" t="s">
        <v>116</v>
      </c>
      <c r="D6" s="259" t="s">
        <v>988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49999999999999" customHeight="1" x14ac:dyDescent="0.35">
      <c r="A7" s="256"/>
      <c r="B7" s="257"/>
      <c r="C7" s="259" t="s">
        <v>188</v>
      </c>
      <c r="D7" s="259" t="s">
        <v>989</v>
      </c>
      <c r="E7" s="259" t="s">
        <v>188</v>
      </c>
      <c r="F7" s="259" t="s">
        <v>990</v>
      </c>
      <c r="G7" s="259" t="s">
        <v>190</v>
      </c>
      <c r="H7" s="259" t="s">
        <v>188</v>
      </c>
      <c r="I7" s="259" t="s">
        <v>191</v>
      </c>
    </row>
    <row r="8" spans="1:9" ht="20.149999999999999" customHeight="1" x14ac:dyDescent="0.35">
      <c r="A8" s="245">
        <v>3</v>
      </c>
      <c r="B8" s="253" t="s">
        <v>991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49999999999999" customHeight="1" x14ac:dyDescent="0.35">
      <c r="A9" s="245">
        <v>4</v>
      </c>
      <c r="B9" s="253" t="s">
        <v>259</v>
      </c>
      <c r="C9" s="253">
        <f>data!C59</f>
        <v>2368</v>
      </c>
      <c r="D9" s="253">
        <f>data!D59</f>
        <v>11441</v>
      </c>
      <c r="E9" s="253">
        <f>data!E59</f>
        <v>0</v>
      </c>
      <c r="F9" s="253">
        <f>data!F59</f>
        <v>1154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 x14ac:dyDescent="0.35">
      <c r="A10" s="245">
        <v>5</v>
      </c>
      <c r="B10" s="253" t="s">
        <v>260</v>
      </c>
      <c r="C10" s="260">
        <f>data!C60</f>
        <v>30.189993146549323</v>
      </c>
      <c r="D10" s="260">
        <f>data!D60</f>
        <v>62.873664374948817</v>
      </c>
      <c r="E10" s="260">
        <f>data!E60</f>
        <v>10.677099998537384</v>
      </c>
      <c r="F10" s="260">
        <f>data!F60</f>
        <v>21.55062191485608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 x14ac:dyDescent="0.35">
      <c r="A11" s="245">
        <v>6</v>
      </c>
      <c r="B11" s="253" t="s">
        <v>261</v>
      </c>
      <c r="C11" s="253">
        <f>data!C61</f>
        <v>4181686.15</v>
      </c>
      <c r="D11" s="253">
        <f>data!D61</f>
        <v>8262023.9999999991</v>
      </c>
      <c r="E11" s="253">
        <f>data!E61</f>
        <v>675197.17000000016</v>
      </c>
      <c r="F11" s="253">
        <f>data!F61</f>
        <v>3226774.9100000006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 x14ac:dyDescent="0.35">
      <c r="A12" s="245">
        <v>7</v>
      </c>
      <c r="B12" s="253" t="s">
        <v>9</v>
      </c>
      <c r="C12" s="253">
        <f>data!C62</f>
        <v>729621</v>
      </c>
      <c r="D12" s="253">
        <f>data!D62</f>
        <v>1231701</v>
      </c>
      <c r="E12" s="253">
        <f>data!E62</f>
        <v>199069</v>
      </c>
      <c r="F12" s="253">
        <f>data!F62</f>
        <v>498742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 x14ac:dyDescent="0.35">
      <c r="A13" s="245">
        <v>8</v>
      </c>
      <c r="B13" s="253" t="s">
        <v>262</v>
      </c>
      <c r="C13" s="253">
        <f>data!C63</f>
        <v>225</v>
      </c>
      <c r="D13" s="253">
        <f>data!D63</f>
        <v>0</v>
      </c>
      <c r="E13" s="253">
        <f>data!E63</f>
        <v>0</v>
      </c>
      <c r="F13" s="253">
        <f>data!F63</f>
        <v>161441.70000000001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 x14ac:dyDescent="0.35">
      <c r="A14" s="245">
        <v>9</v>
      </c>
      <c r="B14" s="253" t="s">
        <v>263</v>
      </c>
      <c r="C14" s="253">
        <f>data!C64</f>
        <v>647085.1399999999</v>
      </c>
      <c r="D14" s="253">
        <f>data!D64</f>
        <v>971030.85</v>
      </c>
      <c r="E14" s="253">
        <f>data!E64</f>
        <v>25000</v>
      </c>
      <c r="F14" s="253">
        <f>data!F64</f>
        <v>341267.50999999995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 x14ac:dyDescent="0.35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 x14ac:dyDescent="0.35">
      <c r="A16" s="245">
        <v>11</v>
      </c>
      <c r="B16" s="253" t="s">
        <v>510</v>
      </c>
      <c r="C16" s="253">
        <f>data!C66</f>
        <v>22760</v>
      </c>
      <c r="D16" s="253">
        <f>data!D66</f>
        <v>163499.92000000001</v>
      </c>
      <c r="E16" s="253">
        <f>data!E66</f>
        <v>0</v>
      </c>
      <c r="F16" s="253">
        <f>data!F66</f>
        <v>38789.659999999996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 x14ac:dyDescent="0.35">
      <c r="A17" s="245">
        <v>12</v>
      </c>
      <c r="B17" s="253" t="s">
        <v>14</v>
      </c>
      <c r="C17" s="253">
        <f>data!C67</f>
        <v>105074</v>
      </c>
      <c r="D17" s="253">
        <f>data!D67</f>
        <v>141126</v>
      </c>
      <c r="E17" s="253">
        <f>data!E67</f>
        <v>4794</v>
      </c>
      <c r="F17" s="253">
        <f>data!F67</f>
        <v>80477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 x14ac:dyDescent="0.35">
      <c r="A18" s="245">
        <v>13</v>
      </c>
      <c r="B18" s="253" t="s">
        <v>992</v>
      </c>
      <c r="C18" s="253">
        <f>data!C68</f>
        <v>25423.949999999997</v>
      </c>
      <c r="D18" s="253">
        <f>data!D68</f>
        <v>55924.429999999993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 x14ac:dyDescent="0.35">
      <c r="A19" s="245">
        <v>14</v>
      </c>
      <c r="B19" s="253" t="s">
        <v>993</v>
      </c>
      <c r="C19" s="253">
        <f>data!C69</f>
        <v>76659.350000000006</v>
      </c>
      <c r="D19" s="253">
        <f>data!D69</f>
        <v>170418.49</v>
      </c>
      <c r="E19" s="253">
        <f>data!E69</f>
        <v>12386.44</v>
      </c>
      <c r="F19" s="253">
        <f>data!F69</f>
        <v>57853.65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 x14ac:dyDescent="0.35">
      <c r="A20" s="245">
        <v>15</v>
      </c>
      <c r="B20" s="253" t="s">
        <v>282</v>
      </c>
      <c r="C20" s="253">
        <f>-data!C84</f>
        <v>0</v>
      </c>
      <c r="D20" s="253">
        <f>-data!D84</f>
        <v>-271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 x14ac:dyDescent="0.35">
      <c r="A21" s="245">
        <v>16</v>
      </c>
      <c r="B21" s="261" t="s">
        <v>994</v>
      </c>
      <c r="C21" s="253">
        <f>data!C85</f>
        <v>5788534.5899999999</v>
      </c>
      <c r="D21" s="253">
        <f>data!D85</f>
        <v>10995453.689999999</v>
      </c>
      <c r="E21" s="253">
        <f>data!E85</f>
        <v>916446.6100000001</v>
      </c>
      <c r="F21" s="253">
        <f>data!F85</f>
        <v>4405346.4300000016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 x14ac:dyDescent="0.35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 x14ac:dyDescent="0.35">
      <c r="A23" s="245">
        <v>18</v>
      </c>
      <c r="B23" s="253" t="s">
        <v>995</v>
      </c>
      <c r="C23" s="261">
        <f>+data!M668</f>
        <v>3412746</v>
      </c>
      <c r="D23" s="261">
        <f>+data!M669</f>
        <v>6940680</v>
      </c>
      <c r="E23" s="261">
        <f>+data!M670</f>
        <v>2034335</v>
      </c>
      <c r="F23" s="261">
        <f>+data!M671</f>
        <v>2255171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49999999999999" customHeight="1" x14ac:dyDescent="0.35">
      <c r="A24" s="245">
        <v>19</v>
      </c>
      <c r="B24" s="261" t="s">
        <v>996</v>
      </c>
      <c r="C24" s="253">
        <f>data!C87</f>
        <v>8893246</v>
      </c>
      <c r="D24" s="253">
        <f>data!D87</f>
        <v>29312869.039999999</v>
      </c>
      <c r="E24" s="253">
        <f>data!E87</f>
        <v>0</v>
      </c>
      <c r="F24" s="253">
        <f>data!F87</f>
        <v>10969633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 x14ac:dyDescent="0.35">
      <c r="A25" s="245">
        <v>20</v>
      </c>
      <c r="B25" s="261" t="s">
        <v>997</v>
      </c>
      <c r="C25" s="253">
        <f>data!C88</f>
        <v>1770874</v>
      </c>
      <c r="D25" s="253">
        <f>data!D88</f>
        <v>2888196.02</v>
      </c>
      <c r="E25" s="253">
        <f>data!E88</f>
        <v>0</v>
      </c>
      <c r="F25" s="253">
        <f>data!F88</f>
        <v>899544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35">
      <c r="A26" s="245">
        <v>21</v>
      </c>
      <c r="B26" s="261" t="s">
        <v>998</v>
      </c>
      <c r="C26" s="253">
        <f>data!C89</f>
        <v>10664120</v>
      </c>
      <c r="D26" s="253">
        <f>data!D89</f>
        <v>32201065.059999999</v>
      </c>
      <c r="E26" s="253">
        <f>data!E89</f>
        <v>0</v>
      </c>
      <c r="F26" s="253">
        <f>data!F89</f>
        <v>11869177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 x14ac:dyDescent="0.35">
      <c r="A27" s="245" t="s">
        <v>999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 x14ac:dyDescent="0.35">
      <c r="A28" s="245">
        <v>22</v>
      </c>
      <c r="B28" s="253" t="s">
        <v>1000</v>
      </c>
      <c r="C28" s="253">
        <f>data!C90</f>
        <v>4000.096962997322</v>
      </c>
      <c r="D28" s="253">
        <f>data!D90</f>
        <v>6876.5172281058403</v>
      </c>
      <c r="E28" s="253">
        <f>data!E90</f>
        <v>37991.797277850674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 x14ac:dyDescent="0.35">
      <c r="A29" s="245">
        <v>23</v>
      </c>
      <c r="B29" s="253" t="s">
        <v>1001</v>
      </c>
      <c r="C29" s="253">
        <f>data!C91</f>
        <v>5168</v>
      </c>
      <c r="D29" s="253">
        <f>data!D91</f>
        <v>33995</v>
      </c>
      <c r="E29" s="253">
        <f>data!E91</f>
        <v>0</v>
      </c>
      <c r="F29" s="253">
        <f>data!F91</f>
        <v>2849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 x14ac:dyDescent="0.35">
      <c r="A30" s="245">
        <v>24</v>
      </c>
      <c r="B30" s="253" t="s">
        <v>1002</v>
      </c>
      <c r="C30" s="253">
        <f>data!C92</f>
        <v>1586.1174920508781</v>
      </c>
      <c r="D30" s="253">
        <f>data!D92</f>
        <v>2726.6749683275598</v>
      </c>
      <c r="E30" s="253">
        <f>data!E92</f>
        <v>15064.498379483468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 x14ac:dyDescent="0.35">
      <c r="A31" s="245">
        <v>25</v>
      </c>
      <c r="B31" s="253" t="s">
        <v>1003</v>
      </c>
      <c r="C31" s="253">
        <f>data!C93</f>
        <v>80371.77</v>
      </c>
      <c r="D31" s="253">
        <f>data!D93</f>
        <v>87751.17</v>
      </c>
      <c r="E31" s="253">
        <f>data!E93</f>
        <v>0</v>
      </c>
      <c r="F31" s="253">
        <f>data!F93</f>
        <v>30197.15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 x14ac:dyDescent="0.35">
      <c r="A32" s="245">
        <v>26</v>
      </c>
      <c r="B32" s="253" t="s">
        <v>292</v>
      </c>
      <c r="C32" s="260">
        <f>data!C94</f>
        <v>35.1808687463014</v>
      </c>
      <c r="D32" s="260">
        <f>data!D94</f>
        <v>34.191194688767119</v>
      </c>
      <c r="E32" s="260">
        <f>data!E94</f>
        <v>1.6027171232876714</v>
      </c>
      <c r="F32" s="260">
        <f>data!F94</f>
        <v>16.403155088082197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 x14ac:dyDescent="0.35">
      <c r="A33" s="246" t="s">
        <v>985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 x14ac:dyDescent="0.35">
      <c r="A34" s="249"/>
      <c r="I34" s="250" t="s">
        <v>1004</v>
      </c>
    </row>
    <row r="35" spans="1:9" ht="20.149999999999999" customHeight="1" x14ac:dyDescent="0.35">
      <c r="A35" s="249"/>
      <c r="I35" s="249"/>
    </row>
    <row r="36" spans="1:9" ht="20.149999999999999" customHeight="1" x14ac:dyDescent="0.35">
      <c r="A36" s="251" t="str">
        <f>"Hospital: "&amp;data!C98</f>
        <v>Hospital: Valley Hospital and Medical Center</v>
      </c>
      <c r="G36" s="252"/>
      <c r="H36" s="251" t="str">
        <f>"FYE: "&amp;data!C96</f>
        <v>FYE: 12/31/2023</v>
      </c>
    </row>
    <row r="37" spans="1:9" ht="20.149999999999999" customHeight="1" x14ac:dyDescent="0.35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49999999999999" customHeight="1" x14ac:dyDescent="0.35">
      <c r="A38" s="256">
        <v>2</v>
      </c>
      <c r="B38" s="257" t="s">
        <v>987</v>
      </c>
      <c r="C38" s="259"/>
      <c r="D38" s="259" t="s">
        <v>124</v>
      </c>
      <c r="E38" s="259" t="s">
        <v>125</v>
      </c>
      <c r="F38" s="259" t="s">
        <v>1005</v>
      </c>
      <c r="G38" s="259" t="s">
        <v>127</v>
      </c>
      <c r="H38" s="259" t="s">
        <v>1006</v>
      </c>
      <c r="I38" s="259" t="s">
        <v>129</v>
      </c>
    </row>
    <row r="39" spans="1:9" ht="20.149999999999999" customHeight="1" x14ac:dyDescent="0.35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49999999999999" customHeight="1" x14ac:dyDescent="0.35">
      <c r="A40" s="245">
        <v>3</v>
      </c>
      <c r="B40" s="253" t="s">
        <v>991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49999999999999" customHeight="1" x14ac:dyDescent="0.35">
      <c r="A41" s="245">
        <v>4</v>
      </c>
      <c r="B41" s="253" t="s">
        <v>259</v>
      </c>
      <c r="C41" s="253">
        <f>data!J59</f>
        <v>849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0</v>
      </c>
    </row>
    <row r="42" spans="1:9" ht="20.149999999999999" customHeight="1" x14ac:dyDescent="0.35">
      <c r="A42" s="245">
        <v>5</v>
      </c>
      <c r="B42" s="253" t="s">
        <v>260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81.97884587918098</v>
      </c>
    </row>
    <row r="43" spans="1:9" ht="20.149999999999999" customHeight="1" x14ac:dyDescent="0.35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9442413.3500000034</v>
      </c>
    </row>
    <row r="44" spans="1:9" ht="20.149999999999999" customHeight="1" x14ac:dyDescent="0.35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1783275</v>
      </c>
    </row>
    <row r="45" spans="1:9" ht="20.149999999999999" customHeight="1" x14ac:dyDescent="0.35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 x14ac:dyDescent="0.35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17971683.32</v>
      </c>
    </row>
    <row r="47" spans="1:9" ht="20.149999999999999" customHeight="1" x14ac:dyDescent="0.35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 x14ac:dyDescent="0.35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772142.13000000024</v>
      </c>
    </row>
    <row r="49" spans="1:11" ht="20.149999999999999" customHeight="1" x14ac:dyDescent="0.35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851908</v>
      </c>
    </row>
    <row r="50" spans="1:11" ht="20.149999999999999" customHeight="1" x14ac:dyDescent="0.35">
      <c r="A50" s="245">
        <v>13</v>
      </c>
      <c r="B50" s="253" t="s">
        <v>992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337580.85</v>
      </c>
    </row>
    <row r="51" spans="1:11" ht="20.149999999999999" customHeight="1" x14ac:dyDescent="0.35">
      <c r="A51" s="245">
        <v>14</v>
      </c>
      <c r="B51" s="253" t="s">
        <v>993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374006.59</v>
      </c>
    </row>
    <row r="52" spans="1:11" ht="20.149999999999999" customHeight="1" x14ac:dyDescent="0.35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 x14ac:dyDescent="0.35">
      <c r="A53" s="245">
        <v>16</v>
      </c>
      <c r="B53" s="261" t="s">
        <v>994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31533009.240000002</v>
      </c>
    </row>
    <row r="54" spans="1:11" ht="20.149999999999999" customHeight="1" x14ac:dyDescent="0.35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 x14ac:dyDescent="0.35">
      <c r="A55" s="245">
        <v>18</v>
      </c>
      <c r="B55" s="253" t="s">
        <v>995</v>
      </c>
      <c r="C55" s="261">
        <f>+data!M675</f>
        <v>39791</v>
      </c>
      <c r="D55" s="261">
        <f>+data!M676</f>
        <v>0</v>
      </c>
      <c r="E55" s="261">
        <f>+data!M691</f>
        <v>0</v>
      </c>
      <c r="F55" s="261">
        <f>+data!M692</f>
        <v>353946</v>
      </c>
      <c r="G55" s="261">
        <f>+data!M693</f>
        <v>3017671</v>
      </c>
      <c r="H55" s="261">
        <f>+data!M680</f>
        <v>29470</v>
      </c>
      <c r="I55" s="261">
        <f>+data!M681</f>
        <v>17542515</v>
      </c>
    </row>
    <row r="56" spans="1:11" ht="20.149999999999999" customHeight="1" x14ac:dyDescent="0.35">
      <c r="A56" s="245">
        <v>19</v>
      </c>
      <c r="B56" s="261" t="s">
        <v>996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51633846.049999997</v>
      </c>
    </row>
    <row r="57" spans="1:11" ht="20.149999999999999" customHeight="1" x14ac:dyDescent="0.35">
      <c r="A57" s="245">
        <v>20</v>
      </c>
      <c r="B57" s="261" t="s">
        <v>997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202709541.64000002</v>
      </c>
    </row>
    <row r="58" spans="1:11" ht="20.149999999999999" customHeight="1" x14ac:dyDescent="0.35">
      <c r="A58" s="245">
        <v>21</v>
      </c>
      <c r="B58" s="261" t="s">
        <v>998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254343387.69</v>
      </c>
    </row>
    <row r="59" spans="1:11" ht="20.149999999999999" customHeight="1" x14ac:dyDescent="0.35">
      <c r="A59" s="245" t="s">
        <v>999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 x14ac:dyDescent="0.35">
      <c r="A60" s="245">
        <v>22</v>
      </c>
      <c r="B60" s="253" t="s">
        <v>1000</v>
      </c>
      <c r="C60" s="253">
        <f>data!J90</f>
        <v>921.99113672927467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682.84968564011899</v>
      </c>
      <c r="I60" s="253">
        <f>data!P90</f>
        <v>27682.783880296472</v>
      </c>
      <c r="K60" s="264"/>
    </row>
    <row r="61" spans="1:11" ht="20.149999999999999" customHeight="1" x14ac:dyDescent="0.35">
      <c r="A61" s="245">
        <v>23</v>
      </c>
      <c r="B61" s="253" t="s">
        <v>1001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19655</v>
      </c>
    </row>
    <row r="62" spans="1:11" ht="20.149999999999999" customHeight="1" x14ac:dyDescent="0.35">
      <c r="A62" s="245">
        <v>24</v>
      </c>
      <c r="B62" s="253" t="s">
        <v>1002</v>
      </c>
      <c r="C62" s="253">
        <f>data!J92</f>
        <v>365.58770525062261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270.76339420124236</v>
      </c>
      <c r="I62" s="253">
        <f>data!P92</f>
        <v>10976.770850149944</v>
      </c>
    </row>
    <row r="63" spans="1:11" ht="20.149999999999999" customHeight="1" x14ac:dyDescent="0.35">
      <c r="A63" s="245">
        <v>25</v>
      </c>
      <c r="B63" s="253" t="s">
        <v>1003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108408.66</v>
      </c>
    </row>
    <row r="64" spans="1:11" ht="20.149999999999999" customHeight="1" x14ac:dyDescent="0.35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41.729233824178088</v>
      </c>
    </row>
    <row r="65" spans="1:9" ht="20.149999999999999" customHeight="1" x14ac:dyDescent="0.35">
      <c r="A65" s="246" t="s">
        <v>985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 x14ac:dyDescent="0.35">
      <c r="D66" s="249"/>
      <c r="I66" s="250" t="s">
        <v>1007</v>
      </c>
    </row>
    <row r="67" spans="1:9" ht="20.149999999999999" customHeight="1" x14ac:dyDescent="0.35">
      <c r="A67" s="249"/>
    </row>
    <row r="68" spans="1:9" ht="20.149999999999999" customHeight="1" x14ac:dyDescent="0.35">
      <c r="A68" s="251" t="str">
        <f>"Hospital: "&amp;data!C98</f>
        <v>Hospital: Valley Hospital and Medical Center</v>
      </c>
      <c r="G68" s="252"/>
      <c r="H68" s="251" t="str">
        <f>"FYE: "&amp;data!C96</f>
        <v>FYE: 12/31/2023</v>
      </c>
    </row>
    <row r="69" spans="1:9" ht="20.149999999999999" customHeight="1" x14ac:dyDescent="0.35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49999999999999" customHeight="1" x14ac:dyDescent="0.35">
      <c r="A70" s="256">
        <v>2</v>
      </c>
      <c r="B70" s="257" t="s">
        <v>987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49999999999999" customHeight="1" x14ac:dyDescent="0.35">
      <c r="A71" s="256"/>
      <c r="B71" s="257"/>
      <c r="C71" s="259" t="s">
        <v>196</v>
      </c>
      <c r="D71" s="259" t="s">
        <v>1008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49999999999999" customHeight="1" x14ac:dyDescent="0.35">
      <c r="A72" s="245">
        <v>3</v>
      </c>
      <c r="B72" s="253" t="s">
        <v>991</v>
      </c>
      <c r="C72" s="255" t="s">
        <v>1009</v>
      </c>
      <c r="D72" s="254" t="s">
        <v>1010</v>
      </c>
      <c r="E72" s="265"/>
      <c r="F72" s="265"/>
      <c r="G72" s="254" t="s">
        <v>1011</v>
      </c>
      <c r="H72" s="254" t="s">
        <v>1011</v>
      </c>
      <c r="I72" s="255" t="s">
        <v>248</v>
      </c>
    </row>
    <row r="73" spans="1:9" ht="20.149999999999999" customHeight="1" x14ac:dyDescent="0.35">
      <c r="A73" s="245">
        <v>4</v>
      </c>
      <c r="B73" s="253" t="s">
        <v>259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0</v>
      </c>
      <c r="H73" s="253">
        <f>data!V59</f>
        <v>0</v>
      </c>
      <c r="I73" s="253">
        <f>data!W59</f>
        <v>0</v>
      </c>
    </row>
    <row r="74" spans="1:9" ht="20.149999999999999" customHeight="1" x14ac:dyDescent="0.35">
      <c r="A74" s="245">
        <v>5</v>
      </c>
      <c r="B74" s="253" t="s">
        <v>260</v>
      </c>
      <c r="C74" s="260">
        <f>data!Q60</f>
        <v>0</v>
      </c>
      <c r="D74" s="260">
        <f>data!R60</f>
        <v>35.843854789610425</v>
      </c>
      <c r="E74" s="260">
        <f>data!S60</f>
        <v>3.2186575338056636</v>
      </c>
      <c r="F74" s="260">
        <f>data!T60</f>
        <v>0.29344863009678784</v>
      </c>
      <c r="G74" s="260">
        <f>data!U60</f>
        <v>28.328405475571451</v>
      </c>
      <c r="H74" s="260">
        <f>data!V60</f>
        <v>1.1780089039482184</v>
      </c>
      <c r="I74" s="260">
        <f>data!W60</f>
        <v>3.1878479447687877</v>
      </c>
    </row>
    <row r="75" spans="1:9" ht="20.149999999999999" customHeight="1" x14ac:dyDescent="0.35">
      <c r="A75" s="245">
        <v>6</v>
      </c>
      <c r="B75" s="253" t="s">
        <v>261</v>
      </c>
      <c r="C75" s="253">
        <f>data!Q61</f>
        <v>0</v>
      </c>
      <c r="D75" s="253">
        <f>data!R61</f>
        <v>4633259.3000000017</v>
      </c>
      <c r="E75" s="253">
        <f>data!S61</f>
        <v>169268.6</v>
      </c>
      <c r="F75" s="253">
        <f>data!T61</f>
        <v>35115.68</v>
      </c>
      <c r="G75" s="253">
        <f>data!U61</f>
        <v>2011384.8099999998</v>
      </c>
      <c r="H75" s="253">
        <f>data!V61</f>
        <v>63930.46</v>
      </c>
      <c r="I75" s="253">
        <f>data!W61</f>
        <v>1490300.0299999998</v>
      </c>
    </row>
    <row r="76" spans="1:9" ht="20.149999999999999" customHeight="1" x14ac:dyDescent="0.35">
      <c r="A76" s="245">
        <v>7</v>
      </c>
      <c r="B76" s="253" t="s">
        <v>9</v>
      </c>
      <c r="C76" s="253">
        <f>data!Q62</f>
        <v>0</v>
      </c>
      <c r="D76" s="253">
        <f>data!R62</f>
        <v>851129</v>
      </c>
      <c r="E76" s="253">
        <f>data!S62</f>
        <v>59576</v>
      </c>
      <c r="F76" s="253">
        <f>data!T62</f>
        <v>6896</v>
      </c>
      <c r="G76" s="253">
        <f>data!U62</f>
        <v>550094</v>
      </c>
      <c r="H76" s="253">
        <f>data!V62</f>
        <v>21224</v>
      </c>
      <c r="I76" s="253">
        <f>data!W62</f>
        <v>332387</v>
      </c>
    </row>
    <row r="77" spans="1:9" ht="20.149999999999999" customHeight="1" x14ac:dyDescent="0.35">
      <c r="A77" s="245">
        <v>8</v>
      </c>
      <c r="B77" s="253" t="s">
        <v>262</v>
      </c>
      <c r="C77" s="253">
        <f>data!Q63</f>
        <v>0</v>
      </c>
      <c r="D77" s="253">
        <f>data!R63</f>
        <v>3762286</v>
      </c>
      <c r="E77" s="253">
        <f>data!S63</f>
        <v>0</v>
      </c>
      <c r="F77" s="253">
        <f>data!T63</f>
        <v>0</v>
      </c>
      <c r="G77" s="253">
        <f>data!U63</f>
        <v>17902.5</v>
      </c>
      <c r="H77" s="253">
        <f>data!V63</f>
        <v>0</v>
      </c>
      <c r="I77" s="253">
        <f>data!W63</f>
        <v>266311.90000000002</v>
      </c>
    </row>
    <row r="78" spans="1:9" ht="20.149999999999999" customHeight="1" x14ac:dyDescent="0.35">
      <c r="A78" s="245">
        <v>9</v>
      </c>
      <c r="B78" s="253" t="s">
        <v>263</v>
      </c>
      <c r="C78" s="253">
        <f>data!Q64</f>
        <v>0</v>
      </c>
      <c r="D78" s="253">
        <f>data!R64</f>
        <v>357029.8000000001</v>
      </c>
      <c r="E78" s="253">
        <f>data!S64</f>
        <v>207006.56000000006</v>
      </c>
      <c r="F78" s="253">
        <f>data!T64</f>
        <v>0</v>
      </c>
      <c r="G78" s="253">
        <f>data!U64</f>
        <v>1661227.3600000003</v>
      </c>
      <c r="H78" s="253">
        <f>data!V64</f>
        <v>458.02000000000004</v>
      </c>
      <c r="I78" s="253">
        <f>data!W64</f>
        <v>75138.69</v>
      </c>
    </row>
    <row r="79" spans="1:9" ht="20.149999999999999" customHeight="1" x14ac:dyDescent="0.35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 x14ac:dyDescent="0.35">
      <c r="A80" s="245">
        <v>11</v>
      </c>
      <c r="B80" s="253" t="s">
        <v>510</v>
      </c>
      <c r="C80" s="253">
        <f>data!Q66</f>
        <v>0</v>
      </c>
      <c r="D80" s="253">
        <f>data!R66</f>
        <v>21635.849999999995</v>
      </c>
      <c r="E80" s="253">
        <f>data!S66</f>
        <v>64214.57</v>
      </c>
      <c r="F80" s="253">
        <f>data!T66</f>
        <v>0</v>
      </c>
      <c r="G80" s="253">
        <f>data!U66</f>
        <v>10689838.42</v>
      </c>
      <c r="H80" s="253">
        <f>data!V66</f>
        <v>1457.28</v>
      </c>
      <c r="I80" s="253">
        <f>data!W66</f>
        <v>79433.709999999992</v>
      </c>
    </row>
    <row r="81" spans="1:9" ht="20.149999999999999" customHeight="1" x14ac:dyDescent="0.35">
      <c r="A81" s="245">
        <v>12</v>
      </c>
      <c r="B81" s="253" t="s">
        <v>14</v>
      </c>
      <c r="C81" s="253">
        <f>data!Q67</f>
        <v>0</v>
      </c>
      <c r="D81" s="253">
        <f>data!R67</f>
        <v>36259</v>
      </c>
      <c r="E81" s="253">
        <f>data!S67</f>
        <v>50110</v>
      </c>
      <c r="F81" s="253">
        <f>data!T67</f>
        <v>0</v>
      </c>
      <c r="G81" s="253">
        <f>data!U67</f>
        <v>29240</v>
      </c>
      <c r="H81" s="253">
        <f>data!V67</f>
        <v>0</v>
      </c>
      <c r="I81" s="253">
        <f>data!W67</f>
        <v>94783</v>
      </c>
    </row>
    <row r="82" spans="1:9" ht="20.149999999999999" customHeight="1" x14ac:dyDescent="0.35">
      <c r="A82" s="245">
        <v>13</v>
      </c>
      <c r="B82" s="253" t="s">
        <v>992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14294.36</v>
      </c>
      <c r="H82" s="253">
        <f>data!V68</f>
        <v>0</v>
      </c>
      <c r="I82" s="253">
        <f>data!W68</f>
        <v>0</v>
      </c>
    </row>
    <row r="83" spans="1:9" ht="20.149999999999999" customHeight="1" x14ac:dyDescent="0.35">
      <c r="A83" s="245">
        <v>14</v>
      </c>
      <c r="B83" s="253" t="s">
        <v>993</v>
      </c>
      <c r="C83" s="253">
        <f>data!Q69</f>
        <v>0</v>
      </c>
      <c r="D83" s="253">
        <f>data!R69</f>
        <v>109936.53</v>
      </c>
      <c r="E83" s="253">
        <f>data!S69</f>
        <v>7407.24</v>
      </c>
      <c r="F83" s="253">
        <f>data!T69</f>
        <v>0</v>
      </c>
      <c r="G83" s="253">
        <f>data!U69</f>
        <v>66466.91</v>
      </c>
      <c r="H83" s="253">
        <f>data!V69</f>
        <v>1589.44</v>
      </c>
      <c r="I83" s="253">
        <f>data!W69</f>
        <v>40948.130000000005</v>
      </c>
    </row>
    <row r="84" spans="1:9" ht="20.149999999999999" customHeight="1" x14ac:dyDescent="0.35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0</v>
      </c>
      <c r="F84" s="253">
        <f>-data!T84</f>
        <v>0</v>
      </c>
      <c r="G84" s="253">
        <f>-data!U84</f>
        <v>-7636892.54</v>
      </c>
      <c r="H84" s="253">
        <f>-data!V84</f>
        <v>0</v>
      </c>
      <c r="I84" s="253">
        <f>-data!W84</f>
        <v>0</v>
      </c>
    </row>
    <row r="85" spans="1:9" ht="20.149999999999999" customHeight="1" x14ac:dyDescent="0.35">
      <c r="A85" s="245">
        <v>16</v>
      </c>
      <c r="B85" s="261" t="s">
        <v>994</v>
      </c>
      <c r="C85" s="253">
        <f>data!Q85</f>
        <v>0</v>
      </c>
      <c r="D85" s="253">
        <f>data!R85</f>
        <v>9771535.4800000004</v>
      </c>
      <c r="E85" s="253">
        <f>data!S85</f>
        <v>557582.97</v>
      </c>
      <c r="F85" s="253">
        <f>data!T85</f>
        <v>42011.68</v>
      </c>
      <c r="G85" s="253">
        <f>data!U85</f>
        <v>7403555.8199999994</v>
      </c>
      <c r="H85" s="253">
        <f>data!V85</f>
        <v>88659.199999999997</v>
      </c>
      <c r="I85" s="253">
        <f>data!W85</f>
        <v>2379302.4599999995</v>
      </c>
    </row>
    <row r="86" spans="1:9" ht="20.149999999999999" customHeight="1" x14ac:dyDescent="0.35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 x14ac:dyDescent="0.35">
      <c r="A87" s="245">
        <v>18</v>
      </c>
      <c r="B87" s="253" t="s">
        <v>995</v>
      </c>
      <c r="C87" s="261">
        <f>+data!M682</f>
        <v>108429</v>
      </c>
      <c r="D87" s="261">
        <f>+data!M683</f>
        <v>4613661</v>
      </c>
      <c r="E87" s="261">
        <f>+data!M684</f>
        <v>424317</v>
      </c>
      <c r="F87" s="261">
        <f>+data!M685</f>
        <v>26387</v>
      </c>
      <c r="G87" s="261">
        <f>+data!M686</f>
        <v>3475210</v>
      </c>
      <c r="H87" s="261">
        <f>+data!M687</f>
        <v>132031</v>
      </c>
      <c r="I87" s="261">
        <f>+data!M688</f>
        <v>1379109</v>
      </c>
    </row>
    <row r="88" spans="1:9" ht="20.149999999999999" customHeight="1" x14ac:dyDescent="0.35">
      <c r="A88" s="245">
        <v>19</v>
      </c>
      <c r="B88" s="261" t="s">
        <v>996</v>
      </c>
      <c r="C88" s="253">
        <f>data!Q87</f>
        <v>0</v>
      </c>
      <c r="D88" s="253">
        <f>data!R87</f>
        <v>5114458.01</v>
      </c>
      <c r="E88" s="253">
        <f>data!S87</f>
        <v>0</v>
      </c>
      <c r="F88" s="253">
        <f>data!T87</f>
        <v>731330</v>
      </c>
      <c r="G88" s="253">
        <f>data!U87</f>
        <v>22245865</v>
      </c>
      <c r="H88" s="253">
        <f>data!V87</f>
        <v>996107</v>
      </c>
      <c r="I88" s="253">
        <f>data!W87</f>
        <v>7600820.1699999999</v>
      </c>
    </row>
    <row r="89" spans="1:9" ht="20.149999999999999" customHeight="1" x14ac:dyDescent="0.35">
      <c r="A89" s="245">
        <v>20</v>
      </c>
      <c r="B89" s="261" t="s">
        <v>997</v>
      </c>
      <c r="C89" s="253">
        <f>data!Q88</f>
        <v>0</v>
      </c>
      <c r="D89" s="253">
        <f>data!R88</f>
        <v>24983669</v>
      </c>
      <c r="E89" s="253">
        <f>data!S88</f>
        <v>0</v>
      </c>
      <c r="F89" s="253">
        <f>data!T88</f>
        <v>37749</v>
      </c>
      <c r="G89" s="253">
        <f>data!U88</f>
        <v>22572865</v>
      </c>
      <c r="H89" s="253">
        <f>data!V88</f>
        <v>3463946</v>
      </c>
      <c r="I89" s="253">
        <f>data!W88</f>
        <v>32081393.09</v>
      </c>
    </row>
    <row r="90" spans="1:9" ht="20.149999999999999" customHeight="1" x14ac:dyDescent="0.35">
      <c r="A90" s="245">
        <v>21</v>
      </c>
      <c r="B90" s="261" t="s">
        <v>998</v>
      </c>
      <c r="C90" s="253">
        <f>data!Q89</f>
        <v>0</v>
      </c>
      <c r="D90" s="253">
        <f>data!R89</f>
        <v>30098127.009999998</v>
      </c>
      <c r="E90" s="253">
        <f>data!S89</f>
        <v>0</v>
      </c>
      <c r="F90" s="253">
        <f>data!T89</f>
        <v>769079</v>
      </c>
      <c r="G90" s="253">
        <f>data!U89</f>
        <v>44818730</v>
      </c>
      <c r="H90" s="253">
        <f>data!V89</f>
        <v>4460053</v>
      </c>
      <c r="I90" s="253">
        <f>data!W89</f>
        <v>39682213.259999998</v>
      </c>
    </row>
    <row r="91" spans="1:9" ht="20.149999999999999" customHeight="1" x14ac:dyDescent="0.35">
      <c r="A91" s="245" t="s">
        <v>999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 x14ac:dyDescent="0.35">
      <c r="A92" s="245">
        <v>22</v>
      </c>
      <c r="B92" s="253" t="s">
        <v>1000</v>
      </c>
      <c r="C92" s="253">
        <f>data!Q90</f>
        <v>2512.4258475872734</v>
      </c>
      <c r="D92" s="253">
        <f>data!R90</f>
        <v>635.78972136956224</v>
      </c>
      <c r="E92" s="253">
        <f>data!S90</f>
        <v>4504.3108658961437</v>
      </c>
      <c r="F92" s="253">
        <f>data!T90</f>
        <v>0</v>
      </c>
      <c r="G92" s="253">
        <f>data!U90</f>
        <v>3629.3796934374259</v>
      </c>
      <c r="H92" s="253">
        <f>data!V90</f>
        <v>1552.018413494279</v>
      </c>
      <c r="I92" s="253">
        <f>data!W90</f>
        <v>1487.6711154100483</v>
      </c>
    </row>
    <row r="93" spans="1:9" ht="20.149999999999999" customHeight="1" x14ac:dyDescent="0.35">
      <c r="A93" s="245">
        <v>23</v>
      </c>
      <c r="B93" s="253" t="s">
        <v>1001</v>
      </c>
      <c r="C93" s="253">
        <f>data!Q91</f>
        <v>0</v>
      </c>
      <c r="D93" s="253">
        <f>data!R91</f>
        <v>14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 x14ac:dyDescent="0.35">
      <c r="A94" s="245">
        <v>24</v>
      </c>
      <c r="B94" s="253" t="s">
        <v>1002</v>
      </c>
      <c r="C94" s="253">
        <f>data!Q92</f>
        <v>996.22649680794655</v>
      </c>
      <c r="D94" s="253">
        <f>data!R92</f>
        <v>252.10318841240849</v>
      </c>
      <c r="E94" s="253">
        <f>data!S92</f>
        <v>1786.0482683598127</v>
      </c>
      <c r="F94" s="253">
        <f>data!T92</f>
        <v>0</v>
      </c>
      <c r="G94" s="253">
        <f>data!U92</f>
        <v>1439.1207688980237</v>
      </c>
      <c r="H94" s="253">
        <f>data!V92</f>
        <v>615.40597050521467</v>
      </c>
      <c r="I94" s="253">
        <f>data!W92</f>
        <v>589.89099524293169</v>
      </c>
    </row>
    <row r="95" spans="1:9" ht="20.149999999999999" customHeight="1" x14ac:dyDescent="0.35">
      <c r="A95" s="245">
        <v>25</v>
      </c>
      <c r="B95" s="253" t="s">
        <v>1003</v>
      </c>
      <c r="C95" s="253">
        <f>data!Q93</f>
        <v>0</v>
      </c>
      <c r="D95" s="253">
        <f>data!R93</f>
        <v>15618.81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94557.16</v>
      </c>
    </row>
    <row r="96" spans="1:9" ht="20.149999999999999" customHeight="1" x14ac:dyDescent="0.35">
      <c r="A96" s="245">
        <v>26</v>
      </c>
      <c r="B96" s="253" t="s">
        <v>292</v>
      </c>
      <c r="C96" s="260">
        <f>data!Q94</f>
        <v>0</v>
      </c>
      <c r="D96" s="260">
        <f>data!R94</f>
        <v>28.158070503835617</v>
      </c>
      <c r="E96" s="260">
        <f>data!S94</f>
        <v>0</v>
      </c>
      <c r="F96" s="260">
        <f>data!T94</f>
        <v>0.29172260273972594</v>
      </c>
      <c r="G96" s="260">
        <f>data!U94</f>
        <v>0</v>
      </c>
      <c r="H96" s="260">
        <f>data!V94</f>
        <v>3.1547945205479453E-3</v>
      </c>
      <c r="I96" s="260">
        <f>data!W94</f>
        <v>3.7636986301369862E-3</v>
      </c>
    </row>
    <row r="97" spans="1:9" ht="20.149999999999999" customHeight="1" x14ac:dyDescent="0.35">
      <c r="A97" s="246" t="s">
        <v>985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 x14ac:dyDescent="0.35">
      <c r="D98" s="249"/>
      <c r="I98" s="250" t="s">
        <v>1012</v>
      </c>
    </row>
    <row r="99" spans="1:9" ht="20.149999999999999" customHeight="1" x14ac:dyDescent="0.35">
      <c r="A99" s="249"/>
    </row>
    <row r="100" spans="1:9" ht="20.149999999999999" customHeight="1" x14ac:dyDescent="0.35">
      <c r="A100" s="251" t="str">
        <f>"Hospital: "&amp;data!C98</f>
        <v>Hospital: Valley Hospital and Medical Center</v>
      </c>
      <c r="G100" s="252"/>
      <c r="H100" s="251" t="str">
        <f>"FYE: "&amp;data!C96</f>
        <v>FYE: 12/31/2023</v>
      </c>
    </row>
    <row r="101" spans="1:9" ht="20.149999999999999" customHeight="1" x14ac:dyDescent="0.35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49999999999999" customHeight="1" x14ac:dyDescent="0.35">
      <c r="A102" s="256">
        <v>2</v>
      </c>
      <c r="B102" s="257" t="s">
        <v>987</v>
      </c>
      <c r="C102" s="259" t="s">
        <v>1013</v>
      </c>
      <c r="D102" s="259" t="s">
        <v>1014</v>
      </c>
      <c r="E102" s="259" t="s">
        <v>1014</v>
      </c>
      <c r="F102" s="259" t="s">
        <v>139</v>
      </c>
      <c r="G102" s="259"/>
      <c r="H102" s="259" t="s">
        <v>141</v>
      </c>
      <c r="I102" s="259"/>
    </row>
    <row r="103" spans="1:9" ht="20.149999999999999" customHeight="1" x14ac:dyDescent="0.35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49999999999999" customHeight="1" x14ac:dyDescent="0.35">
      <c r="A104" s="245">
        <v>3</v>
      </c>
      <c r="B104" s="253" t="s">
        <v>991</v>
      </c>
      <c r="C104" s="254" t="s">
        <v>249</v>
      </c>
      <c r="D104" s="255" t="s">
        <v>1015</v>
      </c>
      <c r="E104" s="255" t="s">
        <v>1015</v>
      </c>
      <c r="F104" s="255" t="s">
        <v>1015</v>
      </c>
      <c r="G104" s="265"/>
      <c r="H104" s="255" t="s">
        <v>251</v>
      </c>
      <c r="I104" s="255" t="s">
        <v>252</v>
      </c>
    </row>
    <row r="105" spans="1:9" ht="20.149999999999999" customHeight="1" x14ac:dyDescent="0.35">
      <c r="A105" s="245">
        <v>4</v>
      </c>
      <c r="B105" s="253" t="s">
        <v>259</v>
      </c>
      <c r="C105" s="253">
        <f>data!X59</f>
        <v>0</v>
      </c>
      <c r="D105" s="253">
        <f>data!Y59</f>
        <v>0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49999999999999" customHeight="1" x14ac:dyDescent="0.35">
      <c r="A106" s="245">
        <v>5</v>
      </c>
      <c r="B106" s="253" t="s">
        <v>260</v>
      </c>
      <c r="C106" s="260">
        <f>data!X60</f>
        <v>8.7012684919587286</v>
      </c>
      <c r="D106" s="260">
        <f>data!Y60</f>
        <v>25.841276708788865</v>
      </c>
      <c r="E106" s="260">
        <f>data!Z60</f>
        <v>0</v>
      </c>
      <c r="F106" s="260">
        <f>data!AA60</f>
        <v>1.7701705477027165</v>
      </c>
      <c r="G106" s="260">
        <f>data!AB60</f>
        <v>20.385026024604791</v>
      </c>
      <c r="H106" s="260">
        <f>data!AC60</f>
        <v>15.644880134843168</v>
      </c>
      <c r="I106" s="260">
        <f>data!AD60</f>
        <v>0</v>
      </c>
    </row>
    <row r="107" spans="1:9" ht="20.149999999999999" customHeight="1" x14ac:dyDescent="0.35">
      <c r="A107" s="245">
        <v>6</v>
      </c>
      <c r="B107" s="253" t="s">
        <v>261</v>
      </c>
      <c r="C107" s="253">
        <f>data!X61</f>
        <v>912910.71000000008</v>
      </c>
      <c r="D107" s="253">
        <f>data!Y61</f>
        <v>1893298.19</v>
      </c>
      <c r="E107" s="253">
        <f>data!Z61</f>
        <v>0</v>
      </c>
      <c r="F107" s="253">
        <f>data!AA61</f>
        <v>262891.51999999996</v>
      </c>
      <c r="G107" s="253">
        <f>data!AB61</f>
        <v>2450548.4700000002</v>
      </c>
      <c r="H107" s="253">
        <f>data!AC61</f>
        <v>1639756.85</v>
      </c>
      <c r="I107" s="253">
        <f>data!AD61</f>
        <v>0</v>
      </c>
    </row>
    <row r="108" spans="1:9" ht="20.149999999999999" customHeight="1" x14ac:dyDescent="0.35">
      <c r="A108" s="245">
        <v>7</v>
      </c>
      <c r="B108" s="253" t="s">
        <v>9</v>
      </c>
      <c r="C108" s="253">
        <f>data!X62</f>
        <v>208265</v>
      </c>
      <c r="D108" s="253">
        <f>data!Y62</f>
        <v>342356</v>
      </c>
      <c r="E108" s="253">
        <f>data!Z62</f>
        <v>0</v>
      </c>
      <c r="F108" s="253">
        <f>data!AA62</f>
        <v>45521</v>
      </c>
      <c r="G108" s="253">
        <f>data!AB62</f>
        <v>481426</v>
      </c>
      <c r="H108" s="253">
        <f>data!AC62</f>
        <v>342892</v>
      </c>
      <c r="I108" s="253">
        <f>data!AD62</f>
        <v>0</v>
      </c>
    </row>
    <row r="109" spans="1:9" ht="20.149999999999999" customHeight="1" x14ac:dyDescent="0.35">
      <c r="A109" s="245">
        <v>8</v>
      </c>
      <c r="B109" s="253" t="s">
        <v>262</v>
      </c>
      <c r="C109" s="253">
        <f>data!X63</f>
        <v>0</v>
      </c>
      <c r="D109" s="253">
        <f>data!Y63</f>
        <v>2200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 x14ac:dyDescent="0.35">
      <c r="A110" s="245">
        <v>9</v>
      </c>
      <c r="B110" s="253" t="s">
        <v>263</v>
      </c>
      <c r="C110" s="253">
        <f>data!X64</f>
        <v>270553.36</v>
      </c>
      <c r="D110" s="253">
        <f>data!Y64</f>
        <v>1139649.3299999998</v>
      </c>
      <c r="E110" s="253">
        <f>data!Z64</f>
        <v>0</v>
      </c>
      <c r="F110" s="253">
        <f>data!AA64</f>
        <v>336412.76</v>
      </c>
      <c r="G110" s="253">
        <f>data!AB64</f>
        <v>2824830.41</v>
      </c>
      <c r="H110" s="253">
        <f>data!AC64</f>
        <v>148091.57999999999</v>
      </c>
      <c r="I110" s="253">
        <f>data!AD64</f>
        <v>0</v>
      </c>
    </row>
    <row r="111" spans="1:9" ht="20.149999999999999" customHeight="1" x14ac:dyDescent="0.35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 x14ac:dyDescent="0.35">
      <c r="A112" s="245">
        <v>11</v>
      </c>
      <c r="B112" s="253" t="s">
        <v>510</v>
      </c>
      <c r="C112" s="253">
        <f>data!X66</f>
        <v>84509.05</v>
      </c>
      <c r="D112" s="253">
        <f>data!Y66</f>
        <v>18095.13</v>
      </c>
      <c r="E112" s="253">
        <f>data!Z66</f>
        <v>0</v>
      </c>
      <c r="F112" s="253">
        <f>data!AA66</f>
        <v>20193.16</v>
      </c>
      <c r="G112" s="253">
        <f>data!AB66</f>
        <v>129132.67000000001</v>
      </c>
      <c r="H112" s="253">
        <f>data!AC66</f>
        <v>6132.8099999999995</v>
      </c>
      <c r="I112" s="253">
        <f>data!AD66</f>
        <v>0</v>
      </c>
    </row>
    <row r="113" spans="1:9" ht="20.149999999999999" customHeight="1" x14ac:dyDescent="0.35">
      <c r="A113" s="245">
        <v>12</v>
      </c>
      <c r="B113" s="253" t="s">
        <v>14</v>
      </c>
      <c r="C113" s="253">
        <f>data!X67</f>
        <v>76369</v>
      </c>
      <c r="D113" s="253">
        <f>data!Y67</f>
        <v>347538</v>
      </c>
      <c r="E113" s="253">
        <f>data!Z67</f>
        <v>0</v>
      </c>
      <c r="F113" s="253">
        <f>data!AA67</f>
        <v>5663</v>
      </c>
      <c r="G113" s="253">
        <f>data!AB67</f>
        <v>34348</v>
      </c>
      <c r="H113" s="253">
        <f>data!AC67</f>
        <v>13282</v>
      </c>
      <c r="I113" s="253">
        <f>data!AD67</f>
        <v>13750</v>
      </c>
    </row>
    <row r="114" spans="1:9" ht="20.149999999999999" customHeight="1" x14ac:dyDescent="0.35">
      <c r="A114" s="245">
        <v>13</v>
      </c>
      <c r="B114" s="253" t="s">
        <v>992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22545.59</v>
      </c>
      <c r="H114" s="253">
        <f>data!AC68</f>
        <v>27513.769999999997</v>
      </c>
      <c r="I114" s="253">
        <f>data!AD68</f>
        <v>0</v>
      </c>
    </row>
    <row r="115" spans="1:9" ht="20.149999999999999" customHeight="1" x14ac:dyDescent="0.35">
      <c r="A115" s="245">
        <v>14</v>
      </c>
      <c r="B115" s="253" t="s">
        <v>993</v>
      </c>
      <c r="C115" s="253">
        <f>data!X69</f>
        <v>17939.52</v>
      </c>
      <c r="D115" s="253">
        <f>data!Y69</f>
        <v>61750.69</v>
      </c>
      <c r="E115" s="253">
        <f>data!Z69</f>
        <v>0</v>
      </c>
      <c r="F115" s="253">
        <f>data!AA69</f>
        <v>17068.95</v>
      </c>
      <c r="G115" s="253">
        <f>data!AB69</f>
        <v>95474.37</v>
      </c>
      <c r="H115" s="253">
        <f>data!AC69</f>
        <v>41195.279999999999</v>
      </c>
      <c r="I115" s="253">
        <f>data!AD69</f>
        <v>0</v>
      </c>
    </row>
    <row r="116" spans="1:9" ht="20.149999999999999" customHeight="1" x14ac:dyDescent="0.35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 x14ac:dyDescent="0.35">
      <c r="A117" s="245">
        <v>16</v>
      </c>
      <c r="B117" s="261" t="s">
        <v>994</v>
      </c>
      <c r="C117" s="253">
        <f>data!X85</f>
        <v>1570546.64</v>
      </c>
      <c r="D117" s="253">
        <f>data!Y85</f>
        <v>3804887.3399999994</v>
      </c>
      <c r="E117" s="253">
        <f>data!Z85</f>
        <v>0</v>
      </c>
      <c r="F117" s="253">
        <f>data!AA85</f>
        <v>687750.39</v>
      </c>
      <c r="G117" s="253">
        <f>data!AB85</f>
        <v>6038305.5100000007</v>
      </c>
      <c r="H117" s="253">
        <f>data!AC85</f>
        <v>2218864.29</v>
      </c>
      <c r="I117" s="253">
        <f>data!AD85</f>
        <v>13750</v>
      </c>
    </row>
    <row r="118" spans="1:9" ht="20.149999999999999" customHeight="1" x14ac:dyDescent="0.35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 x14ac:dyDescent="0.35">
      <c r="A119" s="245">
        <v>18</v>
      </c>
      <c r="B119" s="253" t="s">
        <v>995</v>
      </c>
      <c r="C119" s="261">
        <f>+data!M689</f>
        <v>1154265</v>
      </c>
      <c r="D119" s="261">
        <f>+data!M690</f>
        <v>2241708</v>
      </c>
      <c r="E119" s="261">
        <f>+data!M691</f>
        <v>0</v>
      </c>
      <c r="F119" s="261">
        <f>+data!M692</f>
        <v>353946</v>
      </c>
      <c r="G119" s="261">
        <f>+data!M693</f>
        <v>3017671</v>
      </c>
      <c r="H119" s="261">
        <f>+data!M694</f>
        <v>1020665</v>
      </c>
      <c r="I119" s="261">
        <f>+data!M695</f>
        <v>22698</v>
      </c>
    </row>
    <row r="120" spans="1:9" ht="20.149999999999999" customHeight="1" x14ac:dyDescent="0.35">
      <c r="A120" s="245">
        <v>19</v>
      </c>
      <c r="B120" s="261" t="s">
        <v>996</v>
      </c>
      <c r="C120" s="253">
        <f>data!X87</f>
        <v>14777772.390000001</v>
      </c>
      <c r="D120" s="253">
        <f>data!Y87</f>
        <v>9266369</v>
      </c>
      <c r="E120" s="253">
        <f>data!Z87</f>
        <v>0</v>
      </c>
      <c r="F120" s="253">
        <f>data!AA87</f>
        <v>996453.32</v>
      </c>
      <c r="G120" s="253">
        <f>data!AB87</f>
        <v>28266704.879999999</v>
      </c>
      <c r="H120" s="253">
        <f>data!AC87</f>
        <v>10466420</v>
      </c>
      <c r="I120" s="253">
        <f>data!AD87</f>
        <v>0</v>
      </c>
    </row>
    <row r="121" spans="1:9" ht="20.149999999999999" customHeight="1" x14ac:dyDescent="0.35">
      <c r="A121" s="245">
        <v>20</v>
      </c>
      <c r="B121" s="261" t="s">
        <v>997</v>
      </c>
      <c r="C121" s="253">
        <f>data!X88</f>
        <v>60013446.600000001</v>
      </c>
      <c r="D121" s="253">
        <f>data!Y88</f>
        <v>22458748</v>
      </c>
      <c r="E121" s="253">
        <f>data!Z88</f>
        <v>0</v>
      </c>
      <c r="F121" s="253">
        <f>data!AA88</f>
        <v>2916257.44</v>
      </c>
      <c r="G121" s="253">
        <f>data!AB88</f>
        <v>29278848.140000001</v>
      </c>
      <c r="H121" s="253">
        <f>data!AC88</f>
        <v>1001331</v>
      </c>
      <c r="I121" s="253">
        <f>data!AD88</f>
        <v>0</v>
      </c>
    </row>
    <row r="122" spans="1:9" ht="20.149999999999999" customHeight="1" x14ac:dyDescent="0.35">
      <c r="A122" s="245">
        <v>21</v>
      </c>
      <c r="B122" s="261" t="s">
        <v>998</v>
      </c>
      <c r="C122" s="253">
        <f>data!X89</f>
        <v>74791218.99000001</v>
      </c>
      <c r="D122" s="253">
        <f>data!Y89</f>
        <v>31725117</v>
      </c>
      <c r="E122" s="253">
        <f>data!Z89</f>
        <v>0</v>
      </c>
      <c r="F122" s="253">
        <f>data!AA89</f>
        <v>3912710.76</v>
      </c>
      <c r="G122" s="253">
        <f>data!AB89</f>
        <v>57545553.019999996</v>
      </c>
      <c r="H122" s="253">
        <f>data!AC89</f>
        <v>11467751</v>
      </c>
      <c r="I122" s="253">
        <f>data!AD89</f>
        <v>0</v>
      </c>
    </row>
    <row r="123" spans="1:9" ht="20.149999999999999" customHeight="1" x14ac:dyDescent="0.35">
      <c r="A123" s="245" t="s">
        <v>999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 x14ac:dyDescent="0.35">
      <c r="A124" s="245">
        <v>22</v>
      </c>
      <c r="B124" s="253" t="s">
        <v>1000</v>
      </c>
      <c r="C124" s="253">
        <f>data!X90</f>
        <v>549.35305230119286</v>
      </c>
      <c r="D124" s="253">
        <f>data!Y90</f>
        <v>10039.13890857407</v>
      </c>
      <c r="E124" s="253">
        <f>data!Z90</f>
        <v>0</v>
      </c>
      <c r="F124" s="253">
        <f>data!AA90</f>
        <v>961.36784152708753</v>
      </c>
      <c r="G124" s="253">
        <f>data!AB90</f>
        <v>3187.5922737546484</v>
      </c>
      <c r="H124" s="253">
        <f>data!AC90</f>
        <v>1082.3791782228047</v>
      </c>
      <c r="I124" s="253">
        <f>data!AD90</f>
        <v>397.60867771449972</v>
      </c>
    </row>
    <row r="125" spans="1:9" ht="20.149999999999999" customHeight="1" x14ac:dyDescent="0.35">
      <c r="A125" s="245">
        <v>23</v>
      </c>
      <c r="B125" s="253" t="s">
        <v>1001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 x14ac:dyDescent="0.35">
      <c r="A126" s="245">
        <v>24</v>
      </c>
      <c r="B126" s="253" t="s">
        <v>1002</v>
      </c>
      <c r="C126" s="253">
        <f>data!X92</f>
        <v>217.82934104516264</v>
      </c>
      <c r="D126" s="253">
        <f>data!Y92</f>
        <v>3980.7169614424561</v>
      </c>
      <c r="E126" s="253">
        <f>data!Z92</f>
        <v>0</v>
      </c>
      <c r="F126" s="253">
        <f>data!AA92</f>
        <v>381.20134682903455</v>
      </c>
      <c r="G126" s="253">
        <f>data!AB92</f>
        <v>1263.943326798767</v>
      </c>
      <c r="H126" s="253">
        <f>data!AC92</f>
        <v>429.18473314317879</v>
      </c>
      <c r="I126" s="253">
        <f>data!AD92</f>
        <v>157.659697889331</v>
      </c>
    </row>
    <row r="127" spans="1:9" ht="20.149999999999999" customHeight="1" x14ac:dyDescent="0.35">
      <c r="A127" s="245">
        <v>25</v>
      </c>
      <c r="B127" s="253" t="s">
        <v>1003</v>
      </c>
      <c r="C127" s="253">
        <f>data!X93</f>
        <v>0</v>
      </c>
      <c r="D127" s="253">
        <f>data!Y93</f>
        <v>0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 x14ac:dyDescent="0.35">
      <c r="A128" s="245">
        <v>26</v>
      </c>
      <c r="B128" s="253" t="s">
        <v>292</v>
      </c>
      <c r="C128" s="260">
        <f>data!X94</f>
        <v>6.6595890410958897E-2</v>
      </c>
      <c r="D128" s="260">
        <f>data!Y94</f>
        <v>2.5299438356164381</v>
      </c>
      <c r="E128" s="260">
        <f>data!Z94</f>
        <v>0</v>
      </c>
      <c r="F128" s="260">
        <f>data!AA94</f>
        <v>9.1795890410958897E-2</v>
      </c>
      <c r="G128" s="260">
        <f>data!AB94</f>
        <v>0</v>
      </c>
      <c r="H128" s="260">
        <f>data!AC94</f>
        <v>2.4917123287671233E-2</v>
      </c>
      <c r="I128" s="260">
        <f>data!AD94</f>
        <v>0</v>
      </c>
    </row>
    <row r="129" spans="1:14" ht="20.149999999999999" customHeight="1" x14ac:dyDescent="0.35">
      <c r="A129" s="246" t="s">
        <v>985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 x14ac:dyDescent="0.35">
      <c r="D130" s="249"/>
      <c r="I130" s="250" t="s">
        <v>1016</v>
      </c>
    </row>
    <row r="131" spans="1:14" ht="20.149999999999999" customHeight="1" x14ac:dyDescent="0.35">
      <c r="A131" s="249"/>
    </row>
    <row r="132" spans="1:14" ht="20.149999999999999" customHeight="1" x14ac:dyDescent="0.35">
      <c r="A132" s="251" t="str">
        <f>"Hospital: "&amp;data!C98</f>
        <v>Hospital: Valley Hospital and Medical Center</v>
      </c>
      <c r="G132" s="252"/>
      <c r="H132" s="251" t="str">
        <f>"FYE: "&amp;data!C96</f>
        <v>FYE: 12/31/2023</v>
      </c>
    </row>
    <row r="133" spans="1:14" ht="20.149999999999999" customHeight="1" x14ac:dyDescent="0.35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49999999999999" customHeight="1" x14ac:dyDescent="0.35">
      <c r="A134" s="256">
        <v>2</v>
      </c>
      <c r="B134" s="257" t="s">
        <v>987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1017</v>
      </c>
      <c r="H134" s="259"/>
      <c r="I134" s="259" t="s">
        <v>147</v>
      </c>
    </row>
    <row r="135" spans="1:14" ht="20.149999999999999" customHeight="1" x14ac:dyDescent="0.35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49999999999999" customHeight="1" x14ac:dyDescent="0.35">
      <c r="A136" s="245">
        <v>3</v>
      </c>
      <c r="B136" s="253" t="s">
        <v>991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1018</v>
      </c>
      <c r="H136" s="255" t="s">
        <v>253</v>
      </c>
      <c r="I136" s="255" t="s">
        <v>251</v>
      </c>
    </row>
    <row r="137" spans="1:14" ht="20.149999999999999" customHeight="1" x14ac:dyDescent="0.35">
      <c r="A137" s="245">
        <v>4</v>
      </c>
      <c r="B137" s="253" t="s">
        <v>259</v>
      </c>
      <c r="C137" s="253">
        <f>data!AE59</f>
        <v>0</v>
      </c>
      <c r="D137" s="253">
        <f>data!AF59</f>
        <v>0</v>
      </c>
      <c r="E137" s="253">
        <f>data!AG59</f>
        <v>0</v>
      </c>
      <c r="F137" s="253">
        <f>data!AH59</f>
        <v>0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 x14ac:dyDescent="0.35">
      <c r="A138" s="245">
        <v>5</v>
      </c>
      <c r="B138" s="253" t="s">
        <v>260</v>
      </c>
      <c r="C138" s="260">
        <f>data!AE60</f>
        <v>5.8999452046712406</v>
      </c>
      <c r="D138" s="260">
        <f>data!AF60</f>
        <v>0</v>
      </c>
      <c r="E138" s="260">
        <f>data!AG60</f>
        <v>65.217427388326385</v>
      </c>
      <c r="F138" s="260">
        <f>data!AH60</f>
        <v>0</v>
      </c>
      <c r="G138" s="260">
        <f>data!AI60</f>
        <v>9.9987664369864699</v>
      </c>
      <c r="H138" s="260">
        <f>data!AJ60</f>
        <v>4.650589040458823</v>
      </c>
      <c r="I138" s="260">
        <f>data!AK60</f>
        <v>0</v>
      </c>
    </row>
    <row r="139" spans="1:14" ht="20.149999999999999" customHeight="1" x14ac:dyDescent="0.35">
      <c r="A139" s="245">
        <v>6</v>
      </c>
      <c r="B139" s="253" t="s">
        <v>261</v>
      </c>
      <c r="C139" s="253">
        <f>data!AE61</f>
        <v>677619.17999999982</v>
      </c>
      <c r="D139" s="253">
        <f>data!AF61</f>
        <v>0</v>
      </c>
      <c r="E139" s="253">
        <f>data!AG61</f>
        <v>9116783.3999999985</v>
      </c>
      <c r="F139" s="253">
        <f>data!AH61</f>
        <v>0</v>
      </c>
      <c r="G139" s="253">
        <f>data!AI61</f>
        <v>977209.9800000001</v>
      </c>
      <c r="H139" s="253">
        <f>data!AJ61</f>
        <v>694446.56</v>
      </c>
      <c r="I139" s="253">
        <f>data!AK61</f>
        <v>0</v>
      </c>
    </row>
    <row r="140" spans="1:14" ht="20.149999999999999" customHeight="1" x14ac:dyDescent="0.35">
      <c r="A140" s="245">
        <v>7</v>
      </c>
      <c r="B140" s="253" t="s">
        <v>9</v>
      </c>
      <c r="C140" s="253">
        <f>data!AE62</f>
        <v>133543</v>
      </c>
      <c r="D140" s="253">
        <f>data!AF62</f>
        <v>0</v>
      </c>
      <c r="E140" s="253">
        <f>data!AG62</f>
        <v>1532109</v>
      </c>
      <c r="F140" s="253">
        <f>data!AH62</f>
        <v>0</v>
      </c>
      <c r="G140" s="253">
        <f>data!AI62</f>
        <v>210648</v>
      </c>
      <c r="H140" s="253">
        <f>data!AJ62</f>
        <v>118668</v>
      </c>
      <c r="I140" s="253">
        <f>data!AK62</f>
        <v>0</v>
      </c>
    </row>
    <row r="141" spans="1:14" ht="20.149999999999999" customHeight="1" x14ac:dyDescent="0.35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1465170.8900000001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49999999999999" customHeight="1" x14ac:dyDescent="0.35">
      <c r="A142" s="245">
        <v>9</v>
      </c>
      <c r="B142" s="253" t="s">
        <v>263</v>
      </c>
      <c r="C142" s="253">
        <f>data!AE64</f>
        <v>910.58</v>
      </c>
      <c r="D142" s="253">
        <f>data!AF64</f>
        <v>0</v>
      </c>
      <c r="E142" s="253">
        <f>data!AG64</f>
        <v>1148270.07</v>
      </c>
      <c r="F142" s="253">
        <f>data!AH64</f>
        <v>0</v>
      </c>
      <c r="G142" s="253">
        <f>data!AI64</f>
        <v>20851.57</v>
      </c>
      <c r="H142" s="253">
        <f>data!AJ64</f>
        <v>1103.8499999999999</v>
      </c>
      <c r="I142" s="253">
        <f>data!AK64</f>
        <v>-63.45</v>
      </c>
    </row>
    <row r="143" spans="1:14" ht="20.149999999999999" customHeight="1" x14ac:dyDescent="0.35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49999999999999" customHeight="1" x14ac:dyDescent="0.35">
      <c r="A144" s="245">
        <v>11</v>
      </c>
      <c r="B144" s="253" t="s">
        <v>510</v>
      </c>
      <c r="C144" s="253">
        <f>data!AE66</f>
        <v>0</v>
      </c>
      <c r="D144" s="253">
        <f>data!AF66</f>
        <v>0</v>
      </c>
      <c r="E144" s="253">
        <f>data!AG66</f>
        <v>139137.87</v>
      </c>
      <c r="F144" s="253">
        <f>data!AH66</f>
        <v>0</v>
      </c>
      <c r="G144" s="253">
        <f>data!AI66</f>
        <v>0</v>
      </c>
      <c r="H144" s="253">
        <f>data!AJ66</f>
        <v>0</v>
      </c>
      <c r="I144" s="253">
        <f>data!AK66</f>
        <v>0</v>
      </c>
    </row>
    <row r="145" spans="1:9" ht="20.149999999999999" customHeight="1" x14ac:dyDescent="0.35">
      <c r="A145" s="245">
        <v>12</v>
      </c>
      <c r="B145" s="253" t="s">
        <v>14</v>
      </c>
      <c r="C145" s="253">
        <f>data!AE67</f>
        <v>0</v>
      </c>
      <c r="D145" s="253">
        <f>data!AF67</f>
        <v>0</v>
      </c>
      <c r="E145" s="253">
        <f>data!AG67</f>
        <v>51207</v>
      </c>
      <c r="F145" s="253">
        <f>data!AH67</f>
        <v>0</v>
      </c>
      <c r="G145" s="253">
        <f>data!AI67</f>
        <v>0</v>
      </c>
      <c r="H145" s="253">
        <f>data!AJ67</f>
        <v>0</v>
      </c>
      <c r="I145" s="253">
        <f>data!AK67</f>
        <v>0</v>
      </c>
    </row>
    <row r="146" spans="1:9" ht="20.149999999999999" customHeight="1" x14ac:dyDescent="0.35">
      <c r="A146" s="245">
        <v>13</v>
      </c>
      <c r="B146" s="253" t="s">
        <v>992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49999999999999" customHeight="1" x14ac:dyDescent="0.35">
      <c r="A147" s="245">
        <v>14</v>
      </c>
      <c r="B147" s="253" t="s">
        <v>993</v>
      </c>
      <c r="C147" s="253">
        <f>data!AE69</f>
        <v>11580.43</v>
      </c>
      <c r="D147" s="253">
        <f>data!AF69</f>
        <v>0</v>
      </c>
      <c r="E147" s="253">
        <f>data!AG69</f>
        <v>187343.76</v>
      </c>
      <c r="F147" s="253">
        <f>data!AH69</f>
        <v>0</v>
      </c>
      <c r="G147" s="253">
        <f>data!AI69</f>
        <v>15373.2</v>
      </c>
      <c r="H147" s="253">
        <f>data!AJ69</f>
        <v>8533.92</v>
      </c>
      <c r="I147" s="253">
        <f>data!AK69</f>
        <v>10.8</v>
      </c>
    </row>
    <row r="148" spans="1:9" ht="20.149999999999999" customHeight="1" x14ac:dyDescent="0.35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-1233.07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 x14ac:dyDescent="0.35">
      <c r="A149" s="245">
        <v>16</v>
      </c>
      <c r="B149" s="261" t="s">
        <v>994</v>
      </c>
      <c r="C149" s="253">
        <f>data!AE85</f>
        <v>823653.18999999983</v>
      </c>
      <c r="D149" s="253">
        <f>data!AF85</f>
        <v>0</v>
      </c>
      <c r="E149" s="253">
        <f>data!AG85</f>
        <v>13638788.919999998</v>
      </c>
      <c r="F149" s="253">
        <f>data!AH85</f>
        <v>0</v>
      </c>
      <c r="G149" s="253">
        <f>data!AI85</f>
        <v>1224082.75</v>
      </c>
      <c r="H149" s="253">
        <f>data!AJ85</f>
        <v>822752.33000000007</v>
      </c>
      <c r="I149" s="253">
        <f>data!AK85</f>
        <v>-52.650000000000006</v>
      </c>
    </row>
    <row r="150" spans="1:9" ht="20.149999999999999" customHeight="1" x14ac:dyDescent="0.35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 x14ac:dyDescent="0.35">
      <c r="A151" s="245">
        <v>18</v>
      </c>
      <c r="B151" s="253" t="s">
        <v>995</v>
      </c>
      <c r="C151" s="261">
        <f>+data!M696</f>
        <v>374442</v>
      </c>
      <c r="D151" s="261">
        <f>+data!M697</f>
        <v>0</v>
      </c>
      <c r="E151" s="261">
        <f>+data!M698</f>
        <v>8000252</v>
      </c>
      <c r="F151" s="261">
        <f>+data!M699</f>
        <v>0</v>
      </c>
      <c r="G151" s="261">
        <f>+data!M700</f>
        <v>634624</v>
      </c>
      <c r="H151" s="261">
        <f>+data!M701</f>
        <v>401596</v>
      </c>
      <c r="I151" s="261">
        <f>+data!M702</f>
        <v>10633</v>
      </c>
    </row>
    <row r="152" spans="1:9" ht="20.149999999999999" customHeight="1" x14ac:dyDescent="0.35">
      <c r="A152" s="245">
        <v>19</v>
      </c>
      <c r="B152" s="261" t="s">
        <v>996</v>
      </c>
      <c r="C152" s="253">
        <f>data!AE87</f>
        <v>2466658</v>
      </c>
      <c r="D152" s="253">
        <f>data!AF87</f>
        <v>0</v>
      </c>
      <c r="E152" s="253">
        <f>data!AG87</f>
        <v>21903863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1399656</v>
      </c>
    </row>
    <row r="153" spans="1:9" ht="20.149999999999999" customHeight="1" x14ac:dyDescent="0.35">
      <c r="A153" s="245">
        <v>20</v>
      </c>
      <c r="B153" s="261" t="s">
        <v>997</v>
      </c>
      <c r="C153" s="253">
        <f>data!AE88</f>
        <v>668160</v>
      </c>
      <c r="D153" s="253">
        <f>data!AF88</f>
        <v>0</v>
      </c>
      <c r="E153" s="253">
        <f>data!AG88</f>
        <v>107422144.95999999</v>
      </c>
      <c r="F153" s="253">
        <f>data!AH88</f>
        <v>0</v>
      </c>
      <c r="G153" s="253">
        <f>data!AI88</f>
        <v>0</v>
      </c>
      <c r="H153" s="253">
        <f>data!AJ88</f>
        <v>0</v>
      </c>
      <c r="I153" s="253">
        <f>data!AK88</f>
        <v>227948</v>
      </c>
    </row>
    <row r="154" spans="1:9" ht="20.149999999999999" customHeight="1" x14ac:dyDescent="0.35">
      <c r="A154" s="245">
        <v>21</v>
      </c>
      <c r="B154" s="261" t="s">
        <v>998</v>
      </c>
      <c r="C154" s="253">
        <f>data!AE89</f>
        <v>3134818</v>
      </c>
      <c r="D154" s="253">
        <f>data!AF89</f>
        <v>0</v>
      </c>
      <c r="E154" s="253">
        <f>data!AG89</f>
        <v>129326007.95999999</v>
      </c>
      <c r="F154" s="253">
        <f>data!AH89</f>
        <v>0</v>
      </c>
      <c r="G154" s="253">
        <f>data!AI89</f>
        <v>0</v>
      </c>
      <c r="H154" s="253">
        <f>data!AJ89</f>
        <v>0</v>
      </c>
      <c r="I154" s="253">
        <f>data!AK89</f>
        <v>1627604</v>
      </c>
    </row>
    <row r="155" spans="1:9" ht="20.149999999999999" customHeight="1" x14ac:dyDescent="0.35">
      <c r="A155" s="245" t="s">
        <v>999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 x14ac:dyDescent="0.35">
      <c r="A156" s="245">
        <v>22</v>
      </c>
      <c r="B156" s="253" t="s">
        <v>1000</v>
      </c>
      <c r="C156" s="253">
        <f>data!AE90</f>
        <v>503.2534954647291</v>
      </c>
      <c r="D156" s="253">
        <f>data!AF90</f>
        <v>0</v>
      </c>
      <c r="E156" s="253">
        <f>data!AG90</f>
        <v>10413.69780787034</v>
      </c>
      <c r="F156" s="253">
        <f>data!AH90</f>
        <v>0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49999999999999" customHeight="1" x14ac:dyDescent="0.35">
      <c r="A157" s="245">
        <v>23</v>
      </c>
      <c r="B157" s="253" t="s">
        <v>1001</v>
      </c>
      <c r="C157" s="253">
        <f>data!AE91</f>
        <v>0</v>
      </c>
      <c r="D157" s="253">
        <f>data!AF91</f>
        <v>0</v>
      </c>
      <c r="E157" s="253">
        <f>data!AG91</f>
        <v>5572</v>
      </c>
      <c r="F157" s="253">
        <f>data!AH91</f>
        <v>0</v>
      </c>
      <c r="G157" s="253">
        <f>data!AI91</f>
        <v>307</v>
      </c>
      <c r="H157" s="253">
        <f>data!AJ91</f>
        <v>0</v>
      </c>
      <c r="I157" s="253">
        <f>data!AK91</f>
        <v>0</v>
      </c>
    </row>
    <row r="158" spans="1:9" ht="20.149999999999999" customHeight="1" x14ac:dyDescent="0.35">
      <c r="A158" s="245">
        <v>24</v>
      </c>
      <c r="B158" s="253" t="s">
        <v>1002</v>
      </c>
      <c r="C158" s="253">
        <f>data!AE92</f>
        <v>199.54995578263151</v>
      </c>
      <c r="D158" s="253">
        <f>data!AF92</f>
        <v>0</v>
      </c>
      <c r="E158" s="253">
        <f>data!AG92</f>
        <v>4129.2369667005214</v>
      </c>
      <c r="F158" s="253">
        <f>data!AH92</f>
        <v>0</v>
      </c>
      <c r="G158" s="253">
        <f>data!AI92</f>
        <v>0</v>
      </c>
      <c r="H158" s="253">
        <f>data!AJ92</f>
        <v>0</v>
      </c>
      <c r="I158" s="253">
        <f>data!AK92</f>
        <v>0</v>
      </c>
    </row>
    <row r="159" spans="1:9" ht="20.149999999999999" customHeight="1" x14ac:dyDescent="0.35">
      <c r="A159" s="245">
        <v>25</v>
      </c>
      <c r="B159" s="253" t="s">
        <v>1003</v>
      </c>
      <c r="C159" s="253">
        <f>data!AE93</f>
        <v>0</v>
      </c>
      <c r="D159" s="253">
        <f>data!AF93</f>
        <v>0</v>
      </c>
      <c r="E159" s="253">
        <f>data!AG93</f>
        <v>304485.33999999997</v>
      </c>
      <c r="F159" s="253">
        <f>data!AH93</f>
        <v>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49999999999999" customHeight="1" x14ac:dyDescent="0.35">
      <c r="A160" s="245">
        <v>26</v>
      </c>
      <c r="B160" s="253" t="s">
        <v>292</v>
      </c>
      <c r="C160" s="260">
        <f>data!AE94</f>
        <v>0</v>
      </c>
      <c r="D160" s="260">
        <f>data!AF94</f>
        <v>0</v>
      </c>
      <c r="E160" s="260">
        <f>data!AG94</f>
        <v>42.888838761232869</v>
      </c>
      <c r="F160" s="260">
        <f>data!AH94</f>
        <v>0</v>
      </c>
      <c r="G160" s="260">
        <f>data!AI94</f>
        <v>8.4666773972602734</v>
      </c>
      <c r="H160" s="260">
        <f>data!AJ94</f>
        <v>4.6203091267123284</v>
      </c>
      <c r="I160" s="260">
        <f>data!AK94</f>
        <v>0</v>
      </c>
    </row>
    <row r="161" spans="1:9" ht="20.149999999999999" customHeight="1" x14ac:dyDescent="0.35">
      <c r="A161" s="246" t="s">
        <v>985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 x14ac:dyDescent="0.35">
      <c r="D162" s="249"/>
      <c r="I162" s="250" t="s">
        <v>1019</v>
      </c>
    </row>
    <row r="163" spans="1:9" ht="20.149999999999999" customHeight="1" x14ac:dyDescent="0.35">
      <c r="A163" s="249"/>
    </row>
    <row r="164" spans="1:9" ht="20.149999999999999" customHeight="1" x14ac:dyDescent="0.35">
      <c r="A164" s="251" t="str">
        <f>"Hospital: "&amp;data!C98</f>
        <v>Hospital: Valley Hospital and Medical Center</v>
      </c>
      <c r="G164" s="252"/>
      <c r="H164" s="251" t="str">
        <f>"FYE: "&amp;data!C96</f>
        <v>FYE: 12/31/2023</v>
      </c>
    </row>
    <row r="165" spans="1:9" ht="20.149999999999999" customHeight="1" x14ac:dyDescent="0.35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49999999999999" customHeight="1" x14ac:dyDescent="0.35">
      <c r="A166" s="256">
        <v>2</v>
      </c>
      <c r="B166" s="257" t="s">
        <v>987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1020</v>
      </c>
      <c r="H166" s="259" t="s">
        <v>152</v>
      </c>
      <c r="I166" s="259" t="s">
        <v>153</v>
      </c>
    </row>
    <row r="167" spans="1:9" ht="20.149999999999999" customHeight="1" x14ac:dyDescent="0.35">
      <c r="A167" s="256"/>
      <c r="B167" s="257"/>
      <c r="C167" s="259" t="s">
        <v>197</v>
      </c>
      <c r="D167" s="259" t="s">
        <v>197</v>
      </c>
      <c r="E167" s="259" t="s">
        <v>1021</v>
      </c>
      <c r="F167" s="259" t="s">
        <v>207</v>
      </c>
      <c r="G167" s="259" t="s">
        <v>146</v>
      </c>
      <c r="H167" s="258" t="s">
        <v>1022</v>
      </c>
      <c r="I167" s="259" t="s">
        <v>194</v>
      </c>
    </row>
    <row r="168" spans="1:9" ht="20.149999999999999" customHeight="1" x14ac:dyDescent="0.35">
      <c r="A168" s="245">
        <v>3</v>
      </c>
      <c r="B168" s="253" t="s">
        <v>991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49999999999999" customHeight="1" x14ac:dyDescent="0.35">
      <c r="A169" s="245">
        <v>4</v>
      </c>
      <c r="B169" s="253" t="s">
        <v>259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 x14ac:dyDescent="0.35">
      <c r="A170" s="245">
        <v>5</v>
      </c>
      <c r="B170" s="253" t="s">
        <v>260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 x14ac:dyDescent="0.35">
      <c r="A171" s="245">
        <v>6</v>
      </c>
      <c r="B171" s="253" t="s">
        <v>261</v>
      </c>
      <c r="C171" s="253">
        <f>data!AL61</f>
        <v>23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 x14ac:dyDescent="0.35">
      <c r="A172" s="245">
        <v>7</v>
      </c>
      <c r="B172" s="253" t="s">
        <v>9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 x14ac:dyDescent="0.35">
      <c r="A173" s="245">
        <v>8</v>
      </c>
      <c r="B173" s="253" t="s">
        <v>262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 x14ac:dyDescent="0.35">
      <c r="A174" s="245">
        <v>9</v>
      </c>
      <c r="B174" s="253" t="s">
        <v>263</v>
      </c>
      <c r="C174" s="253">
        <f>data!AL64</f>
        <v>204.19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 x14ac:dyDescent="0.35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 x14ac:dyDescent="0.35">
      <c r="A176" s="245">
        <v>11</v>
      </c>
      <c r="B176" s="253" t="s">
        <v>510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 x14ac:dyDescent="0.35">
      <c r="A177" s="245">
        <v>12</v>
      </c>
      <c r="B177" s="253" t="s">
        <v>14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 x14ac:dyDescent="0.35">
      <c r="A178" s="245">
        <v>13</v>
      </c>
      <c r="B178" s="253" t="s">
        <v>992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 x14ac:dyDescent="0.35">
      <c r="A179" s="245">
        <v>14</v>
      </c>
      <c r="B179" s="253" t="s">
        <v>993</v>
      </c>
      <c r="C179" s="253">
        <f>data!AL69</f>
        <v>9.48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 x14ac:dyDescent="0.35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49999999999999" customHeight="1" x14ac:dyDescent="0.35">
      <c r="A181" s="245">
        <v>16</v>
      </c>
      <c r="B181" s="261" t="s">
        <v>994</v>
      </c>
      <c r="C181" s="253">
        <f>data!AL85</f>
        <v>236.67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 x14ac:dyDescent="0.35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 x14ac:dyDescent="0.35">
      <c r="A183" s="245">
        <v>18</v>
      </c>
      <c r="B183" s="253" t="s">
        <v>995</v>
      </c>
      <c r="C183" s="261">
        <f>+data!M703</f>
        <v>6970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0</v>
      </c>
      <c r="H183" s="261">
        <f>+data!M708</f>
        <v>0</v>
      </c>
      <c r="I183" s="261">
        <f>+data!M709</f>
        <v>0</v>
      </c>
    </row>
    <row r="184" spans="1:9" ht="20.149999999999999" customHeight="1" x14ac:dyDescent="0.35">
      <c r="A184" s="245">
        <v>19</v>
      </c>
      <c r="B184" s="261" t="s">
        <v>996</v>
      </c>
      <c r="C184" s="253">
        <f>data!AL87</f>
        <v>939283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 x14ac:dyDescent="0.35">
      <c r="A185" s="245">
        <v>20</v>
      </c>
      <c r="B185" s="261" t="s">
        <v>997</v>
      </c>
      <c r="C185" s="253">
        <f>data!AL88</f>
        <v>109965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 x14ac:dyDescent="0.35">
      <c r="A186" s="245">
        <v>21</v>
      </c>
      <c r="B186" s="261" t="s">
        <v>998</v>
      </c>
      <c r="C186" s="253">
        <f>data!AL89</f>
        <v>1049248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 x14ac:dyDescent="0.35">
      <c r="A187" s="245" t="s">
        <v>999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 x14ac:dyDescent="0.35">
      <c r="A188" s="245">
        <v>22</v>
      </c>
      <c r="B188" s="253" t="s">
        <v>1000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 x14ac:dyDescent="0.35">
      <c r="A189" s="245">
        <v>23</v>
      </c>
      <c r="B189" s="253" t="s">
        <v>1001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 x14ac:dyDescent="0.35">
      <c r="A190" s="245">
        <v>24</v>
      </c>
      <c r="B190" s="253" t="s">
        <v>1002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 x14ac:dyDescent="0.35">
      <c r="A191" s="245">
        <v>25</v>
      </c>
      <c r="B191" s="253" t="s">
        <v>1003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 x14ac:dyDescent="0.35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 x14ac:dyDescent="0.35">
      <c r="A193" s="246" t="s">
        <v>985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 x14ac:dyDescent="0.35">
      <c r="D194" s="249"/>
      <c r="I194" s="250" t="s">
        <v>1023</v>
      </c>
    </row>
    <row r="195" spans="1:9" ht="20.149999999999999" customHeight="1" x14ac:dyDescent="0.35">
      <c r="A195" s="249"/>
    </row>
    <row r="196" spans="1:9" ht="20.149999999999999" customHeight="1" x14ac:dyDescent="0.35">
      <c r="A196" s="251" t="str">
        <f>"Hospital: "&amp;data!C98</f>
        <v>Hospital: Valley Hospital and Medical Center</v>
      </c>
      <c r="G196" s="252"/>
      <c r="H196" s="251" t="str">
        <f>"FYE: "&amp;data!C96</f>
        <v>FYE: 12/31/2023</v>
      </c>
    </row>
    <row r="197" spans="1:9" ht="20.149999999999999" customHeight="1" x14ac:dyDescent="0.35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49999999999999" customHeight="1" x14ac:dyDescent="0.35">
      <c r="A198" s="256">
        <v>2</v>
      </c>
      <c r="B198" s="257" t="s">
        <v>987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1024</v>
      </c>
      <c r="H198" s="259" t="s">
        <v>159</v>
      </c>
      <c r="I198" s="259"/>
    </row>
    <row r="199" spans="1:9" ht="20.149999999999999" customHeight="1" x14ac:dyDescent="0.35">
      <c r="A199" s="256"/>
      <c r="B199" s="257"/>
      <c r="C199" s="259" t="s">
        <v>154</v>
      </c>
      <c r="D199" s="259" t="s">
        <v>256</v>
      </c>
      <c r="E199" s="259" t="s">
        <v>1025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49999999999999" customHeight="1" x14ac:dyDescent="0.35">
      <c r="A200" s="245">
        <v>3</v>
      </c>
      <c r="B200" s="253" t="s">
        <v>991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49999999999999" customHeight="1" x14ac:dyDescent="0.35">
      <c r="A201" s="245">
        <v>4</v>
      </c>
      <c r="B201" s="253" t="s">
        <v>259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67560</v>
      </c>
    </row>
    <row r="202" spans="1:9" ht="20.149999999999999" customHeight="1" x14ac:dyDescent="0.35">
      <c r="A202" s="245">
        <v>5</v>
      </c>
      <c r="B202" s="253" t="s">
        <v>260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17.817378079751045</v>
      </c>
      <c r="G202" s="260">
        <f>data!AW60</f>
        <v>0</v>
      </c>
      <c r="H202" s="260">
        <f>data!AX60</f>
        <v>0</v>
      </c>
      <c r="I202" s="260">
        <f>data!AY60</f>
        <v>26.340539722419102</v>
      </c>
    </row>
    <row r="203" spans="1:9" ht="20.149999999999999" customHeight="1" x14ac:dyDescent="0.35">
      <c r="A203" s="245">
        <v>6</v>
      </c>
      <c r="B203" s="253" t="s">
        <v>261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1514214.3</v>
      </c>
      <c r="G203" s="253">
        <f>data!AW61</f>
        <v>0</v>
      </c>
      <c r="H203" s="253">
        <f>data!AX61</f>
        <v>0</v>
      </c>
      <c r="I203" s="253">
        <f>data!AY61</f>
        <v>1394035.7299999995</v>
      </c>
    </row>
    <row r="204" spans="1:9" ht="20.149999999999999" customHeight="1" x14ac:dyDescent="0.35">
      <c r="A204" s="245">
        <v>7</v>
      </c>
      <c r="B204" s="253" t="s">
        <v>9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371611</v>
      </c>
      <c r="G204" s="253">
        <f>data!AW62</f>
        <v>0</v>
      </c>
      <c r="H204" s="253">
        <f>data!AX62</f>
        <v>0</v>
      </c>
      <c r="I204" s="253">
        <f>data!AY62</f>
        <v>432903</v>
      </c>
    </row>
    <row r="205" spans="1:9" ht="20.149999999999999" customHeight="1" x14ac:dyDescent="0.35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 x14ac:dyDescent="0.35">
      <c r="A206" s="245">
        <v>9</v>
      </c>
      <c r="B206" s="253" t="s">
        <v>263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26592.89</v>
      </c>
      <c r="G206" s="253">
        <f>data!AW64</f>
        <v>0</v>
      </c>
      <c r="H206" s="253">
        <f>data!AX64</f>
        <v>0</v>
      </c>
      <c r="I206" s="253">
        <f>data!AY64</f>
        <v>625691.27</v>
      </c>
    </row>
    <row r="207" spans="1:9" ht="20.149999999999999" customHeight="1" x14ac:dyDescent="0.35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 x14ac:dyDescent="0.35">
      <c r="A208" s="245">
        <v>11</v>
      </c>
      <c r="B208" s="253" t="s">
        <v>510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26935.45</v>
      </c>
      <c r="G208" s="253">
        <f>data!AW66</f>
        <v>0</v>
      </c>
      <c r="H208" s="253">
        <f>data!AX66</f>
        <v>0</v>
      </c>
      <c r="I208" s="253">
        <f>data!AY66</f>
        <v>34945.67</v>
      </c>
    </row>
    <row r="209" spans="1:9" ht="20.149999999999999" customHeight="1" x14ac:dyDescent="0.35">
      <c r="A209" s="245">
        <v>12</v>
      </c>
      <c r="B209" s="253" t="s">
        <v>14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143560</v>
      </c>
      <c r="G209" s="253">
        <f>data!AW67</f>
        <v>0</v>
      </c>
      <c r="H209" s="253">
        <f>data!AX67</f>
        <v>0</v>
      </c>
      <c r="I209" s="253">
        <f>data!AY67</f>
        <v>27569</v>
      </c>
    </row>
    <row r="210" spans="1:9" ht="20.149999999999999" customHeight="1" x14ac:dyDescent="0.35">
      <c r="A210" s="245">
        <v>13</v>
      </c>
      <c r="B210" s="253" t="s">
        <v>992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561.89</v>
      </c>
    </row>
    <row r="211" spans="1:9" ht="20.149999999999999" customHeight="1" x14ac:dyDescent="0.35">
      <c r="A211" s="245">
        <v>14</v>
      </c>
      <c r="B211" s="253" t="s">
        <v>993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16374.48</v>
      </c>
      <c r="G211" s="253">
        <f>data!AW69</f>
        <v>0</v>
      </c>
      <c r="H211" s="253">
        <f>data!AX69</f>
        <v>0</v>
      </c>
      <c r="I211" s="253">
        <f>data!AY69</f>
        <v>38046.800000000003</v>
      </c>
    </row>
    <row r="212" spans="1:9" ht="20.149999999999999" customHeight="1" x14ac:dyDescent="0.35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-700867.24</v>
      </c>
    </row>
    <row r="213" spans="1:9" ht="20.149999999999999" customHeight="1" x14ac:dyDescent="0.35">
      <c r="A213" s="245">
        <v>16</v>
      </c>
      <c r="B213" s="261" t="s">
        <v>994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2099288.12</v>
      </c>
      <c r="G213" s="253">
        <f>data!AW85</f>
        <v>0</v>
      </c>
      <c r="H213" s="253">
        <f>data!AX85</f>
        <v>0</v>
      </c>
      <c r="I213" s="253">
        <f>data!AY85</f>
        <v>1852886.1199999994</v>
      </c>
    </row>
    <row r="214" spans="1:9" ht="20.149999999999999" customHeight="1" x14ac:dyDescent="0.35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 x14ac:dyDescent="0.35">
      <c r="A215" s="245">
        <v>18</v>
      </c>
      <c r="B215" s="253" t="s">
        <v>995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1149242</v>
      </c>
      <c r="G215" s="267"/>
      <c r="H215" s="253"/>
      <c r="I215" s="253"/>
    </row>
    <row r="216" spans="1:9" ht="20.149999999999999" customHeight="1" x14ac:dyDescent="0.35">
      <c r="A216" s="245">
        <v>19</v>
      </c>
      <c r="B216" s="261" t="s">
        <v>996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4318346.95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49999999999999" customHeight="1" x14ac:dyDescent="0.35">
      <c r="A217" s="245">
        <v>20</v>
      </c>
      <c r="B217" s="261" t="s">
        <v>997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9298002.0999999996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49999999999999" customHeight="1" x14ac:dyDescent="0.35">
      <c r="A218" s="245">
        <v>21</v>
      </c>
      <c r="B218" s="261" t="s">
        <v>998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13616349.050000001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49999999999999" customHeight="1" x14ac:dyDescent="0.35">
      <c r="A219" s="245" t="s">
        <v>999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 x14ac:dyDescent="0.35">
      <c r="A220" s="245">
        <v>22</v>
      </c>
      <c r="B220" s="253" t="s">
        <v>1000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731.83046477886182</v>
      </c>
      <c r="G220" s="253">
        <f>data!AW90</f>
        <v>0</v>
      </c>
      <c r="H220" s="253">
        <f>data!AX90</f>
        <v>0</v>
      </c>
      <c r="I220" s="253">
        <f>data!AY90</f>
        <v>5146.8234393043567</v>
      </c>
    </row>
    <row r="221" spans="1:9" ht="20.149999999999999" customHeight="1" x14ac:dyDescent="0.35">
      <c r="A221" s="245">
        <v>23</v>
      </c>
      <c r="B221" s="253" t="s">
        <v>1001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49999999999999" customHeight="1" x14ac:dyDescent="0.35">
      <c r="A222" s="245">
        <v>24</v>
      </c>
      <c r="B222" s="253" t="s">
        <v>1002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290.18524104268164</v>
      </c>
      <c r="G222" s="253">
        <f>data!AW92</f>
        <v>0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49999999999999" customHeight="1" x14ac:dyDescent="0.35">
      <c r="A223" s="245">
        <v>25</v>
      </c>
      <c r="B223" s="253" t="s">
        <v>1003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49999999999999" customHeight="1" x14ac:dyDescent="0.35">
      <c r="A224" s="245">
        <v>26</v>
      </c>
      <c r="B224" s="253" t="s">
        <v>292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11.976950856164384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49999999999999" customHeight="1" x14ac:dyDescent="0.35">
      <c r="A225" s="246" t="s">
        <v>985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 x14ac:dyDescent="0.35">
      <c r="D226" s="249"/>
      <c r="I226" s="250" t="s">
        <v>1026</v>
      </c>
    </row>
    <row r="227" spans="1:9" ht="20.149999999999999" customHeight="1" x14ac:dyDescent="0.35">
      <c r="A227" s="249"/>
    </row>
    <row r="228" spans="1:9" ht="20.149999999999999" customHeight="1" x14ac:dyDescent="0.35">
      <c r="A228" s="251" t="str">
        <f>"Hospital: "&amp;data!C98</f>
        <v>Hospital: Valley Hospital and Medical Center</v>
      </c>
      <c r="G228" s="252"/>
      <c r="H228" s="251" t="str">
        <f>"FYE: "&amp;data!C96</f>
        <v>FYE: 12/31/2023</v>
      </c>
    </row>
    <row r="229" spans="1:9" ht="20.149999999999999" customHeight="1" x14ac:dyDescent="0.35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49999999999999" customHeight="1" x14ac:dyDescent="0.35">
      <c r="A230" s="256">
        <v>2</v>
      </c>
      <c r="B230" s="257" t="s">
        <v>987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49999999999999" customHeight="1" x14ac:dyDescent="0.35">
      <c r="A231" s="256"/>
      <c r="B231" s="257"/>
      <c r="C231" s="259" t="s">
        <v>161</v>
      </c>
      <c r="D231" s="259" t="s">
        <v>214</v>
      </c>
      <c r="E231" s="259" t="s">
        <v>1027</v>
      </c>
      <c r="F231" s="259" t="s">
        <v>1028</v>
      </c>
      <c r="G231" s="259" t="s">
        <v>164</v>
      </c>
      <c r="H231" s="259" t="s">
        <v>165</v>
      </c>
      <c r="I231" s="259" t="s">
        <v>166</v>
      </c>
    </row>
    <row r="232" spans="1:9" ht="20.149999999999999" customHeight="1" x14ac:dyDescent="0.35">
      <c r="A232" s="245">
        <v>3</v>
      </c>
      <c r="B232" s="253" t="s">
        <v>991</v>
      </c>
      <c r="C232" s="255" t="s">
        <v>1029</v>
      </c>
      <c r="D232" s="255" t="s">
        <v>1030</v>
      </c>
      <c r="E232" s="265"/>
      <c r="F232" s="265"/>
      <c r="G232" s="265"/>
      <c r="H232" s="255" t="s">
        <v>258</v>
      </c>
      <c r="I232" s="265"/>
    </row>
    <row r="233" spans="1:9" ht="20.149999999999999" customHeight="1" x14ac:dyDescent="0.35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194611.20000000004</v>
      </c>
      <c r="I233" s="265"/>
    </row>
    <row r="234" spans="1:9" ht="20.149999999999999" customHeight="1" x14ac:dyDescent="0.35">
      <c r="A234" s="245">
        <v>5</v>
      </c>
      <c r="B234" s="253" t="s">
        <v>260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6.1775431498386935</v>
      </c>
      <c r="G234" s="260">
        <f>data!BD60</f>
        <v>6.4944993141788361</v>
      </c>
      <c r="H234" s="260">
        <f>data!BE60</f>
        <v>7.0582438346495557</v>
      </c>
      <c r="I234" s="260">
        <f>data!BF60</f>
        <v>25.177321914359272</v>
      </c>
    </row>
    <row r="235" spans="1:9" ht="20.149999999999999" customHeight="1" x14ac:dyDescent="0.35">
      <c r="A235" s="245">
        <v>6</v>
      </c>
      <c r="B235" s="253" t="s">
        <v>261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255639.90000000005</v>
      </c>
      <c r="G235" s="253">
        <f>data!BD61</f>
        <v>338746.82999999996</v>
      </c>
      <c r="H235" s="253">
        <f>data!BE61</f>
        <v>669377.86999999976</v>
      </c>
      <c r="I235" s="253">
        <f>data!BF61</f>
        <v>1331419.5499999996</v>
      </c>
    </row>
    <row r="236" spans="1:9" ht="20.149999999999999" customHeight="1" x14ac:dyDescent="0.35">
      <c r="A236" s="245">
        <v>7</v>
      </c>
      <c r="B236" s="253" t="s">
        <v>9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104752</v>
      </c>
      <c r="G236" s="253">
        <f>data!BD62</f>
        <v>110672</v>
      </c>
      <c r="H236" s="253">
        <f>data!BE62</f>
        <v>155737</v>
      </c>
      <c r="I236" s="253">
        <f>data!BF62</f>
        <v>382741</v>
      </c>
    </row>
    <row r="237" spans="1:9" ht="20.149999999999999" customHeight="1" x14ac:dyDescent="0.35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 x14ac:dyDescent="0.35">
      <c r="A238" s="245">
        <v>9</v>
      </c>
      <c r="B238" s="253" t="s">
        <v>263</v>
      </c>
      <c r="C238" s="253">
        <f>data!AZ64</f>
        <v>0</v>
      </c>
      <c r="D238" s="253">
        <f>data!BA64</f>
        <v>0</v>
      </c>
      <c r="E238" s="253">
        <f>data!BB64</f>
        <v>0</v>
      </c>
      <c r="F238" s="253">
        <f>data!BC64</f>
        <v>254.66</v>
      </c>
      <c r="G238" s="253">
        <f>data!BD64</f>
        <v>38466.86</v>
      </c>
      <c r="H238" s="253">
        <f>data!BE64</f>
        <v>49593.69</v>
      </c>
      <c r="I238" s="253">
        <f>data!BF64</f>
        <v>131474.62000000002</v>
      </c>
    </row>
    <row r="239" spans="1:9" ht="20.149999999999999" customHeight="1" x14ac:dyDescent="0.35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49999999999999" customHeight="1" x14ac:dyDescent="0.35">
      <c r="A240" s="245">
        <v>11</v>
      </c>
      <c r="B240" s="253" t="s">
        <v>510</v>
      </c>
      <c r="C240" s="253">
        <f>data!AZ66</f>
        <v>0</v>
      </c>
      <c r="D240" s="253">
        <f>data!BA66</f>
        <v>486586.05000000005</v>
      </c>
      <c r="E240" s="253">
        <f>data!BB66</f>
        <v>0</v>
      </c>
      <c r="F240" s="253">
        <f>data!BC66</f>
        <v>0</v>
      </c>
      <c r="G240" s="253">
        <f>data!BD66</f>
        <v>111.03</v>
      </c>
      <c r="H240" s="253">
        <f>data!BE66</f>
        <v>837883.29999999993</v>
      </c>
      <c r="I240" s="253">
        <f>data!BF66</f>
        <v>29201.85</v>
      </c>
    </row>
    <row r="241" spans="1:9" ht="20.149999999999999" customHeight="1" x14ac:dyDescent="0.35">
      <c r="A241" s="245">
        <v>12</v>
      </c>
      <c r="B241" s="253" t="s">
        <v>14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1427</v>
      </c>
      <c r="G241" s="253">
        <f>data!BD67</f>
        <v>0</v>
      </c>
      <c r="H241" s="253">
        <f>data!BE67</f>
        <v>4213</v>
      </c>
      <c r="I241" s="253">
        <f>data!BF67</f>
        <v>5372</v>
      </c>
    </row>
    <row r="242" spans="1:9" ht="20.149999999999999" customHeight="1" x14ac:dyDescent="0.35">
      <c r="A242" s="245">
        <v>13</v>
      </c>
      <c r="B242" s="253" t="s">
        <v>992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426.5</v>
      </c>
      <c r="I242" s="253">
        <f>data!BF68</f>
        <v>0</v>
      </c>
    </row>
    <row r="243" spans="1:9" ht="20.149999999999999" customHeight="1" x14ac:dyDescent="0.35">
      <c r="A243" s="245">
        <v>14</v>
      </c>
      <c r="B243" s="253" t="s">
        <v>993</v>
      </c>
      <c r="C243" s="253">
        <f>data!AZ69</f>
        <v>0</v>
      </c>
      <c r="D243" s="253">
        <f>data!BA69</f>
        <v>16096.740000000002</v>
      </c>
      <c r="E243" s="253">
        <f>data!BB69</f>
        <v>0</v>
      </c>
      <c r="F243" s="253">
        <f>data!BC69</f>
        <v>8309.2999999999993</v>
      </c>
      <c r="G243" s="253">
        <f>data!BD69</f>
        <v>21078.18</v>
      </c>
      <c r="H243" s="253">
        <f>data!BE69</f>
        <v>541904.72</v>
      </c>
      <c r="I243" s="253">
        <f>data!BF69</f>
        <v>110473.33</v>
      </c>
    </row>
    <row r="244" spans="1:9" ht="20.149999999999999" customHeight="1" x14ac:dyDescent="0.35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 x14ac:dyDescent="0.35">
      <c r="A245" s="245">
        <v>16</v>
      </c>
      <c r="B245" s="261" t="s">
        <v>994</v>
      </c>
      <c r="C245" s="253">
        <f>data!AZ85</f>
        <v>0</v>
      </c>
      <c r="D245" s="253">
        <f>data!BA85</f>
        <v>502682.79000000004</v>
      </c>
      <c r="E245" s="253">
        <f>data!BB85</f>
        <v>0</v>
      </c>
      <c r="F245" s="253">
        <f>data!BC85</f>
        <v>370382.86</v>
      </c>
      <c r="G245" s="253">
        <f>data!BD85</f>
        <v>509074.89999999997</v>
      </c>
      <c r="H245" s="253">
        <f>data!BE85</f>
        <v>2259136.08</v>
      </c>
      <c r="I245" s="253">
        <f>data!BF85</f>
        <v>1990682.3499999999</v>
      </c>
    </row>
    <row r="246" spans="1:9" ht="20.149999999999999" customHeight="1" x14ac:dyDescent="0.35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 x14ac:dyDescent="0.35">
      <c r="A247" s="245">
        <v>18</v>
      </c>
      <c r="B247" s="253" t="s">
        <v>995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 x14ac:dyDescent="0.35">
      <c r="A248" s="245">
        <v>19</v>
      </c>
      <c r="B248" s="261" t="s">
        <v>996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49999999999999" customHeight="1" x14ac:dyDescent="0.35">
      <c r="A249" s="245">
        <v>20</v>
      </c>
      <c r="B249" s="261" t="s">
        <v>997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49999999999999" customHeight="1" x14ac:dyDescent="0.35">
      <c r="A250" s="245">
        <v>21</v>
      </c>
      <c r="B250" s="261" t="s">
        <v>998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49999999999999" customHeight="1" x14ac:dyDescent="0.35">
      <c r="A251" s="245" t="s">
        <v>999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 x14ac:dyDescent="0.35">
      <c r="A252" s="245">
        <v>22</v>
      </c>
      <c r="B252" s="253" t="s">
        <v>1000</v>
      </c>
      <c r="C252" s="269">
        <f>data!AZ90</f>
        <v>0</v>
      </c>
      <c r="D252" s="269">
        <f>data!BA90</f>
        <v>374.55889929626784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46840.030968149433</v>
      </c>
      <c r="I252" s="269">
        <f>data!BF90</f>
        <v>2316.5027310323026</v>
      </c>
    </row>
    <row r="253" spans="1:9" ht="20.149999999999999" customHeight="1" x14ac:dyDescent="0.35">
      <c r="A253" s="245">
        <v>23</v>
      </c>
      <c r="B253" s="253" t="s">
        <v>1001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49999999999999" customHeight="1" x14ac:dyDescent="0.35">
      <c r="A254" s="245">
        <v>24</v>
      </c>
      <c r="B254" s="253" t="s">
        <v>1002</v>
      </c>
      <c r="C254" s="268" t="str">
        <f>IF(data!AZ92&gt;0,data!AZ92,"")</f>
        <v>x</v>
      </c>
      <c r="D254" s="269">
        <f>data!BA92</f>
        <v>148.7319442279769</v>
      </c>
      <c r="E254" s="269">
        <f>data!BB92</f>
        <v>0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49999999999999" customHeight="1" x14ac:dyDescent="0.35">
      <c r="A255" s="245">
        <v>25</v>
      </c>
      <c r="B255" s="253" t="s">
        <v>1003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49999999999999" customHeight="1" x14ac:dyDescent="0.35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49999999999999" customHeight="1" x14ac:dyDescent="0.35">
      <c r="A257" s="246" t="s">
        <v>985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 x14ac:dyDescent="0.35">
      <c r="D258" s="249"/>
      <c r="I258" s="250" t="s">
        <v>1031</v>
      </c>
    </row>
    <row r="259" spans="1:9" ht="20.149999999999999" customHeight="1" x14ac:dyDescent="0.35">
      <c r="A259" s="249"/>
    </row>
    <row r="260" spans="1:9" ht="20.149999999999999" customHeight="1" x14ac:dyDescent="0.35">
      <c r="A260" s="251" t="str">
        <f>"Hospital: "&amp;data!C98</f>
        <v>Hospital: Valley Hospital and Medical Center</v>
      </c>
      <c r="G260" s="252"/>
      <c r="H260" s="251" t="str">
        <f>"FYE: "&amp;data!C96</f>
        <v>FYE: 12/31/2023</v>
      </c>
    </row>
    <row r="261" spans="1:9" ht="20.149999999999999" customHeight="1" x14ac:dyDescent="0.35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49999999999999" customHeight="1" x14ac:dyDescent="0.35">
      <c r="A262" s="256">
        <v>2</v>
      </c>
      <c r="B262" s="257" t="s">
        <v>987</v>
      </c>
      <c r="C262" s="259" t="s">
        <v>1032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49999999999999" customHeight="1" x14ac:dyDescent="0.35">
      <c r="A263" s="256"/>
      <c r="B263" s="257"/>
      <c r="C263" s="259" t="s">
        <v>1033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1034</v>
      </c>
    </row>
    <row r="264" spans="1:9" ht="20.149999999999999" customHeight="1" x14ac:dyDescent="0.35">
      <c r="A264" s="245">
        <v>3</v>
      </c>
      <c r="B264" s="253" t="s">
        <v>991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 x14ac:dyDescent="0.35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 x14ac:dyDescent="0.35">
      <c r="A266" s="245">
        <v>5</v>
      </c>
      <c r="B266" s="253" t="s">
        <v>260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0</v>
      </c>
      <c r="H266" s="260">
        <f>data!BL60</f>
        <v>2.180658218879362</v>
      </c>
      <c r="I266" s="260">
        <f>data!BM60</f>
        <v>0</v>
      </c>
    </row>
    <row r="267" spans="1:9" ht="20.149999999999999" customHeight="1" x14ac:dyDescent="0.35">
      <c r="A267" s="245">
        <v>6</v>
      </c>
      <c r="B267" s="253" t="s">
        <v>261</v>
      </c>
      <c r="C267" s="253">
        <f>data!BG61</f>
        <v>0</v>
      </c>
      <c r="D267" s="253">
        <f>data!BH61</f>
        <v>0</v>
      </c>
      <c r="E267" s="253">
        <f>data!BI61</f>
        <v>0</v>
      </c>
      <c r="F267" s="253">
        <f>data!BJ61</f>
        <v>0</v>
      </c>
      <c r="G267" s="253">
        <f>data!BK61</f>
        <v>0</v>
      </c>
      <c r="H267" s="253">
        <f>data!BL61</f>
        <v>790920.3</v>
      </c>
      <c r="I267" s="253">
        <f>data!BM61</f>
        <v>0</v>
      </c>
    </row>
    <row r="268" spans="1:9" ht="20.149999999999999" customHeight="1" x14ac:dyDescent="0.35">
      <c r="A268" s="245">
        <v>7</v>
      </c>
      <c r="B268" s="253" t="s">
        <v>9</v>
      </c>
      <c r="C268" s="253">
        <f>data!BG62</f>
        <v>0</v>
      </c>
      <c r="D268" s="253">
        <f>data!BH62</f>
        <v>0</v>
      </c>
      <c r="E268" s="253">
        <f>data!BI62</f>
        <v>0</v>
      </c>
      <c r="F268" s="253">
        <f>data!BJ62</f>
        <v>0</v>
      </c>
      <c r="G268" s="253">
        <f>data!BK62</f>
        <v>0</v>
      </c>
      <c r="H268" s="253">
        <f>data!BL62</f>
        <v>255929</v>
      </c>
      <c r="I268" s="253">
        <f>data!BM62</f>
        <v>0</v>
      </c>
    </row>
    <row r="269" spans="1:9" ht="20.149999999999999" customHeight="1" x14ac:dyDescent="0.35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49999999999999" customHeight="1" x14ac:dyDescent="0.35">
      <c r="A270" s="245">
        <v>9</v>
      </c>
      <c r="B270" s="253" t="s">
        <v>263</v>
      </c>
      <c r="C270" s="253">
        <f>data!BG64</f>
        <v>0</v>
      </c>
      <c r="D270" s="253">
        <f>data!BH64</f>
        <v>0</v>
      </c>
      <c r="E270" s="253">
        <f>data!BI64</f>
        <v>0</v>
      </c>
      <c r="F270" s="253">
        <f>data!BJ64</f>
        <v>0</v>
      </c>
      <c r="G270" s="253">
        <f>data!BK64</f>
        <v>0</v>
      </c>
      <c r="H270" s="253">
        <f>data!BL64</f>
        <v>20305.04</v>
      </c>
      <c r="I270" s="253">
        <f>data!BM64</f>
        <v>0</v>
      </c>
    </row>
    <row r="271" spans="1:9" ht="20.149999999999999" customHeight="1" x14ac:dyDescent="0.35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49999999999999" customHeight="1" x14ac:dyDescent="0.35">
      <c r="A272" s="245">
        <v>11</v>
      </c>
      <c r="B272" s="253" t="s">
        <v>510</v>
      </c>
      <c r="C272" s="253">
        <f>data!BG66</f>
        <v>0</v>
      </c>
      <c r="D272" s="253">
        <f>data!BH66</f>
        <v>0</v>
      </c>
      <c r="E272" s="253">
        <f>data!BI66</f>
        <v>0</v>
      </c>
      <c r="F272" s="253">
        <f>data!BJ66</f>
        <v>0</v>
      </c>
      <c r="G272" s="253">
        <f>data!BK66</f>
        <v>0</v>
      </c>
      <c r="H272" s="253">
        <f>data!BL66</f>
        <v>0</v>
      </c>
      <c r="I272" s="253">
        <f>data!BM66</f>
        <v>0</v>
      </c>
    </row>
    <row r="273" spans="1:9" ht="20.149999999999999" customHeight="1" x14ac:dyDescent="0.35">
      <c r="A273" s="245">
        <v>12</v>
      </c>
      <c r="B273" s="253" t="s">
        <v>14</v>
      </c>
      <c r="C273" s="253">
        <f>data!BG67</f>
        <v>0</v>
      </c>
      <c r="D273" s="253">
        <f>data!BH67</f>
        <v>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 x14ac:dyDescent="0.35">
      <c r="A274" s="245">
        <v>13</v>
      </c>
      <c r="B274" s="253" t="s">
        <v>992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49999999999999" customHeight="1" x14ac:dyDescent="0.35">
      <c r="A275" s="245">
        <v>14</v>
      </c>
      <c r="B275" s="253" t="s">
        <v>993</v>
      </c>
      <c r="C275" s="253">
        <f>data!BG69</f>
        <v>416.52</v>
      </c>
      <c r="D275" s="253">
        <f>data!BH69</f>
        <v>0</v>
      </c>
      <c r="E275" s="253">
        <f>data!BI69</f>
        <v>0</v>
      </c>
      <c r="F275" s="253">
        <f>data!BJ69</f>
        <v>0</v>
      </c>
      <c r="G275" s="253">
        <f>data!BK69</f>
        <v>0</v>
      </c>
      <c r="H275" s="253">
        <f>data!BL69</f>
        <v>13267.2</v>
      </c>
      <c r="I275" s="253">
        <f>data!BM69</f>
        <v>0</v>
      </c>
    </row>
    <row r="276" spans="1:9" ht="20.149999999999999" customHeight="1" x14ac:dyDescent="0.35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 x14ac:dyDescent="0.35">
      <c r="A277" s="245">
        <v>16</v>
      </c>
      <c r="B277" s="261" t="s">
        <v>994</v>
      </c>
      <c r="C277" s="253">
        <f>data!BG85</f>
        <v>416.52</v>
      </c>
      <c r="D277" s="253">
        <f>data!BH85</f>
        <v>0</v>
      </c>
      <c r="E277" s="253">
        <f>data!BI85</f>
        <v>0</v>
      </c>
      <c r="F277" s="253">
        <f>data!BJ85</f>
        <v>0</v>
      </c>
      <c r="G277" s="253">
        <f>data!BK85</f>
        <v>0</v>
      </c>
      <c r="H277" s="253">
        <f>data!BL85</f>
        <v>1080421.54</v>
      </c>
      <c r="I277" s="253">
        <f>data!BM85</f>
        <v>0</v>
      </c>
    </row>
    <row r="278" spans="1:9" ht="20.149999999999999" customHeight="1" x14ac:dyDescent="0.35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 x14ac:dyDescent="0.35">
      <c r="A279" s="245">
        <v>18</v>
      </c>
      <c r="B279" s="253" t="s">
        <v>995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 x14ac:dyDescent="0.35">
      <c r="A280" s="245">
        <v>19</v>
      </c>
      <c r="B280" s="261" t="s">
        <v>996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49999999999999" customHeight="1" x14ac:dyDescent="0.35">
      <c r="A281" s="245">
        <v>20</v>
      </c>
      <c r="B281" s="261" t="s">
        <v>997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49999999999999" customHeight="1" x14ac:dyDescent="0.35">
      <c r="A282" s="245">
        <v>21</v>
      </c>
      <c r="B282" s="261" t="s">
        <v>998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49999999999999" customHeight="1" x14ac:dyDescent="0.35">
      <c r="A283" s="245" t="s">
        <v>999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 x14ac:dyDescent="0.35">
      <c r="A284" s="245">
        <v>22</v>
      </c>
      <c r="B284" s="253" t="s">
        <v>1000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 x14ac:dyDescent="0.35">
      <c r="A285" s="245">
        <v>23</v>
      </c>
      <c r="B285" s="253" t="s">
        <v>1001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 x14ac:dyDescent="0.35">
      <c r="A286" s="245">
        <v>24</v>
      </c>
      <c r="B286" s="253" t="s">
        <v>1002</v>
      </c>
      <c r="C286" s="268" t="str">
        <f>IF(data!BG92&gt;0,data!BG92,"")</f>
        <v>x</v>
      </c>
      <c r="D286" s="269">
        <f>data!BH92</f>
        <v>0</v>
      </c>
      <c r="E286" s="269">
        <f>data!BI92</f>
        <v>0</v>
      </c>
      <c r="F286" s="268" t="str">
        <f>IF(data!BJ92&gt;0,data!BJ92,"")</f>
        <v>x</v>
      </c>
      <c r="G286" s="269">
        <f>data!BK92</f>
        <v>0</v>
      </c>
      <c r="H286" s="269">
        <f>data!BL92</f>
        <v>0</v>
      </c>
      <c r="I286" s="269">
        <f>data!BM92</f>
        <v>0</v>
      </c>
    </row>
    <row r="287" spans="1:9" ht="20.149999999999999" customHeight="1" x14ac:dyDescent="0.35">
      <c r="A287" s="245">
        <v>25</v>
      </c>
      <c r="B287" s="253" t="s">
        <v>1003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 x14ac:dyDescent="0.35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49999999999999" customHeight="1" x14ac:dyDescent="0.35">
      <c r="A289" s="246" t="s">
        <v>985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 x14ac:dyDescent="0.35">
      <c r="D290" s="249"/>
      <c r="I290" s="250" t="s">
        <v>1035</v>
      </c>
    </row>
    <row r="291" spans="1:9" ht="20.149999999999999" customHeight="1" x14ac:dyDescent="0.35">
      <c r="A291" s="249"/>
    </row>
    <row r="292" spans="1:9" ht="20.149999999999999" customHeight="1" x14ac:dyDescent="0.35">
      <c r="A292" s="251" t="str">
        <f>"Hospital: "&amp;data!C98</f>
        <v>Hospital: Valley Hospital and Medical Center</v>
      </c>
      <c r="G292" s="252"/>
      <c r="H292" s="251" t="str">
        <f>"FYE: "&amp;data!C96</f>
        <v>FYE: 12/31/2023</v>
      </c>
    </row>
    <row r="293" spans="1:9" ht="20.149999999999999" customHeight="1" x14ac:dyDescent="0.35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49999999999999" customHeight="1" x14ac:dyDescent="0.35">
      <c r="A294" s="256">
        <v>2</v>
      </c>
      <c r="B294" s="257" t="s">
        <v>987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49999999999999" customHeight="1" x14ac:dyDescent="0.35">
      <c r="A295" s="256"/>
      <c r="B295" s="257"/>
      <c r="C295" s="259" t="s">
        <v>1036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49999999999999" customHeight="1" x14ac:dyDescent="0.35">
      <c r="A296" s="245">
        <v>3</v>
      </c>
      <c r="B296" s="253" t="s">
        <v>991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 x14ac:dyDescent="0.35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 x14ac:dyDescent="0.35">
      <c r="A298" s="245">
        <v>5</v>
      </c>
      <c r="B298" s="253" t="s">
        <v>260</v>
      </c>
      <c r="C298" s="260">
        <f>data!BN60</f>
        <v>7.0507979442396174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0</v>
      </c>
      <c r="I298" s="260">
        <f>data!BT60</f>
        <v>0</v>
      </c>
    </row>
    <row r="299" spans="1:9" ht="20.149999999999999" customHeight="1" x14ac:dyDescent="0.35">
      <c r="A299" s="245">
        <v>6</v>
      </c>
      <c r="B299" s="253" t="s">
        <v>261</v>
      </c>
      <c r="C299" s="253">
        <f>data!BN61</f>
        <v>1664872.4299999997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0</v>
      </c>
      <c r="H299" s="253">
        <f>data!BS61</f>
        <v>0</v>
      </c>
      <c r="I299" s="253">
        <f>data!BT61</f>
        <v>0</v>
      </c>
    </row>
    <row r="300" spans="1:9" ht="20.149999999999999" customHeight="1" x14ac:dyDescent="0.35">
      <c r="A300" s="245">
        <v>7</v>
      </c>
      <c r="B300" s="253" t="s">
        <v>9</v>
      </c>
      <c r="C300" s="253">
        <f>data!BN62</f>
        <v>309591</v>
      </c>
      <c r="D300" s="253">
        <f>data!BO62</f>
        <v>7736</v>
      </c>
      <c r="E300" s="253">
        <f>data!BP62</f>
        <v>0</v>
      </c>
      <c r="F300" s="253">
        <f>data!BQ62</f>
        <v>0</v>
      </c>
      <c r="G300" s="253">
        <f>data!BR62</f>
        <v>0</v>
      </c>
      <c r="H300" s="253">
        <f>data!BS62</f>
        <v>0</v>
      </c>
      <c r="I300" s="253">
        <f>data!BT62</f>
        <v>0</v>
      </c>
    </row>
    <row r="301" spans="1:9" ht="20.149999999999999" customHeight="1" x14ac:dyDescent="0.35">
      <c r="A301" s="245">
        <v>8</v>
      </c>
      <c r="B301" s="253" t="s">
        <v>262</v>
      </c>
      <c r="C301" s="253">
        <f>data!BN63</f>
        <v>279332.17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 x14ac:dyDescent="0.35">
      <c r="A302" s="245">
        <v>9</v>
      </c>
      <c r="B302" s="253" t="s">
        <v>263</v>
      </c>
      <c r="C302" s="253">
        <f>data!BN64</f>
        <v>160294.86000000002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0</v>
      </c>
      <c r="H302" s="253">
        <f>data!BS64</f>
        <v>0</v>
      </c>
      <c r="I302" s="253">
        <f>data!BT64</f>
        <v>0</v>
      </c>
    </row>
    <row r="303" spans="1:9" ht="20.149999999999999" customHeight="1" x14ac:dyDescent="0.35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 x14ac:dyDescent="0.35">
      <c r="A304" s="245">
        <v>11</v>
      </c>
      <c r="B304" s="253" t="s">
        <v>510</v>
      </c>
      <c r="C304" s="253">
        <f>data!BN66</f>
        <v>24402237.190000005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0</v>
      </c>
      <c r="H304" s="253">
        <f>data!BS66</f>
        <v>0</v>
      </c>
      <c r="I304" s="253">
        <f>data!BT66</f>
        <v>0</v>
      </c>
    </row>
    <row r="305" spans="1:9" ht="20.149999999999999" customHeight="1" x14ac:dyDescent="0.35">
      <c r="A305" s="245">
        <v>12</v>
      </c>
      <c r="B305" s="253" t="s">
        <v>14</v>
      </c>
      <c r="C305" s="253">
        <f>data!BN67</f>
        <v>283322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 x14ac:dyDescent="0.35">
      <c r="A306" s="245">
        <v>13</v>
      </c>
      <c r="B306" s="253" t="s">
        <v>992</v>
      </c>
      <c r="C306" s="253">
        <f>data!BN68</f>
        <v>127545.26000000001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 x14ac:dyDescent="0.35">
      <c r="A307" s="245">
        <v>14</v>
      </c>
      <c r="B307" s="253" t="s">
        <v>993</v>
      </c>
      <c r="C307" s="253">
        <f>data!BN69</f>
        <v>609756.12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0</v>
      </c>
      <c r="H307" s="253">
        <f>data!BS69</f>
        <v>0</v>
      </c>
      <c r="I307" s="253">
        <f>data!BT69</f>
        <v>0</v>
      </c>
    </row>
    <row r="308" spans="1:9" ht="20.149999999999999" customHeight="1" x14ac:dyDescent="0.35">
      <c r="A308" s="245">
        <v>15</v>
      </c>
      <c r="B308" s="253" t="s">
        <v>282</v>
      </c>
      <c r="C308" s="253">
        <f>-data!BN84</f>
        <v>-8659.85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 x14ac:dyDescent="0.35">
      <c r="A309" s="245">
        <v>16</v>
      </c>
      <c r="B309" s="261" t="s">
        <v>994</v>
      </c>
      <c r="C309" s="253">
        <f>data!BN85</f>
        <v>27828291.180000007</v>
      </c>
      <c r="D309" s="253">
        <f>data!BO85</f>
        <v>7736</v>
      </c>
      <c r="E309" s="253">
        <f>data!BP85</f>
        <v>0</v>
      </c>
      <c r="F309" s="253">
        <f>data!BQ85</f>
        <v>0</v>
      </c>
      <c r="G309" s="253">
        <f>data!BR85</f>
        <v>0</v>
      </c>
      <c r="H309" s="253">
        <f>data!BS85</f>
        <v>0</v>
      </c>
      <c r="I309" s="253">
        <f>data!BT85</f>
        <v>0</v>
      </c>
    </row>
    <row r="310" spans="1:9" ht="20.149999999999999" customHeight="1" x14ac:dyDescent="0.35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 x14ac:dyDescent="0.35">
      <c r="A311" s="245">
        <v>18</v>
      </c>
      <c r="B311" s="253" t="s">
        <v>995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 x14ac:dyDescent="0.35">
      <c r="A312" s="245">
        <v>19</v>
      </c>
      <c r="B312" s="261" t="s">
        <v>996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49999999999999" customHeight="1" x14ac:dyDescent="0.35">
      <c r="A313" s="245">
        <v>20</v>
      </c>
      <c r="B313" s="261" t="s">
        <v>997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49999999999999" customHeight="1" x14ac:dyDescent="0.35">
      <c r="A314" s="245">
        <v>21</v>
      </c>
      <c r="B314" s="261" t="s">
        <v>998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49999999999999" customHeight="1" x14ac:dyDescent="0.35">
      <c r="A315" s="245" t="s">
        <v>999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 x14ac:dyDescent="0.35">
      <c r="A316" s="245">
        <v>22</v>
      </c>
      <c r="B316" s="253" t="s">
        <v>1000</v>
      </c>
      <c r="C316" s="269">
        <f>data!BN90</f>
        <v>8087.5910024971063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1078.5375484864328</v>
      </c>
      <c r="H316" s="269">
        <f>data!BS90</f>
        <v>956.56580435662249</v>
      </c>
      <c r="I316" s="269">
        <f>data!BT90</f>
        <v>0</v>
      </c>
    </row>
    <row r="317" spans="1:9" ht="20.149999999999999" customHeight="1" x14ac:dyDescent="0.35">
      <c r="A317" s="245">
        <v>23</v>
      </c>
      <c r="B317" s="253" t="s">
        <v>1001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 x14ac:dyDescent="0.35">
      <c r="A318" s="245">
        <v>24</v>
      </c>
      <c r="B318" s="253" t="s">
        <v>1002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379.31636782973976</v>
      </c>
      <c r="I318" s="269">
        <f>data!BT92</f>
        <v>0</v>
      </c>
    </row>
    <row r="319" spans="1:9" ht="20.149999999999999" customHeight="1" x14ac:dyDescent="0.35">
      <c r="A319" s="245">
        <v>25</v>
      </c>
      <c r="B319" s="253" t="s">
        <v>1003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49999999999999" customHeight="1" x14ac:dyDescent="0.35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49999999999999" customHeight="1" x14ac:dyDescent="0.35">
      <c r="A321" s="246" t="s">
        <v>985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 x14ac:dyDescent="0.35">
      <c r="D322" s="249"/>
      <c r="I322" s="250" t="s">
        <v>1037</v>
      </c>
    </row>
    <row r="323" spans="1:9" ht="20.149999999999999" customHeight="1" x14ac:dyDescent="0.35">
      <c r="A323" s="249"/>
    </row>
    <row r="324" spans="1:9" ht="20.149999999999999" customHeight="1" x14ac:dyDescent="0.35">
      <c r="A324" s="251" t="str">
        <f>"Hospital: "&amp;data!C98</f>
        <v>Hospital: Valley Hospital and Medical Center</v>
      </c>
      <c r="G324" s="252"/>
      <c r="H324" s="251" t="str">
        <f>"FYE: "&amp;data!C96</f>
        <v>FYE: 12/31/2023</v>
      </c>
    </row>
    <row r="325" spans="1:9" ht="20.149999999999999" customHeight="1" x14ac:dyDescent="0.35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49999999999999" customHeight="1" x14ac:dyDescent="0.35">
      <c r="A326" s="256">
        <v>2</v>
      </c>
      <c r="B326" s="257" t="s">
        <v>987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49999999999999" customHeight="1" x14ac:dyDescent="0.35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1036</v>
      </c>
      <c r="H327" s="259" t="s">
        <v>177</v>
      </c>
      <c r="I327" s="259" t="s">
        <v>226</v>
      </c>
    </row>
    <row r="328" spans="1:9" ht="20.149999999999999" customHeight="1" x14ac:dyDescent="0.35">
      <c r="A328" s="245">
        <v>3</v>
      </c>
      <c r="B328" s="253" t="s">
        <v>991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 x14ac:dyDescent="0.35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 x14ac:dyDescent="0.35">
      <c r="A330" s="245">
        <v>5</v>
      </c>
      <c r="B330" s="253" t="s">
        <v>260</v>
      </c>
      <c r="C330" s="260">
        <f>data!BU60</f>
        <v>0</v>
      </c>
      <c r="D330" s="260">
        <f>data!BV60</f>
        <v>0</v>
      </c>
      <c r="E330" s="260">
        <f>data!BW60</f>
        <v>0</v>
      </c>
      <c r="F330" s="260">
        <f>data!BX60</f>
        <v>10.941364382062828</v>
      </c>
      <c r="G330" s="260">
        <f>data!BY60</f>
        <v>11.547732190198941</v>
      </c>
      <c r="H330" s="260">
        <f>data!BZ60</f>
        <v>0.64457534237745528</v>
      </c>
      <c r="I330" s="260">
        <f>data!CA60</f>
        <v>0</v>
      </c>
    </row>
    <row r="331" spans="1:9" ht="20.149999999999999" customHeight="1" x14ac:dyDescent="0.35">
      <c r="A331" s="245">
        <v>6</v>
      </c>
      <c r="B331" s="253" t="s">
        <v>261</v>
      </c>
      <c r="C331" s="272">
        <f>data!BU61</f>
        <v>0</v>
      </c>
      <c r="D331" s="272">
        <f>data!BV61</f>
        <v>0</v>
      </c>
      <c r="E331" s="272">
        <f>data!BW61</f>
        <v>0</v>
      </c>
      <c r="F331" s="272">
        <f>data!BX61</f>
        <v>1511817.93</v>
      </c>
      <c r="G331" s="272">
        <f>data!BY61</f>
        <v>1691957.4699999995</v>
      </c>
      <c r="H331" s="272">
        <f>data!BZ61</f>
        <v>168694.34999999998</v>
      </c>
      <c r="I331" s="272">
        <f>data!CA61</f>
        <v>604.62</v>
      </c>
    </row>
    <row r="332" spans="1:9" ht="20.149999999999999" customHeight="1" x14ac:dyDescent="0.35">
      <c r="A332" s="245">
        <v>7</v>
      </c>
      <c r="B332" s="253" t="s">
        <v>9</v>
      </c>
      <c r="C332" s="272">
        <f>data!BU62</f>
        <v>0</v>
      </c>
      <c r="D332" s="272">
        <f>data!BV62</f>
        <v>0</v>
      </c>
      <c r="E332" s="272">
        <f>data!BW62</f>
        <v>0</v>
      </c>
      <c r="F332" s="272">
        <f>data!BX62</f>
        <v>247692</v>
      </c>
      <c r="G332" s="272">
        <f>data!BY62</f>
        <v>308406</v>
      </c>
      <c r="H332" s="272">
        <f>data!BZ62</f>
        <v>22800</v>
      </c>
      <c r="I332" s="272">
        <f>data!CA62</f>
        <v>0</v>
      </c>
    </row>
    <row r="333" spans="1:9" ht="20.149999999999999" customHeight="1" x14ac:dyDescent="0.35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 x14ac:dyDescent="0.35">
      <c r="A334" s="245">
        <v>9</v>
      </c>
      <c r="B334" s="253" t="s">
        <v>263</v>
      </c>
      <c r="C334" s="272">
        <f>data!BU64</f>
        <v>0</v>
      </c>
      <c r="D334" s="272">
        <f>data!BV64</f>
        <v>0</v>
      </c>
      <c r="E334" s="272">
        <f>data!BW64</f>
        <v>2068.12</v>
      </c>
      <c r="F334" s="272">
        <f>data!BX64</f>
        <v>5773.67</v>
      </c>
      <c r="G334" s="272">
        <f>data!BY64</f>
        <v>8219.7000000000007</v>
      </c>
      <c r="H334" s="272">
        <f>data!BZ64</f>
        <v>0</v>
      </c>
      <c r="I334" s="272">
        <f>data!CA64</f>
        <v>0</v>
      </c>
    </row>
    <row r="335" spans="1:9" ht="20.149999999999999" customHeight="1" x14ac:dyDescent="0.35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 x14ac:dyDescent="0.35">
      <c r="A336" s="245">
        <v>11</v>
      </c>
      <c r="B336" s="253" t="s">
        <v>510</v>
      </c>
      <c r="C336" s="272">
        <f>data!BU66</f>
        <v>0</v>
      </c>
      <c r="D336" s="272">
        <f>data!BV66</f>
        <v>0</v>
      </c>
      <c r="E336" s="272">
        <f>data!BW66</f>
        <v>0</v>
      </c>
      <c r="F336" s="272">
        <f>data!BX66</f>
        <v>145533.63</v>
      </c>
      <c r="G336" s="272">
        <f>data!BY66</f>
        <v>720.45</v>
      </c>
      <c r="H336" s="272">
        <f>data!BZ66</f>
        <v>0</v>
      </c>
      <c r="I336" s="272">
        <f>data!CA66</f>
        <v>0</v>
      </c>
    </row>
    <row r="337" spans="1:9" ht="20.149999999999999" customHeight="1" x14ac:dyDescent="0.35">
      <c r="A337" s="245">
        <v>12</v>
      </c>
      <c r="B337" s="253" t="s">
        <v>14</v>
      </c>
      <c r="C337" s="272">
        <f>data!BU67</f>
        <v>0</v>
      </c>
      <c r="D337" s="272">
        <f>data!BV67</f>
        <v>0</v>
      </c>
      <c r="E337" s="272">
        <f>data!BW67</f>
        <v>0</v>
      </c>
      <c r="F337" s="272">
        <f>data!BX67</f>
        <v>0</v>
      </c>
      <c r="G337" s="272">
        <f>data!BY67</f>
        <v>0</v>
      </c>
      <c r="H337" s="272">
        <f>data!BZ67</f>
        <v>0</v>
      </c>
      <c r="I337" s="272">
        <f>data!CA67</f>
        <v>0</v>
      </c>
    </row>
    <row r="338" spans="1:9" ht="20.149999999999999" customHeight="1" x14ac:dyDescent="0.35">
      <c r="A338" s="245">
        <v>13</v>
      </c>
      <c r="B338" s="253" t="s">
        <v>992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 x14ac:dyDescent="0.35">
      <c r="A339" s="245">
        <v>14</v>
      </c>
      <c r="B339" s="253" t="s">
        <v>993</v>
      </c>
      <c r="C339" s="272">
        <f>data!BU69</f>
        <v>0</v>
      </c>
      <c r="D339" s="272">
        <f>data!BV69</f>
        <v>0</v>
      </c>
      <c r="E339" s="272">
        <f>data!BW69</f>
        <v>0</v>
      </c>
      <c r="F339" s="272">
        <f>data!BX69</f>
        <v>62145.2</v>
      </c>
      <c r="G339" s="272">
        <f>data!BY69</f>
        <v>38521.64</v>
      </c>
      <c r="H339" s="272">
        <f>data!BZ69</f>
        <v>3967.92</v>
      </c>
      <c r="I339" s="272">
        <f>data!CA69</f>
        <v>0</v>
      </c>
    </row>
    <row r="340" spans="1:9" ht="20.149999999999999" customHeight="1" x14ac:dyDescent="0.35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 x14ac:dyDescent="0.35">
      <c r="A341" s="245">
        <v>16</v>
      </c>
      <c r="B341" s="261" t="s">
        <v>994</v>
      </c>
      <c r="C341" s="253">
        <f>data!BU85</f>
        <v>0</v>
      </c>
      <c r="D341" s="253">
        <f>data!BV85</f>
        <v>0</v>
      </c>
      <c r="E341" s="253">
        <f>data!BW85</f>
        <v>2068.12</v>
      </c>
      <c r="F341" s="253">
        <f>data!BX85</f>
        <v>1972962.43</v>
      </c>
      <c r="G341" s="253">
        <f>data!BY85</f>
        <v>2047825.2599999993</v>
      </c>
      <c r="H341" s="253">
        <f>data!BZ85</f>
        <v>195462.27</v>
      </c>
      <c r="I341" s="253">
        <f>data!CA85</f>
        <v>604.62</v>
      </c>
    </row>
    <row r="342" spans="1:9" ht="20.149999999999999" customHeight="1" x14ac:dyDescent="0.35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 x14ac:dyDescent="0.35">
      <c r="A343" s="245">
        <v>18</v>
      </c>
      <c r="B343" s="253" t="s">
        <v>995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 x14ac:dyDescent="0.35">
      <c r="A344" s="245">
        <v>19</v>
      </c>
      <c r="B344" s="261" t="s">
        <v>996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49999999999999" customHeight="1" x14ac:dyDescent="0.35">
      <c r="A345" s="245">
        <v>20</v>
      </c>
      <c r="B345" s="261" t="s">
        <v>997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49999999999999" customHeight="1" x14ac:dyDescent="0.35">
      <c r="A346" s="245">
        <v>21</v>
      </c>
      <c r="B346" s="261" t="s">
        <v>998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49999999999999" customHeight="1" x14ac:dyDescent="0.35">
      <c r="A347" s="245" t="s">
        <v>999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 x14ac:dyDescent="0.35">
      <c r="A348" s="245">
        <v>22</v>
      </c>
      <c r="B348" s="253" t="s">
        <v>1000</v>
      </c>
      <c r="C348" s="269">
        <f>data!BU90</f>
        <v>0</v>
      </c>
      <c r="D348" s="269">
        <f>data!BV90</f>
        <v>2493.2176989054137</v>
      </c>
      <c r="E348" s="269">
        <f>data!BW90</f>
        <v>0</v>
      </c>
      <c r="F348" s="269">
        <f>data!BX90</f>
        <v>0</v>
      </c>
      <c r="G348" s="269">
        <f>data!BY90</f>
        <v>6973.518378949233</v>
      </c>
      <c r="H348" s="269">
        <f>data!BZ90</f>
        <v>0</v>
      </c>
      <c r="I348" s="269">
        <f>data!CA90</f>
        <v>0</v>
      </c>
    </row>
    <row r="349" spans="1:9" ht="20.149999999999999" customHeight="1" x14ac:dyDescent="0.35">
      <c r="A349" s="245">
        <v>23</v>
      </c>
      <c r="B349" s="253" t="s">
        <v>1001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 x14ac:dyDescent="0.35">
      <c r="A350" s="245">
        <v>24</v>
      </c>
      <c r="B350" s="253" t="s">
        <v>1002</v>
      </c>
      <c r="C350" s="269">
        <f>data!BU92</f>
        <v>0</v>
      </c>
      <c r="D350" s="269">
        <f>data!BV92</f>
        <v>988.21895829326945</v>
      </c>
      <c r="E350" s="269">
        <f>data!BW92</f>
        <v>0</v>
      </c>
      <c r="F350" s="269">
        <f>data!BX92</f>
        <v>0</v>
      </c>
      <c r="G350" s="269">
        <f>data!BY92</f>
        <v>2765.0166812852085</v>
      </c>
      <c r="H350" s="269">
        <f>data!BZ92</f>
        <v>0</v>
      </c>
      <c r="I350" s="269">
        <f>data!CA92</f>
        <v>0</v>
      </c>
    </row>
    <row r="351" spans="1:9" ht="20.149999999999999" customHeight="1" x14ac:dyDescent="0.35">
      <c r="A351" s="245">
        <v>25</v>
      </c>
      <c r="B351" s="253" t="s">
        <v>1003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 x14ac:dyDescent="0.35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49999999999999" customHeight="1" x14ac:dyDescent="0.35">
      <c r="A353" s="246" t="s">
        <v>985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 x14ac:dyDescent="0.35">
      <c r="D354" s="249"/>
      <c r="I354" s="250" t="s">
        <v>1038</v>
      </c>
    </row>
    <row r="355" spans="1:9" ht="20.149999999999999" customHeight="1" x14ac:dyDescent="0.35">
      <c r="A355" s="249"/>
    </row>
    <row r="356" spans="1:9" ht="20.149999999999999" customHeight="1" x14ac:dyDescent="0.35">
      <c r="A356" s="251" t="str">
        <f>"Hospital: "&amp;data!C98</f>
        <v>Hospital: Valley Hospital and Medical Center</v>
      </c>
      <c r="G356" s="252"/>
      <c r="H356" s="251" t="str">
        <f>"FYE: "&amp;data!C96</f>
        <v>FYE: 12/31/2023</v>
      </c>
    </row>
    <row r="357" spans="1:9" ht="20.149999999999999" customHeight="1" x14ac:dyDescent="0.35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49999999999999" customHeight="1" x14ac:dyDescent="0.35">
      <c r="A358" s="256">
        <v>2</v>
      </c>
      <c r="B358" s="257" t="s">
        <v>987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49999999999999" customHeight="1" x14ac:dyDescent="0.35">
      <c r="A359" s="256"/>
      <c r="B359" s="257"/>
      <c r="C359" s="259" t="s">
        <v>226</v>
      </c>
      <c r="D359" s="259" t="s">
        <v>1039</v>
      </c>
      <c r="E359" s="259" t="s">
        <v>238</v>
      </c>
      <c r="F359" s="274"/>
      <c r="G359" s="274"/>
      <c r="H359" s="274"/>
      <c r="I359" s="259" t="s">
        <v>228</v>
      </c>
    </row>
    <row r="360" spans="1:9" ht="20.149999999999999" customHeight="1" x14ac:dyDescent="0.35">
      <c r="A360" s="245">
        <v>3</v>
      </c>
      <c r="B360" s="253" t="s">
        <v>991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 x14ac:dyDescent="0.35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 x14ac:dyDescent="0.35">
      <c r="A362" s="245">
        <v>5</v>
      </c>
      <c r="B362" s="253" t="s">
        <v>260</v>
      </c>
      <c r="C362" s="260">
        <f>data!CB60</f>
        <v>0</v>
      </c>
      <c r="D362" s="260">
        <f>data!CC60</f>
        <v>39.669968487716446</v>
      </c>
      <c r="E362" s="275"/>
      <c r="F362" s="263"/>
      <c r="G362" s="263"/>
      <c r="H362" s="263"/>
      <c r="I362" s="276">
        <f>data!CE60</f>
        <v>598.53042115088647</v>
      </c>
    </row>
    <row r="363" spans="1:9" ht="20.149999999999999" customHeight="1" x14ac:dyDescent="0.35">
      <c r="A363" s="245">
        <v>6</v>
      </c>
      <c r="B363" s="253" t="s">
        <v>261</v>
      </c>
      <c r="C363" s="272">
        <f>data!CB61</f>
        <v>0</v>
      </c>
      <c r="D363" s="272">
        <f>data!CC61</f>
        <v>6412993.540000001</v>
      </c>
      <c r="E363" s="277"/>
      <c r="F363" s="277"/>
      <c r="G363" s="277"/>
      <c r="H363" s="277"/>
      <c r="I363" s="272">
        <f>data!CE61</f>
        <v>70562137.139999986</v>
      </c>
    </row>
    <row r="364" spans="1:9" ht="20.149999999999999" customHeight="1" x14ac:dyDescent="0.35">
      <c r="A364" s="245">
        <v>7</v>
      </c>
      <c r="B364" s="253" t="s">
        <v>9</v>
      </c>
      <c r="C364" s="272">
        <f>data!CB62</f>
        <v>0</v>
      </c>
      <c r="D364" s="272">
        <f>data!CC62</f>
        <v>919782</v>
      </c>
      <c r="E364" s="277"/>
      <c r="F364" s="277"/>
      <c r="G364" s="277"/>
      <c r="H364" s="277"/>
      <c r="I364" s="272">
        <f>data!CE62</f>
        <v>13309494</v>
      </c>
    </row>
    <row r="365" spans="1:9" ht="20.149999999999999" customHeight="1" x14ac:dyDescent="0.35">
      <c r="A365" s="245">
        <v>8</v>
      </c>
      <c r="B365" s="253" t="s">
        <v>262</v>
      </c>
      <c r="C365" s="272">
        <f>data!CB63</f>
        <v>0</v>
      </c>
      <c r="D365" s="272">
        <f>data!CC63</f>
        <v>739780.66</v>
      </c>
      <c r="E365" s="277"/>
      <c r="F365" s="277"/>
      <c r="G365" s="277"/>
      <c r="H365" s="277"/>
      <c r="I365" s="272">
        <f>data!CE63</f>
        <v>6694650.8200000003</v>
      </c>
    </row>
    <row r="366" spans="1:9" ht="20.149999999999999" customHeight="1" x14ac:dyDescent="0.35">
      <c r="A366" s="245">
        <v>9</v>
      </c>
      <c r="B366" s="253" t="s">
        <v>263</v>
      </c>
      <c r="C366" s="272">
        <f>data!CB64</f>
        <v>0</v>
      </c>
      <c r="D366" s="272">
        <f>data!CC64</f>
        <v>-134544.94999999998</v>
      </c>
      <c r="E366" s="277"/>
      <c r="F366" s="277"/>
      <c r="G366" s="277"/>
      <c r="H366" s="277"/>
      <c r="I366" s="272">
        <f>data!CE64</f>
        <v>29081931.930000003</v>
      </c>
    </row>
    <row r="367" spans="1:9" ht="20.149999999999999" customHeight="1" x14ac:dyDescent="0.35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49999999999999" customHeight="1" x14ac:dyDescent="0.35">
      <c r="A368" s="245">
        <v>11</v>
      </c>
      <c r="B368" s="253" t="s">
        <v>510</v>
      </c>
      <c r="C368" s="272">
        <f>data!CB66</f>
        <v>0</v>
      </c>
      <c r="D368" s="272">
        <f>data!CC66</f>
        <v>7944560.9000000013</v>
      </c>
      <c r="E368" s="277"/>
      <c r="F368" s="277"/>
      <c r="G368" s="277"/>
      <c r="H368" s="277"/>
      <c r="I368" s="272">
        <f>data!CE66</f>
        <v>46159687.750000015</v>
      </c>
    </row>
    <row r="369" spans="1:9" ht="20.149999999999999" customHeight="1" x14ac:dyDescent="0.35">
      <c r="A369" s="245">
        <v>12</v>
      </c>
      <c r="B369" s="253" t="s">
        <v>14</v>
      </c>
      <c r="C369" s="272">
        <f>data!CB67</f>
        <v>0</v>
      </c>
      <c r="D369" s="272">
        <f>data!CC67</f>
        <v>969350</v>
      </c>
      <c r="E369" s="277"/>
      <c r="F369" s="277"/>
      <c r="G369" s="277"/>
      <c r="H369" s="277"/>
      <c r="I369" s="272">
        <f>data!CE67</f>
        <v>3370741</v>
      </c>
    </row>
    <row r="370" spans="1:9" ht="20.149999999999999" customHeight="1" x14ac:dyDescent="0.35">
      <c r="A370" s="245">
        <v>13</v>
      </c>
      <c r="B370" s="253" t="s">
        <v>992</v>
      </c>
      <c r="C370" s="272">
        <f>data!CB68</f>
        <v>0</v>
      </c>
      <c r="D370" s="272">
        <f>data!CC68</f>
        <v>85.03</v>
      </c>
      <c r="E370" s="277"/>
      <c r="F370" s="277"/>
      <c r="G370" s="277"/>
      <c r="H370" s="277"/>
      <c r="I370" s="272">
        <f>data!CE68</f>
        <v>611901.63000000012</v>
      </c>
    </row>
    <row r="371" spans="1:9" ht="20.149999999999999" customHeight="1" x14ac:dyDescent="0.35">
      <c r="A371" s="245">
        <v>14</v>
      </c>
      <c r="B371" s="253" t="s">
        <v>993</v>
      </c>
      <c r="C371" s="272">
        <f>data!CB69</f>
        <v>0</v>
      </c>
      <c r="D371" s="272">
        <f>data!CC69</f>
        <v>3647080.2199999997</v>
      </c>
      <c r="E371" s="272">
        <f>data!CD69</f>
        <v>0</v>
      </c>
      <c r="F371" s="277"/>
      <c r="G371" s="277"/>
      <c r="H371" s="277"/>
      <c r="I371" s="272">
        <f>data!CE69</f>
        <v>6501391.54</v>
      </c>
    </row>
    <row r="372" spans="1:9" ht="20.149999999999999" customHeight="1" x14ac:dyDescent="0.35">
      <c r="A372" s="245">
        <v>15</v>
      </c>
      <c r="B372" s="253" t="s">
        <v>282</v>
      </c>
      <c r="C372" s="253">
        <f>-data!CB84</f>
        <v>0</v>
      </c>
      <c r="D372" s="253">
        <f>-data!CC84</f>
        <v>-317154.62</v>
      </c>
      <c r="E372" s="253">
        <f>-data!CD84</f>
        <v>0</v>
      </c>
      <c r="F372" s="263"/>
      <c r="G372" s="263"/>
      <c r="H372" s="263"/>
      <c r="I372" s="253">
        <f>-data!CE84</f>
        <v>-8665078.3200000003</v>
      </c>
    </row>
    <row r="373" spans="1:9" ht="20.149999999999999" customHeight="1" x14ac:dyDescent="0.35">
      <c r="A373" s="245">
        <v>16</v>
      </c>
      <c r="B373" s="261" t="s">
        <v>994</v>
      </c>
      <c r="C373" s="272">
        <f>data!CB85</f>
        <v>0</v>
      </c>
      <c r="D373" s="272">
        <f>data!CC85</f>
        <v>20181932.780000001</v>
      </c>
      <c r="E373" s="272">
        <f>data!CD85</f>
        <v>0</v>
      </c>
      <c r="F373" s="277"/>
      <c r="G373" s="277"/>
      <c r="H373" s="277"/>
      <c r="I373" s="253">
        <f>data!CE85</f>
        <v>167626857.49000007</v>
      </c>
    </row>
    <row r="374" spans="1:9" ht="20.149999999999999" customHeight="1" x14ac:dyDescent="0.35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 x14ac:dyDescent="0.35">
      <c r="A375" s="245">
        <v>18</v>
      </c>
      <c r="B375" s="253" t="s">
        <v>995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 x14ac:dyDescent="0.35">
      <c r="A376" s="245">
        <v>19</v>
      </c>
      <c r="B376" s="261" t="s">
        <v>996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232299700.81</v>
      </c>
    </row>
    <row r="377" spans="1:9" ht="20.149999999999999" customHeight="1" x14ac:dyDescent="0.35">
      <c r="A377" s="245">
        <v>20</v>
      </c>
      <c r="B377" s="261" t="s">
        <v>997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524802628.99000001</v>
      </c>
    </row>
    <row r="378" spans="1:9" ht="20.149999999999999" customHeight="1" x14ac:dyDescent="0.35">
      <c r="A378" s="245">
        <v>21</v>
      </c>
      <c r="B378" s="261" t="s">
        <v>998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757102329.79999995</v>
      </c>
    </row>
    <row r="379" spans="1:9" ht="20.149999999999999" customHeight="1" x14ac:dyDescent="0.35">
      <c r="A379" s="245" t="s">
        <v>999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 x14ac:dyDescent="0.35">
      <c r="A380" s="245">
        <v>22</v>
      </c>
      <c r="B380" s="253" t="s">
        <v>1000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194611.19999999981</v>
      </c>
    </row>
    <row r="381" spans="1:9" ht="20.149999999999999" customHeight="1" x14ac:dyDescent="0.35">
      <c r="A381" s="245">
        <v>23</v>
      </c>
      <c r="B381" s="253" t="s">
        <v>1001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67560</v>
      </c>
    </row>
    <row r="382" spans="1:9" ht="20.149999999999999" customHeight="1" x14ac:dyDescent="0.35">
      <c r="A382" s="245">
        <v>24</v>
      </c>
      <c r="B382" s="253" t="s">
        <v>1002</v>
      </c>
      <c r="C382" s="269">
        <f>data!CB92</f>
        <v>0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52000.000000000007</v>
      </c>
    </row>
    <row r="383" spans="1:9" ht="20.149999999999999" customHeight="1" x14ac:dyDescent="0.35">
      <c r="A383" s="245">
        <v>25</v>
      </c>
      <c r="B383" s="253" t="s">
        <v>1003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721390.05999999994</v>
      </c>
    </row>
    <row r="384" spans="1:9" ht="20.149999999999999" customHeight="1" x14ac:dyDescent="0.35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228.22990995143846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L40" transitionEvaluation="1" transitionEntry="1" codeName="Sheet1">
    <tabColor rgb="FF92D050"/>
    <pageSetUpPr autoPageBreaks="0" fitToPage="1"/>
  </sheetPr>
  <dimension ref="A1:CF716"/>
  <sheetViews>
    <sheetView topLeftCell="AL40" zoomScale="85" zoomScaleNormal="85" workbookViewId="0"/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1349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3" x14ac:dyDescent="0.35">
      <c r="A33" s="14" t="s">
        <v>24</v>
      </c>
      <c r="B33" s="67"/>
      <c r="C33" s="67"/>
      <c r="D33" s="67"/>
    </row>
    <row r="34" spans="1:83" x14ac:dyDescent="0.35">
      <c r="A34" s="14" t="s">
        <v>25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3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3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35">
      <c r="C41" s="13"/>
    </row>
    <row r="42" spans="1:83" x14ac:dyDescent="0.35">
      <c r="A42" s="11" t="s">
        <v>31</v>
      </c>
      <c r="C42" s="13"/>
      <c r="F42" s="15" t="s">
        <v>32</v>
      </c>
    </row>
    <row r="43" spans="1:83" x14ac:dyDescent="0.35">
      <c r="A43" s="15" t="s">
        <v>33</v>
      </c>
      <c r="C43" s="13"/>
    </row>
    <row r="44" spans="1:83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35">
      <c r="A47" s="16" t="s">
        <v>229</v>
      </c>
      <c r="B47" s="278">
        <v>0</v>
      </c>
      <c r="C47" s="20">
        <v>693682.91</v>
      </c>
      <c r="D47" s="20">
        <v>1150401.3799999999</v>
      </c>
      <c r="E47" s="20">
        <v>198809.72</v>
      </c>
      <c r="F47" s="20">
        <v>462397.89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1620440.49</v>
      </c>
      <c r="Q47" s="20">
        <v>0</v>
      </c>
      <c r="R47" s="20">
        <v>749913.59</v>
      </c>
      <c r="S47" s="20">
        <v>62279.82</v>
      </c>
      <c r="T47" s="20">
        <v>0</v>
      </c>
      <c r="U47" s="20">
        <v>476345.63</v>
      </c>
      <c r="V47" s="20">
        <v>18535.330000000002</v>
      </c>
      <c r="W47" s="20">
        <v>69172.3</v>
      </c>
      <c r="X47" s="20">
        <v>164340.78000000003</v>
      </c>
      <c r="Y47" s="20">
        <v>617328.57999999996</v>
      </c>
      <c r="Z47" s="20">
        <v>0</v>
      </c>
      <c r="AA47" s="20">
        <v>48972.810000000005</v>
      </c>
      <c r="AB47" s="20">
        <v>442258.31</v>
      </c>
      <c r="AC47" s="20">
        <v>348612.94999999995</v>
      </c>
      <c r="AD47" s="20">
        <v>0</v>
      </c>
      <c r="AE47" s="20">
        <v>122865.20999999999</v>
      </c>
      <c r="AF47" s="20">
        <v>0</v>
      </c>
      <c r="AG47" s="20">
        <v>1232928.7399999998</v>
      </c>
      <c r="AH47" s="20">
        <v>0</v>
      </c>
      <c r="AI47" s="20">
        <v>205590.25999999998</v>
      </c>
      <c r="AJ47" s="20">
        <v>98961.829999999987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197073.43000000002</v>
      </c>
      <c r="AW47" s="20">
        <v>0</v>
      </c>
      <c r="AX47" s="20">
        <v>0</v>
      </c>
      <c r="AY47" s="20">
        <v>404619.55</v>
      </c>
      <c r="AZ47" s="20">
        <v>0</v>
      </c>
      <c r="BA47" s="20">
        <v>0</v>
      </c>
      <c r="BB47" s="20">
        <v>0</v>
      </c>
      <c r="BC47" s="20">
        <v>100981.64</v>
      </c>
      <c r="BD47" s="20">
        <v>93243.48000000001</v>
      </c>
      <c r="BE47" s="20">
        <v>154240.92000000001</v>
      </c>
      <c r="BF47" s="20">
        <v>351410.32999999996</v>
      </c>
      <c r="BG47" s="20">
        <v>7024.8600000000006</v>
      </c>
      <c r="BH47" s="20">
        <v>0</v>
      </c>
      <c r="BI47" s="20">
        <v>0</v>
      </c>
      <c r="BJ47" s="20">
        <v>0</v>
      </c>
      <c r="BK47" s="20">
        <v>0</v>
      </c>
      <c r="BL47" s="20">
        <v>229451.37999999998</v>
      </c>
      <c r="BM47" s="20">
        <v>0</v>
      </c>
      <c r="BN47" s="20">
        <v>400257.18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252825.46</v>
      </c>
      <c r="BY47" s="20">
        <v>307402.67</v>
      </c>
      <c r="BZ47" s="20">
        <v>38751.07</v>
      </c>
      <c r="CA47" s="20">
        <v>0</v>
      </c>
      <c r="CB47" s="20">
        <v>0</v>
      </c>
      <c r="CC47" s="20">
        <v>1571138.69</v>
      </c>
      <c r="CD47" s="16"/>
      <c r="CE47" s="28">
        <f>SUM(C47:CC47)</f>
        <v>12892259.190000001</v>
      </c>
    </row>
    <row r="48" spans="1:83" x14ac:dyDescent="0.35">
      <c r="A48" s="28" t="s">
        <v>230</v>
      </c>
      <c r="B48" s="278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232</v>
      </c>
      <c r="B51" s="20">
        <v>0</v>
      </c>
      <c r="C51" s="20">
        <v>106165.21999999999</v>
      </c>
      <c r="D51" s="20">
        <v>155624.19999999995</v>
      </c>
      <c r="E51" s="20">
        <v>4793.9599999999991</v>
      </c>
      <c r="F51" s="20">
        <v>83371.299999999988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931912.90999999992</v>
      </c>
      <c r="Q51" s="20">
        <v>0</v>
      </c>
      <c r="R51" s="20">
        <v>38753.19</v>
      </c>
      <c r="S51" s="20">
        <v>19782.91</v>
      </c>
      <c r="T51" s="20">
        <v>0</v>
      </c>
      <c r="U51" s="20">
        <v>32335.980000000003</v>
      </c>
      <c r="V51" s="20">
        <v>0</v>
      </c>
      <c r="W51" s="20">
        <v>0</v>
      </c>
      <c r="X51" s="20">
        <v>75061.77</v>
      </c>
      <c r="Y51" s="20">
        <v>443330.56999999995</v>
      </c>
      <c r="Z51" s="20">
        <v>0</v>
      </c>
      <c r="AA51" s="20">
        <v>22192.519999999997</v>
      </c>
      <c r="AB51" s="20">
        <v>4427.8500000000004</v>
      </c>
      <c r="AC51" s="20">
        <v>11063.43</v>
      </c>
      <c r="AD51" s="20">
        <v>11458.66</v>
      </c>
      <c r="AE51" s="20">
        <v>0</v>
      </c>
      <c r="AF51" s="20">
        <v>0</v>
      </c>
      <c r="AG51" s="20">
        <v>41988.569999999992</v>
      </c>
      <c r="AH51" s="20">
        <v>0</v>
      </c>
      <c r="AI51" s="20">
        <v>0</v>
      </c>
      <c r="AJ51" s="20">
        <v>0</v>
      </c>
      <c r="AK51" s="20">
        <v>814.32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141676.6</v>
      </c>
      <c r="AW51" s="20">
        <v>0</v>
      </c>
      <c r="AX51" s="20">
        <v>0</v>
      </c>
      <c r="AY51" s="20">
        <v>24715.53</v>
      </c>
      <c r="AZ51" s="20">
        <v>0</v>
      </c>
      <c r="BA51" s="20">
        <v>0</v>
      </c>
      <c r="BB51" s="20">
        <v>0</v>
      </c>
      <c r="BC51" s="20">
        <v>2261.8199999999997</v>
      </c>
      <c r="BD51" s="20">
        <v>0</v>
      </c>
      <c r="BE51" s="20">
        <v>4568.2300000000005</v>
      </c>
      <c r="BF51" s="20">
        <v>4988.21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255813.44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912625.31</v>
      </c>
      <c r="CD51" s="16"/>
      <c r="CE51" s="28">
        <f>SUM(C51:CD51)</f>
        <v>3329726.4999999995</v>
      </c>
    </row>
    <row r="52" spans="1:83" x14ac:dyDescent="0.35">
      <c r="A52" s="35" t="s">
        <v>233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35">
      <c r="A59" s="35" t="s">
        <v>259</v>
      </c>
      <c r="B59" s="28"/>
      <c r="C59" s="20">
        <v>2455</v>
      </c>
      <c r="D59" s="20">
        <v>12771</v>
      </c>
      <c r="E59" s="20">
        <v>0</v>
      </c>
      <c r="F59" s="20">
        <v>1005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81">
        <v>843195</v>
      </c>
      <c r="Q59" s="26">
        <v>0</v>
      </c>
      <c r="R59" s="26">
        <v>750450</v>
      </c>
      <c r="S59" s="279">
        <v>0</v>
      </c>
      <c r="T59" s="279">
        <v>0</v>
      </c>
      <c r="U59" s="27">
        <v>0</v>
      </c>
      <c r="V59" s="26">
        <v>16279</v>
      </c>
      <c r="W59" s="26">
        <v>32689.31</v>
      </c>
      <c r="X59" s="26">
        <v>159567.54999999999</v>
      </c>
      <c r="Y59" s="26">
        <v>59600.25</v>
      </c>
      <c r="Z59" s="26">
        <v>0</v>
      </c>
      <c r="AA59" s="26">
        <v>5400.89</v>
      </c>
      <c r="AB59" s="279">
        <v>0</v>
      </c>
      <c r="AC59" s="26">
        <v>43386.73</v>
      </c>
      <c r="AD59" s="26">
        <v>0</v>
      </c>
      <c r="AE59" s="26">
        <v>17186.77</v>
      </c>
      <c r="AF59" s="26">
        <v>0</v>
      </c>
      <c r="AG59" s="26">
        <v>0</v>
      </c>
      <c r="AH59" s="26">
        <v>0</v>
      </c>
      <c r="AI59" s="26">
        <v>0</v>
      </c>
      <c r="AJ59" s="26">
        <v>15472</v>
      </c>
      <c r="AK59" s="26">
        <v>5399</v>
      </c>
      <c r="AL59" s="26">
        <v>1282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70015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194611.19999999981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35">
      <c r="A60" s="219" t="s">
        <v>260</v>
      </c>
      <c r="B60" s="220"/>
      <c r="C60" s="280">
        <v>32.356123968170394</v>
      </c>
      <c r="D60" s="280">
        <v>72.148856154500152</v>
      </c>
      <c r="E60" s="280">
        <v>12.08923492985079</v>
      </c>
      <c r="F60" s="280">
        <v>21.412947257340694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1">
        <v>83.740563687158826</v>
      </c>
      <c r="Q60" s="281">
        <v>0</v>
      </c>
      <c r="R60" s="281">
        <v>34.553697255540591</v>
      </c>
      <c r="S60" s="282">
        <v>3.5167856159566049</v>
      </c>
      <c r="T60" s="282">
        <v>0</v>
      </c>
      <c r="U60" s="283">
        <v>28.379673283783607</v>
      </c>
      <c r="V60" s="281">
        <v>1.2303938354478912</v>
      </c>
      <c r="W60" s="281">
        <v>3.4362520543238002</v>
      </c>
      <c r="X60" s="281">
        <v>8.7897705467411278</v>
      </c>
      <c r="Y60" s="281">
        <v>29.360713694608123</v>
      </c>
      <c r="Z60" s="281">
        <v>0</v>
      </c>
      <c r="AA60" s="281">
        <v>2.2369075339401503</v>
      </c>
      <c r="AB60" s="282">
        <v>21.046420545062134</v>
      </c>
      <c r="AC60" s="281">
        <v>16.925069860695196</v>
      </c>
      <c r="AD60" s="281">
        <v>0</v>
      </c>
      <c r="AE60" s="281">
        <v>5.7243890403117286</v>
      </c>
      <c r="AF60" s="281">
        <v>0</v>
      </c>
      <c r="AG60" s="281">
        <v>57.541184238692985</v>
      </c>
      <c r="AH60" s="281">
        <v>0</v>
      </c>
      <c r="AI60" s="281">
        <v>10.487467121851033</v>
      </c>
      <c r="AJ60" s="281">
        <v>4.1457739720348252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10.731110272502587</v>
      </c>
      <c r="AW60" s="282">
        <v>0</v>
      </c>
      <c r="AX60" s="282">
        <v>0</v>
      </c>
      <c r="AY60" s="281">
        <v>26.466199311442988</v>
      </c>
      <c r="AZ60" s="281">
        <v>0</v>
      </c>
      <c r="BA60" s="282">
        <v>0</v>
      </c>
      <c r="BB60" s="282">
        <v>0</v>
      </c>
      <c r="BC60" s="282">
        <v>6.4248349306267363</v>
      </c>
      <c r="BD60" s="282">
        <v>5.5159520540389115</v>
      </c>
      <c r="BE60" s="281">
        <v>7.7945431496171862</v>
      </c>
      <c r="BF60" s="282">
        <v>24.346656845979908</v>
      </c>
      <c r="BG60" s="282">
        <v>0.46914383555217209</v>
      </c>
      <c r="BH60" s="282">
        <v>0</v>
      </c>
      <c r="BI60" s="282">
        <v>0</v>
      </c>
      <c r="BJ60" s="282">
        <v>0</v>
      </c>
      <c r="BK60" s="282">
        <v>0</v>
      </c>
      <c r="BL60" s="282">
        <v>14.291137669275187</v>
      </c>
      <c r="BM60" s="282">
        <v>0</v>
      </c>
      <c r="BN60" s="282">
        <v>6.7011335607258724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11.54204109430931</v>
      </c>
      <c r="BY60" s="282">
        <v>13.445096573500672</v>
      </c>
      <c r="BZ60" s="282">
        <v>1.4900171230835593</v>
      </c>
      <c r="CA60" s="282">
        <v>0</v>
      </c>
      <c r="CB60" s="282">
        <v>0</v>
      </c>
      <c r="CC60" s="282">
        <v>49.97830273287969</v>
      </c>
      <c r="CD60" s="221" t="s">
        <v>246</v>
      </c>
      <c r="CE60" s="239">
        <f t="shared" ref="CE60:CE68" si="6">SUM(C60:CD60)</f>
        <v>628.31839374954552</v>
      </c>
    </row>
    <row r="61" spans="1:83" x14ac:dyDescent="0.35">
      <c r="A61" s="35" t="s">
        <v>261</v>
      </c>
      <c r="B61" s="16"/>
      <c r="C61" s="20">
        <v>4095936.28</v>
      </c>
      <c r="D61" s="20">
        <v>10065070.829999998</v>
      </c>
      <c r="E61" s="20">
        <v>709042.33000000019</v>
      </c>
      <c r="F61" s="20">
        <v>2883920.03</v>
      </c>
      <c r="G61" s="20" t="s">
        <v>1345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8620526.0199999996</v>
      </c>
      <c r="Q61" s="26">
        <v>0</v>
      </c>
      <c r="R61" s="26">
        <v>3833372.2499999995</v>
      </c>
      <c r="S61" s="284">
        <v>177269.37</v>
      </c>
      <c r="T61" s="284">
        <v>0</v>
      </c>
      <c r="U61" s="27">
        <v>2256544.81</v>
      </c>
      <c r="V61" s="26">
        <v>61840.990000000005</v>
      </c>
      <c r="W61" s="26">
        <v>343238.75999999995</v>
      </c>
      <c r="X61" s="26">
        <v>699205.29999999993</v>
      </c>
      <c r="Y61" s="26">
        <v>3086538.28</v>
      </c>
      <c r="Z61" s="26">
        <v>0</v>
      </c>
      <c r="AA61" s="26">
        <v>302688.95000000007</v>
      </c>
      <c r="AB61" s="285">
        <v>2285873.2000000002</v>
      </c>
      <c r="AC61" s="26">
        <v>1665954.38</v>
      </c>
      <c r="AD61" s="26">
        <v>0</v>
      </c>
      <c r="AE61" s="26">
        <v>626275.62999999989</v>
      </c>
      <c r="AF61" s="26">
        <v>0</v>
      </c>
      <c r="AG61" s="26">
        <v>6771124.6200000001</v>
      </c>
      <c r="AH61" s="26">
        <v>0</v>
      </c>
      <c r="AI61" s="26">
        <v>956216.90000000014</v>
      </c>
      <c r="AJ61" s="26">
        <v>545976.70000000007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848179.04</v>
      </c>
      <c r="AW61" s="284">
        <v>0</v>
      </c>
      <c r="AX61" s="284">
        <v>0</v>
      </c>
      <c r="AY61" s="26">
        <v>1368573.0799999998</v>
      </c>
      <c r="AZ61" s="26">
        <v>0</v>
      </c>
      <c r="BA61" s="284">
        <v>0</v>
      </c>
      <c r="BB61" s="284">
        <v>0</v>
      </c>
      <c r="BC61" s="284">
        <v>259263.78000000003</v>
      </c>
      <c r="BD61" s="284">
        <v>268489.55000000005</v>
      </c>
      <c r="BE61" s="26">
        <v>656725.30999999982</v>
      </c>
      <c r="BF61" s="284">
        <v>1205663.51</v>
      </c>
      <c r="BG61" s="284">
        <v>24453.65</v>
      </c>
      <c r="BH61" s="284">
        <v>0</v>
      </c>
      <c r="BI61" s="284">
        <v>0</v>
      </c>
      <c r="BJ61" s="284">
        <v>0</v>
      </c>
      <c r="BK61" s="284">
        <v>0</v>
      </c>
      <c r="BL61" s="284">
        <v>756769.28000000003</v>
      </c>
      <c r="BM61" s="284">
        <v>0</v>
      </c>
      <c r="BN61" s="284">
        <v>1489154.21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1271054.43</v>
      </c>
      <c r="BY61" s="284">
        <v>1733759.01</v>
      </c>
      <c r="BZ61" s="284">
        <v>260973.84</v>
      </c>
      <c r="CA61" s="284">
        <v>0</v>
      </c>
      <c r="CB61" s="284">
        <v>0</v>
      </c>
      <c r="CC61" s="284">
        <v>7897588.4900000002</v>
      </c>
      <c r="CD61" s="25" t="s">
        <v>246</v>
      </c>
      <c r="CE61" s="28">
        <f t="shared" si="6"/>
        <v>68027262.810000002</v>
      </c>
    </row>
    <row r="62" spans="1:83" x14ac:dyDescent="0.35">
      <c r="A62" s="35" t="s">
        <v>9</v>
      </c>
      <c r="B62" s="16"/>
      <c r="C62" s="28">
        <f t="shared" ref="C62:AH62" si="7">ROUND(C47+C48,0)</f>
        <v>693683</v>
      </c>
      <c r="D62" s="28">
        <f t="shared" si="7"/>
        <v>1150401</v>
      </c>
      <c r="E62" s="28">
        <f t="shared" si="7"/>
        <v>198810</v>
      </c>
      <c r="F62" s="28">
        <f t="shared" si="7"/>
        <v>462398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1620440</v>
      </c>
      <c r="Q62" s="28">
        <f t="shared" si="7"/>
        <v>0</v>
      </c>
      <c r="R62" s="28">
        <f t="shared" si="7"/>
        <v>749914</v>
      </c>
      <c r="S62" s="28">
        <f t="shared" si="7"/>
        <v>62280</v>
      </c>
      <c r="T62" s="28">
        <f t="shared" si="7"/>
        <v>0</v>
      </c>
      <c r="U62" s="28">
        <f t="shared" si="7"/>
        <v>476346</v>
      </c>
      <c r="V62" s="28">
        <f t="shared" si="7"/>
        <v>18535</v>
      </c>
      <c r="W62" s="28">
        <f t="shared" si="7"/>
        <v>69172</v>
      </c>
      <c r="X62" s="28">
        <f t="shared" si="7"/>
        <v>164341</v>
      </c>
      <c r="Y62" s="28">
        <f t="shared" si="7"/>
        <v>617329</v>
      </c>
      <c r="Z62" s="28">
        <f t="shared" si="7"/>
        <v>0</v>
      </c>
      <c r="AA62" s="28">
        <f t="shared" si="7"/>
        <v>48973</v>
      </c>
      <c r="AB62" s="28">
        <f t="shared" si="7"/>
        <v>442258</v>
      </c>
      <c r="AC62" s="28">
        <f t="shared" si="7"/>
        <v>348613</v>
      </c>
      <c r="AD62" s="28">
        <f t="shared" si="7"/>
        <v>0</v>
      </c>
      <c r="AE62" s="28">
        <f t="shared" si="7"/>
        <v>122865</v>
      </c>
      <c r="AF62" s="28">
        <f t="shared" si="7"/>
        <v>0</v>
      </c>
      <c r="AG62" s="28">
        <f t="shared" si="7"/>
        <v>1232929</v>
      </c>
      <c r="AH62" s="28">
        <f t="shared" si="7"/>
        <v>0</v>
      </c>
      <c r="AI62" s="28">
        <f t="shared" ref="AI62:BN62" si="8">ROUND(AI47+AI48,0)</f>
        <v>205590</v>
      </c>
      <c r="AJ62" s="28">
        <f t="shared" si="8"/>
        <v>98962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197073</v>
      </c>
      <c r="AW62" s="28">
        <f t="shared" si="8"/>
        <v>0</v>
      </c>
      <c r="AX62" s="28">
        <f t="shared" si="8"/>
        <v>0</v>
      </c>
      <c r="AY62" s="28">
        <f t="shared" si="8"/>
        <v>404620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100982</v>
      </c>
      <c r="BD62" s="28">
        <f t="shared" si="8"/>
        <v>93243</v>
      </c>
      <c r="BE62" s="28">
        <f t="shared" si="8"/>
        <v>154241</v>
      </c>
      <c r="BF62" s="28">
        <f t="shared" si="8"/>
        <v>351410</v>
      </c>
      <c r="BG62" s="28">
        <f t="shared" si="8"/>
        <v>7025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229451</v>
      </c>
      <c r="BM62" s="28">
        <f t="shared" si="8"/>
        <v>0</v>
      </c>
      <c r="BN62" s="28">
        <f t="shared" si="8"/>
        <v>400257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252825</v>
      </c>
      <c r="BY62" s="28">
        <f t="shared" si="9"/>
        <v>307403</v>
      </c>
      <c r="BZ62" s="28">
        <f t="shared" si="9"/>
        <v>38751</v>
      </c>
      <c r="CA62" s="28">
        <f t="shared" si="9"/>
        <v>0</v>
      </c>
      <c r="CB62" s="28">
        <f t="shared" si="9"/>
        <v>0</v>
      </c>
      <c r="CC62" s="28">
        <f t="shared" si="9"/>
        <v>1571139</v>
      </c>
      <c r="CD62" s="25" t="s">
        <v>246</v>
      </c>
      <c r="CE62" s="28">
        <f t="shared" si="6"/>
        <v>12892259</v>
      </c>
    </row>
    <row r="63" spans="1:83" x14ac:dyDescent="0.35">
      <c r="A63" s="35" t="s">
        <v>262</v>
      </c>
      <c r="B63" s="16"/>
      <c r="C63" s="20">
        <v>679.68</v>
      </c>
      <c r="D63" s="20">
        <v>0</v>
      </c>
      <c r="E63" s="20">
        <v>0</v>
      </c>
      <c r="F63" s="20">
        <v>157100.01000000004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3121622.05</v>
      </c>
      <c r="S63" s="284">
        <v>0</v>
      </c>
      <c r="T63" s="284">
        <v>0</v>
      </c>
      <c r="U63" s="27">
        <v>9937.5</v>
      </c>
      <c r="V63" s="26">
        <v>0</v>
      </c>
      <c r="W63" s="26">
        <v>0</v>
      </c>
      <c r="X63" s="26">
        <v>0</v>
      </c>
      <c r="Y63" s="26">
        <v>10721.25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1357025.0599999998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56558.329999999994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994624.2200000002</v>
      </c>
      <c r="CD63" s="25" t="s">
        <v>246</v>
      </c>
      <c r="CE63" s="28">
        <f t="shared" si="6"/>
        <v>5708268.0999999996</v>
      </c>
    </row>
    <row r="64" spans="1:83" x14ac:dyDescent="0.35">
      <c r="A64" s="35" t="s">
        <v>263</v>
      </c>
      <c r="B64" s="16"/>
      <c r="C64" s="20">
        <v>662653.4</v>
      </c>
      <c r="D64" s="20">
        <v>1052576.1099999999</v>
      </c>
      <c r="E64" s="20">
        <v>0</v>
      </c>
      <c r="F64" s="20">
        <v>254510.22000000003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16015696.159999998</v>
      </c>
      <c r="Q64" s="26">
        <v>0</v>
      </c>
      <c r="R64" s="26">
        <v>394524.68</v>
      </c>
      <c r="S64" s="284">
        <v>246943.95</v>
      </c>
      <c r="T64" s="284">
        <v>0</v>
      </c>
      <c r="U64" s="27">
        <v>1292989.3</v>
      </c>
      <c r="V64" s="26">
        <v>912.36999999999989</v>
      </c>
      <c r="W64" s="26">
        <v>15678.21</v>
      </c>
      <c r="X64" s="26">
        <v>264558.28000000003</v>
      </c>
      <c r="Y64" s="26">
        <v>2379838.27</v>
      </c>
      <c r="Z64" s="26">
        <v>0</v>
      </c>
      <c r="AA64" s="26">
        <v>493523.29</v>
      </c>
      <c r="AB64" s="285">
        <v>3252466.48</v>
      </c>
      <c r="AC64" s="26">
        <v>146440.42000000001</v>
      </c>
      <c r="AD64" s="26">
        <v>84.7</v>
      </c>
      <c r="AE64" s="26">
        <v>1282</v>
      </c>
      <c r="AF64" s="26">
        <v>0</v>
      </c>
      <c r="AG64" s="26">
        <v>911638.77</v>
      </c>
      <c r="AH64" s="26">
        <v>0</v>
      </c>
      <c r="AI64" s="26">
        <v>0</v>
      </c>
      <c r="AJ64" s="26">
        <v>0</v>
      </c>
      <c r="AK64" s="26">
        <v>0</v>
      </c>
      <c r="AL64" s="26">
        <v>718.93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17976.769999999997</v>
      </c>
      <c r="AW64" s="284">
        <v>0</v>
      </c>
      <c r="AX64" s="284">
        <v>0</v>
      </c>
      <c r="AY64" s="26">
        <v>1013417.86</v>
      </c>
      <c r="AZ64" s="26">
        <v>0</v>
      </c>
      <c r="BA64" s="284">
        <v>411.76</v>
      </c>
      <c r="BB64" s="284">
        <v>0</v>
      </c>
      <c r="BC64" s="284">
        <v>2063.3000000000002</v>
      </c>
      <c r="BD64" s="284">
        <v>11610.22</v>
      </c>
      <c r="BE64" s="26">
        <v>15609.58</v>
      </c>
      <c r="BF64" s="284">
        <v>152547.72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21625.64</v>
      </c>
      <c r="BM64" s="284">
        <v>0</v>
      </c>
      <c r="BN64" s="284">
        <v>63064.86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243.75</v>
      </c>
      <c r="BX64" s="284">
        <v>3974.4599999999996</v>
      </c>
      <c r="BY64" s="284">
        <v>3932.1599999999994</v>
      </c>
      <c r="BZ64" s="284">
        <v>0</v>
      </c>
      <c r="CA64" s="284">
        <v>0</v>
      </c>
      <c r="CB64" s="284">
        <v>0</v>
      </c>
      <c r="CC64" s="284">
        <v>515643.58</v>
      </c>
      <c r="CD64" s="25" t="s">
        <v>246</v>
      </c>
      <c r="CE64" s="28">
        <f t="shared" si="6"/>
        <v>29209157.199999996</v>
      </c>
    </row>
    <row r="65" spans="1:83" x14ac:dyDescent="0.35">
      <c r="A65" s="35" t="s">
        <v>264</v>
      </c>
      <c r="B65" s="16"/>
      <c r="C65" s="20">
        <v>579.17999999999995</v>
      </c>
      <c r="D65" s="20">
        <v>579.17999999999995</v>
      </c>
      <c r="E65" s="20">
        <v>0</v>
      </c>
      <c r="F65" s="20">
        <v>240.8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2572.4699999999998</v>
      </c>
      <c r="Q65" s="26">
        <v>0</v>
      </c>
      <c r="R65" s="26">
        <v>579.17999999999995</v>
      </c>
      <c r="S65" s="284">
        <v>0</v>
      </c>
      <c r="T65" s="284">
        <v>0</v>
      </c>
      <c r="U65" s="27">
        <v>0</v>
      </c>
      <c r="V65" s="26">
        <v>482.60000000000008</v>
      </c>
      <c r="W65" s="26">
        <v>0</v>
      </c>
      <c r="X65" s="26">
        <v>0</v>
      </c>
      <c r="Y65" s="26">
        <v>2060.46</v>
      </c>
      <c r="Z65" s="26">
        <v>0</v>
      </c>
      <c r="AA65" s="26">
        <v>0</v>
      </c>
      <c r="AB65" s="285">
        <v>2443.4999999999995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3766.9299999999994</v>
      </c>
      <c r="BD65" s="284">
        <v>0</v>
      </c>
      <c r="BE65" s="26">
        <v>568527.80999999994</v>
      </c>
      <c r="BF65" s="284">
        <v>4103.91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506.54000000000008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4958.34</v>
      </c>
      <c r="BY65" s="284">
        <v>2382.0700000000002</v>
      </c>
      <c r="BZ65" s="284">
        <v>0</v>
      </c>
      <c r="CA65" s="284">
        <v>0</v>
      </c>
      <c r="CB65" s="284">
        <v>0</v>
      </c>
      <c r="CC65" s="284">
        <v>16319.29</v>
      </c>
      <c r="CD65" s="25" t="s">
        <v>246</v>
      </c>
      <c r="CE65" s="28">
        <f t="shared" si="6"/>
        <v>610102.26</v>
      </c>
    </row>
    <row r="66" spans="1:83" x14ac:dyDescent="0.35">
      <c r="A66" s="35" t="s">
        <v>265</v>
      </c>
      <c r="B66" s="16"/>
      <c r="C66" s="20">
        <v>132711.63</v>
      </c>
      <c r="D66" s="20">
        <v>703859.94</v>
      </c>
      <c r="E66" s="20">
        <v>-0.01</v>
      </c>
      <c r="F66" s="20">
        <v>212458.68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1928158.04</v>
      </c>
      <c r="Q66" s="26">
        <v>0</v>
      </c>
      <c r="R66" s="26">
        <v>108816.05</v>
      </c>
      <c r="S66" s="284">
        <v>-638429.55000000005</v>
      </c>
      <c r="T66" s="284">
        <v>0</v>
      </c>
      <c r="U66" s="27">
        <v>8966695.0399999991</v>
      </c>
      <c r="V66" s="26">
        <v>5207.57</v>
      </c>
      <c r="W66" s="26">
        <v>89214.59</v>
      </c>
      <c r="X66" s="26">
        <v>148650.51</v>
      </c>
      <c r="Y66" s="26">
        <v>671457.27</v>
      </c>
      <c r="Z66" s="26">
        <v>0</v>
      </c>
      <c r="AA66" s="26">
        <v>30483.759999999998</v>
      </c>
      <c r="AB66" s="285">
        <v>136958.21</v>
      </c>
      <c r="AC66" s="26">
        <v>22708.959999999999</v>
      </c>
      <c r="AD66" s="26">
        <v>-39476.129999999997</v>
      </c>
      <c r="AE66" s="26">
        <v>2008.45</v>
      </c>
      <c r="AF66" s="26">
        <v>0</v>
      </c>
      <c r="AG66" s="26">
        <v>266615.24</v>
      </c>
      <c r="AH66" s="26">
        <v>0</v>
      </c>
      <c r="AI66" s="26">
        <v>0</v>
      </c>
      <c r="AJ66" s="26">
        <v>-738884.66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-314820.84000000003</v>
      </c>
      <c r="AW66" s="284">
        <v>0</v>
      </c>
      <c r="AX66" s="284">
        <v>0</v>
      </c>
      <c r="AY66" s="26">
        <v>57979.31</v>
      </c>
      <c r="AZ66" s="26">
        <v>0</v>
      </c>
      <c r="BA66" s="284">
        <v>543477.49</v>
      </c>
      <c r="BB66" s="284">
        <v>0</v>
      </c>
      <c r="BC66" s="284">
        <v>0</v>
      </c>
      <c r="BD66" s="284">
        <v>15725.63</v>
      </c>
      <c r="BE66" s="26">
        <v>282559.32</v>
      </c>
      <c r="BF66" s="284">
        <v>100681.05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66.5</v>
      </c>
      <c r="BM66" s="284">
        <v>0</v>
      </c>
      <c r="BN66" s="284">
        <v>-5443941.3799999999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8513.4</v>
      </c>
      <c r="BX66" s="284">
        <v>196069.31</v>
      </c>
      <c r="BY66" s="284">
        <v>26724.6</v>
      </c>
      <c r="BZ66" s="284">
        <v>-165594.20000000001</v>
      </c>
      <c r="CA66" s="284">
        <v>0</v>
      </c>
      <c r="CB66" s="284">
        <v>0</v>
      </c>
      <c r="CC66" s="284">
        <v>31144077.68</v>
      </c>
      <c r="CD66" s="25" t="s">
        <v>246</v>
      </c>
      <c r="CE66" s="28">
        <f t="shared" si="6"/>
        <v>38460731.460000001</v>
      </c>
    </row>
    <row r="67" spans="1:83" x14ac:dyDescent="0.35">
      <c r="A67" s="35" t="s">
        <v>14</v>
      </c>
      <c r="B67" s="16"/>
      <c r="C67" s="28">
        <f t="shared" ref="C67:AH67" si="10">ROUND(C51+C52,0)</f>
        <v>106165</v>
      </c>
      <c r="D67" s="28">
        <f t="shared" si="10"/>
        <v>155624</v>
      </c>
      <c r="E67" s="28">
        <f t="shared" si="10"/>
        <v>4794</v>
      </c>
      <c r="F67" s="28">
        <f t="shared" si="10"/>
        <v>83371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931913</v>
      </c>
      <c r="Q67" s="28">
        <f t="shared" si="10"/>
        <v>0</v>
      </c>
      <c r="R67" s="28">
        <f t="shared" si="10"/>
        <v>38753</v>
      </c>
      <c r="S67" s="28">
        <f t="shared" si="10"/>
        <v>19783</v>
      </c>
      <c r="T67" s="28">
        <f t="shared" si="10"/>
        <v>0</v>
      </c>
      <c r="U67" s="28">
        <f t="shared" si="10"/>
        <v>32336</v>
      </c>
      <c r="V67" s="28">
        <f t="shared" si="10"/>
        <v>0</v>
      </c>
      <c r="W67" s="28">
        <f t="shared" si="10"/>
        <v>0</v>
      </c>
      <c r="X67" s="28">
        <f t="shared" si="10"/>
        <v>75062</v>
      </c>
      <c r="Y67" s="28">
        <f t="shared" si="10"/>
        <v>443331</v>
      </c>
      <c r="Z67" s="28">
        <f t="shared" si="10"/>
        <v>0</v>
      </c>
      <c r="AA67" s="28">
        <f t="shared" si="10"/>
        <v>22193</v>
      </c>
      <c r="AB67" s="28">
        <f t="shared" si="10"/>
        <v>4428</v>
      </c>
      <c r="AC67" s="28">
        <f t="shared" si="10"/>
        <v>11063</v>
      </c>
      <c r="AD67" s="28">
        <f t="shared" si="10"/>
        <v>11459</v>
      </c>
      <c r="AE67" s="28">
        <f t="shared" si="10"/>
        <v>0</v>
      </c>
      <c r="AF67" s="28">
        <f t="shared" si="10"/>
        <v>0</v>
      </c>
      <c r="AG67" s="28">
        <f t="shared" si="10"/>
        <v>41989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814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141677</v>
      </c>
      <c r="AW67" s="28">
        <f t="shared" si="11"/>
        <v>0</v>
      </c>
      <c r="AX67" s="28">
        <f t="shared" si="11"/>
        <v>0</v>
      </c>
      <c r="AY67" s="28">
        <f t="shared" si="11"/>
        <v>24716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2262</v>
      </c>
      <c r="BD67" s="28">
        <f t="shared" si="11"/>
        <v>0</v>
      </c>
      <c r="BE67" s="28">
        <f t="shared" si="11"/>
        <v>4568</v>
      </c>
      <c r="BF67" s="28">
        <f t="shared" si="11"/>
        <v>4988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255813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912625</v>
      </c>
      <c r="CD67" s="25" t="s">
        <v>246</v>
      </c>
      <c r="CE67" s="28">
        <f t="shared" si="6"/>
        <v>3329727</v>
      </c>
    </row>
    <row r="68" spans="1:83" x14ac:dyDescent="0.35">
      <c r="A68" s="35" t="s">
        <v>266</v>
      </c>
      <c r="B68" s="28"/>
      <c r="C68" s="20">
        <v>25230.400000000001</v>
      </c>
      <c r="D68" s="20">
        <v>43969.88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57485.880000000005</v>
      </c>
      <c r="Q68" s="26">
        <v>0</v>
      </c>
      <c r="R68" s="26">
        <v>0</v>
      </c>
      <c r="S68" s="284">
        <v>0</v>
      </c>
      <c r="T68" s="284">
        <v>0</v>
      </c>
      <c r="U68" s="27">
        <v>76721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5">
        <v>10515.440000000002</v>
      </c>
      <c r="AC68" s="26">
        <v>13845.140000000005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0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0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255310.77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2749.03</v>
      </c>
      <c r="CD68" s="25" t="s">
        <v>246</v>
      </c>
      <c r="CE68" s="28">
        <f t="shared" si="6"/>
        <v>485827.54000000004</v>
      </c>
    </row>
    <row r="69" spans="1:83" x14ac:dyDescent="0.35">
      <c r="A69" s="35" t="s">
        <v>267</v>
      </c>
      <c r="B69" s="16"/>
      <c r="C69" s="28">
        <f t="shared" ref="C69:AH69" si="13">SUM(C70:C83)</f>
        <v>112246.78000000001</v>
      </c>
      <c r="D69" s="28">
        <f t="shared" si="13"/>
        <v>88096.720000000016</v>
      </c>
      <c r="E69" s="28">
        <f t="shared" si="13"/>
        <v>4566.67</v>
      </c>
      <c r="F69" s="28">
        <f t="shared" si="13"/>
        <v>28330.350000000002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119101.27999999994</v>
      </c>
      <c r="Q69" s="28">
        <f t="shared" si="13"/>
        <v>0</v>
      </c>
      <c r="R69" s="28">
        <f t="shared" si="13"/>
        <v>68739.200000000012</v>
      </c>
      <c r="S69" s="28">
        <f t="shared" si="13"/>
        <v>1750</v>
      </c>
      <c r="T69" s="28">
        <f t="shared" si="13"/>
        <v>0</v>
      </c>
      <c r="U69" s="28">
        <f t="shared" si="13"/>
        <v>26971.67</v>
      </c>
      <c r="V69" s="28">
        <f t="shared" si="13"/>
        <v>0</v>
      </c>
      <c r="W69" s="28">
        <f t="shared" si="13"/>
        <v>2939.8100000000004</v>
      </c>
      <c r="X69" s="28">
        <f t="shared" si="13"/>
        <v>5800.0000000000018</v>
      </c>
      <c r="Y69" s="28">
        <f t="shared" si="13"/>
        <v>3989.9999999999773</v>
      </c>
      <c r="Z69" s="28">
        <f t="shared" si="13"/>
        <v>0</v>
      </c>
      <c r="AA69" s="28">
        <f t="shared" si="13"/>
        <v>18875</v>
      </c>
      <c r="AB69" s="28">
        <f t="shared" si="13"/>
        <v>19312.53</v>
      </c>
      <c r="AC69" s="28">
        <f t="shared" si="13"/>
        <v>0</v>
      </c>
      <c r="AD69" s="28">
        <f t="shared" si="13"/>
        <v>0</v>
      </c>
      <c r="AE69" s="28">
        <f t="shared" si="13"/>
        <v>1918.8999999999987</v>
      </c>
      <c r="AF69" s="28">
        <f t="shared" si="13"/>
        <v>0</v>
      </c>
      <c r="AG69" s="28">
        <f t="shared" si="13"/>
        <v>139583.32999999996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2926.6700000000019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728.48</v>
      </c>
      <c r="BE69" s="28">
        <f t="shared" si="14"/>
        <v>-54093.77999999997</v>
      </c>
      <c r="BF69" s="28">
        <f t="shared" si="14"/>
        <v>76496.39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1666.6699999999983</v>
      </c>
      <c r="BM69" s="28">
        <f t="shared" si="14"/>
        <v>0</v>
      </c>
      <c r="BN69" s="28">
        <f t="shared" si="14"/>
        <v>755155.30999999982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9092.0100000000057</v>
      </c>
      <c r="BY69" s="28">
        <f t="shared" si="15"/>
        <v>4496.9100000000017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2677541.0499999998</v>
      </c>
      <c r="CD69" s="28">
        <f t="shared" si="15"/>
        <v>5441304.2000000011</v>
      </c>
      <c r="CE69" s="28">
        <f>SUM(CE70:CE84)</f>
        <v>15732323.42</v>
      </c>
    </row>
    <row r="70" spans="1:83" x14ac:dyDescent="0.3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3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3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3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3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3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3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3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3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3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3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3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3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35">
      <c r="A83" s="29" t="s">
        <v>281</v>
      </c>
      <c r="B83" s="16"/>
      <c r="C83" s="20">
        <v>112246.78000000001</v>
      </c>
      <c r="D83" s="20">
        <v>88096.720000000016</v>
      </c>
      <c r="E83" s="26">
        <v>4566.67</v>
      </c>
      <c r="F83" s="26">
        <v>28330.350000000002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119101.27999999994</v>
      </c>
      <c r="Q83" s="26">
        <v>0</v>
      </c>
      <c r="R83" s="27">
        <v>68739.200000000012</v>
      </c>
      <c r="S83" s="26">
        <v>1750</v>
      </c>
      <c r="T83" s="20">
        <v>0</v>
      </c>
      <c r="U83" s="26">
        <v>26971.67</v>
      </c>
      <c r="V83" s="26">
        <v>0</v>
      </c>
      <c r="W83" s="20">
        <v>2939.8100000000004</v>
      </c>
      <c r="X83" s="26">
        <v>5800.0000000000018</v>
      </c>
      <c r="Y83" s="26">
        <v>3989.9999999999773</v>
      </c>
      <c r="Z83" s="26">
        <v>0</v>
      </c>
      <c r="AA83" s="26">
        <v>18875</v>
      </c>
      <c r="AB83" s="26">
        <v>19312.53</v>
      </c>
      <c r="AC83" s="26">
        <v>0</v>
      </c>
      <c r="AD83" s="26">
        <v>0</v>
      </c>
      <c r="AE83" s="26">
        <v>1918.8999999999987</v>
      </c>
      <c r="AF83" s="26">
        <v>0</v>
      </c>
      <c r="AG83" s="26">
        <v>139583.32999999996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2926.6700000000019</v>
      </c>
      <c r="AZ83" s="26">
        <v>0</v>
      </c>
      <c r="BA83" s="26">
        <v>0</v>
      </c>
      <c r="BB83" s="26">
        <v>0</v>
      </c>
      <c r="BC83" s="26">
        <v>0</v>
      </c>
      <c r="BD83" s="26">
        <v>728.48</v>
      </c>
      <c r="BE83" s="26">
        <v>-54093.77999999997</v>
      </c>
      <c r="BF83" s="26">
        <v>76496.39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1666.6699999999983</v>
      </c>
      <c r="BM83" s="26">
        <v>0</v>
      </c>
      <c r="BN83" s="26">
        <v>755155.30999999982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9092.0100000000057</v>
      </c>
      <c r="BY83" s="26">
        <v>4496.9100000000017</v>
      </c>
      <c r="BZ83" s="26">
        <v>0</v>
      </c>
      <c r="CA83" s="26">
        <v>0</v>
      </c>
      <c r="CB83" s="26">
        <v>0</v>
      </c>
      <c r="CC83" s="26">
        <v>2677541.0499999998</v>
      </c>
      <c r="CD83" s="31">
        <v>5441304.2000000011</v>
      </c>
      <c r="CE83" s="28">
        <f t="shared" si="16"/>
        <v>9557536.1500000004</v>
      </c>
    </row>
    <row r="84" spans="1:84" x14ac:dyDescent="0.35">
      <c r="A84" s="35" t="s">
        <v>282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6174787.2699999996</v>
      </c>
      <c r="CD84" s="31">
        <v>0</v>
      </c>
      <c r="CE84" s="28">
        <f t="shared" si="16"/>
        <v>6174787.2699999996</v>
      </c>
    </row>
    <row r="85" spans="1:84" x14ac:dyDescent="0.35">
      <c r="A85" s="35" t="s">
        <v>283</v>
      </c>
      <c r="B85" s="28"/>
      <c r="C85" s="28">
        <f t="shared" ref="C85:AH85" si="17">SUM(C61:C69)-C84</f>
        <v>5829885.3499999996</v>
      </c>
      <c r="D85" s="28">
        <f t="shared" si="17"/>
        <v>13260177.659999998</v>
      </c>
      <c r="E85" s="28">
        <f t="shared" si="17"/>
        <v>917212.99000000022</v>
      </c>
      <c r="F85" s="28">
        <f t="shared" si="17"/>
        <v>4082329.0900000003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29295892.849999998</v>
      </c>
      <c r="Q85" s="28">
        <f t="shared" si="17"/>
        <v>0</v>
      </c>
      <c r="R85" s="28">
        <f t="shared" si="17"/>
        <v>8316320.4099999992</v>
      </c>
      <c r="S85" s="28">
        <f t="shared" si="17"/>
        <v>-130403.23000000004</v>
      </c>
      <c r="T85" s="28">
        <f t="shared" si="17"/>
        <v>0</v>
      </c>
      <c r="U85" s="28">
        <f t="shared" si="17"/>
        <v>13138541.319999998</v>
      </c>
      <c r="V85" s="28">
        <f t="shared" si="17"/>
        <v>86978.53</v>
      </c>
      <c r="W85" s="28">
        <f t="shared" si="17"/>
        <v>520243.36999999994</v>
      </c>
      <c r="X85" s="28">
        <f t="shared" si="17"/>
        <v>1357617.09</v>
      </c>
      <c r="Y85" s="28">
        <f t="shared" si="17"/>
        <v>7215265.5299999993</v>
      </c>
      <c r="Z85" s="28">
        <f t="shared" si="17"/>
        <v>0</v>
      </c>
      <c r="AA85" s="28">
        <f t="shared" si="17"/>
        <v>916737</v>
      </c>
      <c r="AB85" s="28">
        <f t="shared" si="17"/>
        <v>6154255.3600000003</v>
      </c>
      <c r="AC85" s="28">
        <f t="shared" si="17"/>
        <v>2208624.9</v>
      </c>
      <c r="AD85" s="28">
        <f t="shared" si="17"/>
        <v>-27932.43</v>
      </c>
      <c r="AE85" s="28">
        <f t="shared" si="17"/>
        <v>754349.97999999986</v>
      </c>
      <c r="AF85" s="28">
        <f t="shared" si="17"/>
        <v>0</v>
      </c>
      <c r="AG85" s="28">
        <f t="shared" si="17"/>
        <v>10720905.02</v>
      </c>
      <c r="AH85" s="28">
        <f t="shared" si="17"/>
        <v>0</v>
      </c>
      <c r="AI85" s="28">
        <f t="shared" ref="AI85:BN85" si="18">SUM(AI61:AI69)-AI84</f>
        <v>1161806.9000000001</v>
      </c>
      <c r="AJ85" s="28">
        <f t="shared" si="18"/>
        <v>-93945.959999999963</v>
      </c>
      <c r="AK85" s="28">
        <f t="shared" si="18"/>
        <v>814</v>
      </c>
      <c r="AL85" s="28">
        <f t="shared" si="18"/>
        <v>718.93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890084.97</v>
      </c>
      <c r="AW85" s="28">
        <f t="shared" si="18"/>
        <v>0</v>
      </c>
      <c r="AX85" s="28">
        <f t="shared" si="18"/>
        <v>0</v>
      </c>
      <c r="AY85" s="28">
        <f t="shared" si="18"/>
        <v>2872232.92</v>
      </c>
      <c r="AZ85" s="28">
        <f t="shared" si="18"/>
        <v>0</v>
      </c>
      <c r="BA85" s="28">
        <f t="shared" si="18"/>
        <v>543889.25</v>
      </c>
      <c r="BB85" s="28">
        <f t="shared" si="18"/>
        <v>0</v>
      </c>
      <c r="BC85" s="28">
        <f t="shared" si="18"/>
        <v>368338.01</v>
      </c>
      <c r="BD85" s="28">
        <f t="shared" si="18"/>
        <v>389796.88</v>
      </c>
      <c r="BE85" s="28">
        <f t="shared" si="18"/>
        <v>1628137.2399999998</v>
      </c>
      <c r="BF85" s="28">
        <f t="shared" si="18"/>
        <v>1895890.5799999998</v>
      </c>
      <c r="BG85" s="28">
        <f t="shared" si="18"/>
        <v>31478.65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1009579.0900000001</v>
      </c>
      <c r="BM85" s="28">
        <f t="shared" si="18"/>
        <v>0</v>
      </c>
      <c r="BN85" s="28">
        <f t="shared" si="18"/>
        <v>-2168121.3599999994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8757.15</v>
      </c>
      <c r="BX85" s="28">
        <f t="shared" si="19"/>
        <v>1737973.55</v>
      </c>
      <c r="BY85" s="28">
        <f t="shared" si="19"/>
        <v>2078697.75</v>
      </c>
      <c r="BZ85" s="28">
        <f t="shared" si="19"/>
        <v>134130.63999999996</v>
      </c>
      <c r="CA85" s="28">
        <f t="shared" si="19"/>
        <v>0</v>
      </c>
      <c r="CB85" s="28">
        <f t="shared" si="19"/>
        <v>0</v>
      </c>
      <c r="CC85" s="28">
        <f t="shared" si="19"/>
        <v>39557520.069999993</v>
      </c>
      <c r="CD85" s="28">
        <f t="shared" si="19"/>
        <v>5441304.2000000011</v>
      </c>
      <c r="CE85" s="28">
        <f t="shared" si="16"/>
        <v>162106084.25</v>
      </c>
    </row>
    <row r="86" spans="1:84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35">
      <c r="A87" s="35" t="s">
        <v>285</v>
      </c>
      <c r="B87" s="16"/>
      <c r="C87" s="20">
        <v>9210564.0600000005</v>
      </c>
      <c r="D87" s="20">
        <v>28451309.399999999</v>
      </c>
      <c r="E87" s="20">
        <v>0</v>
      </c>
      <c r="F87" s="20">
        <v>9388456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52062708</v>
      </c>
      <c r="Q87" s="20">
        <v>0</v>
      </c>
      <c r="R87" s="20">
        <v>5402407</v>
      </c>
      <c r="S87" s="20">
        <v>0</v>
      </c>
      <c r="T87" s="20">
        <v>0</v>
      </c>
      <c r="U87" s="20">
        <v>24073151</v>
      </c>
      <c r="V87" s="20">
        <v>1004657.9999999999</v>
      </c>
      <c r="W87" s="20">
        <v>2407938.3400000003</v>
      </c>
      <c r="X87" s="20">
        <v>13859180.720000001</v>
      </c>
      <c r="Y87" s="20">
        <v>15174496.01</v>
      </c>
      <c r="Z87" s="20">
        <v>0</v>
      </c>
      <c r="AA87" s="20">
        <v>1263751.28</v>
      </c>
      <c r="AB87" s="20">
        <v>32115264.379999999</v>
      </c>
      <c r="AC87" s="20">
        <v>17403347</v>
      </c>
      <c r="AD87" s="20">
        <v>0</v>
      </c>
      <c r="AE87" s="20">
        <v>2432150</v>
      </c>
      <c r="AF87" s="20">
        <v>0</v>
      </c>
      <c r="AG87" s="20">
        <v>18408656</v>
      </c>
      <c r="AH87" s="20">
        <v>0</v>
      </c>
      <c r="AI87" s="20">
        <v>0</v>
      </c>
      <c r="AJ87" s="20">
        <v>0</v>
      </c>
      <c r="AK87" s="20">
        <v>1427398</v>
      </c>
      <c r="AL87" s="20">
        <v>703955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3673104.3000000007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238462494.49000001</v>
      </c>
    </row>
    <row r="88" spans="1:84" x14ac:dyDescent="0.35">
      <c r="A88" s="35" t="s">
        <v>286</v>
      </c>
      <c r="B88" s="16"/>
      <c r="C88" s="20">
        <v>1945133</v>
      </c>
      <c r="D88" s="20">
        <v>10449425</v>
      </c>
      <c r="E88" s="20">
        <v>0</v>
      </c>
      <c r="F88" s="20">
        <v>822173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183404748.90000001</v>
      </c>
      <c r="Q88" s="20">
        <v>0</v>
      </c>
      <c r="R88" s="20">
        <v>23969523</v>
      </c>
      <c r="S88" s="20">
        <v>0</v>
      </c>
      <c r="T88" s="20">
        <v>0</v>
      </c>
      <c r="U88" s="20">
        <v>25377098.009999998</v>
      </c>
      <c r="V88" s="20">
        <v>3341824</v>
      </c>
      <c r="W88" s="20">
        <v>16877990.260000002</v>
      </c>
      <c r="X88" s="20">
        <v>57242172.880000003</v>
      </c>
      <c r="Y88" s="20">
        <v>46501964.010000005</v>
      </c>
      <c r="Z88" s="20">
        <v>0</v>
      </c>
      <c r="AA88" s="20">
        <v>4290229.1100000003</v>
      </c>
      <c r="AB88" s="20">
        <v>28725434.470000003</v>
      </c>
      <c r="AC88" s="20">
        <v>1635936</v>
      </c>
      <c r="AD88" s="20">
        <v>0</v>
      </c>
      <c r="AE88" s="20">
        <v>631918.00000000012</v>
      </c>
      <c r="AF88" s="20">
        <v>0</v>
      </c>
      <c r="AG88" s="20">
        <v>100337782.00000001</v>
      </c>
      <c r="AH88" s="20">
        <v>0</v>
      </c>
      <c r="AI88" s="20">
        <v>0</v>
      </c>
      <c r="AJ88" s="20">
        <v>38200</v>
      </c>
      <c r="AK88" s="20">
        <v>245418</v>
      </c>
      <c r="AL88" s="20">
        <v>103498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786536.54999999993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506727004.19000006</v>
      </c>
    </row>
    <row r="89" spans="1:84" x14ac:dyDescent="0.35">
      <c r="A89" s="22" t="s">
        <v>287</v>
      </c>
      <c r="B89" s="16"/>
      <c r="C89" s="28">
        <f t="shared" ref="C89:AV89" si="21">C87+C88</f>
        <v>11155697.060000001</v>
      </c>
      <c r="D89" s="28">
        <f t="shared" si="21"/>
        <v>38900734.399999999</v>
      </c>
      <c r="E89" s="28">
        <f t="shared" si="21"/>
        <v>0</v>
      </c>
      <c r="F89" s="28">
        <f t="shared" si="21"/>
        <v>10210629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235467456.90000001</v>
      </c>
      <c r="Q89" s="28">
        <f t="shared" si="21"/>
        <v>0</v>
      </c>
      <c r="R89" s="28">
        <f t="shared" si="21"/>
        <v>29371930</v>
      </c>
      <c r="S89" s="28">
        <f t="shared" si="21"/>
        <v>0</v>
      </c>
      <c r="T89" s="28">
        <f t="shared" si="21"/>
        <v>0</v>
      </c>
      <c r="U89" s="28">
        <f t="shared" si="21"/>
        <v>49450249.009999998</v>
      </c>
      <c r="V89" s="28">
        <f t="shared" si="21"/>
        <v>4346482</v>
      </c>
      <c r="W89" s="28">
        <f t="shared" si="21"/>
        <v>19285928.600000001</v>
      </c>
      <c r="X89" s="28">
        <f t="shared" si="21"/>
        <v>71101353.600000009</v>
      </c>
      <c r="Y89" s="28">
        <f t="shared" si="21"/>
        <v>61676460.020000003</v>
      </c>
      <c r="Z89" s="28">
        <f t="shared" si="21"/>
        <v>0</v>
      </c>
      <c r="AA89" s="28">
        <f t="shared" si="21"/>
        <v>5553980.3900000006</v>
      </c>
      <c r="AB89" s="28">
        <f t="shared" si="21"/>
        <v>60840698.850000001</v>
      </c>
      <c r="AC89" s="28">
        <f t="shared" si="21"/>
        <v>19039283</v>
      </c>
      <c r="AD89" s="28">
        <f t="shared" si="21"/>
        <v>0</v>
      </c>
      <c r="AE89" s="28">
        <f t="shared" si="21"/>
        <v>3064068</v>
      </c>
      <c r="AF89" s="28">
        <f t="shared" si="21"/>
        <v>0</v>
      </c>
      <c r="AG89" s="28">
        <f t="shared" si="21"/>
        <v>118746438.00000001</v>
      </c>
      <c r="AH89" s="28">
        <f t="shared" si="21"/>
        <v>0</v>
      </c>
      <c r="AI89" s="28">
        <f t="shared" si="21"/>
        <v>0</v>
      </c>
      <c r="AJ89" s="28">
        <f t="shared" si="21"/>
        <v>38200</v>
      </c>
      <c r="AK89" s="28">
        <f t="shared" si="21"/>
        <v>1672816</v>
      </c>
      <c r="AL89" s="28">
        <f t="shared" si="21"/>
        <v>807453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4459640.8500000006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745189498.68000007</v>
      </c>
    </row>
    <row r="90" spans="1:84" x14ac:dyDescent="0.35">
      <c r="A90" s="35" t="s">
        <v>288</v>
      </c>
      <c r="B90" s="28"/>
      <c r="C90" s="20">
        <v>4000.096962997322</v>
      </c>
      <c r="D90" s="20">
        <v>6876.5172281058403</v>
      </c>
      <c r="E90" s="20">
        <v>37991.797277850674</v>
      </c>
      <c r="F90" s="20">
        <v>0</v>
      </c>
      <c r="G90" s="20">
        <v>0</v>
      </c>
      <c r="H90" s="20">
        <v>0</v>
      </c>
      <c r="I90" s="20">
        <v>0</v>
      </c>
      <c r="J90" s="20">
        <v>921.99113672927467</v>
      </c>
      <c r="K90" s="20">
        <v>0</v>
      </c>
      <c r="L90" s="20">
        <v>0</v>
      </c>
      <c r="M90" s="20">
        <v>0</v>
      </c>
      <c r="N90" s="20">
        <v>0</v>
      </c>
      <c r="O90" s="20">
        <v>682.84968564011899</v>
      </c>
      <c r="P90" s="20">
        <v>27682.783880296472</v>
      </c>
      <c r="Q90" s="20">
        <v>2512.4258475872734</v>
      </c>
      <c r="R90" s="20">
        <v>635.78972136956224</v>
      </c>
      <c r="S90" s="20">
        <v>4504.3108658961437</v>
      </c>
      <c r="T90" s="20">
        <v>0</v>
      </c>
      <c r="U90" s="20">
        <v>3629.3796934374259</v>
      </c>
      <c r="V90" s="20">
        <v>1552.018413494279</v>
      </c>
      <c r="W90" s="20">
        <v>1487.6711154100483</v>
      </c>
      <c r="X90" s="20">
        <v>549.35305230119286</v>
      </c>
      <c r="Y90" s="20">
        <v>10039.13890857407</v>
      </c>
      <c r="Z90" s="20">
        <v>0</v>
      </c>
      <c r="AA90" s="20">
        <v>961.36784152708753</v>
      </c>
      <c r="AB90" s="20">
        <v>3187.5922737546484</v>
      </c>
      <c r="AC90" s="20">
        <v>1082.3791782228047</v>
      </c>
      <c r="AD90" s="20">
        <v>397.60867771449972</v>
      </c>
      <c r="AE90" s="20">
        <v>503.2534954647291</v>
      </c>
      <c r="AF90" s="20">
        <v>0</v>
      </c>
      <c r="AG90" s="20">
        <v>10413.69780787034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731.83046477886182</v>
      </c>
      <c r="AW90" s="20">
        <v>0</v>
      </c>
      <c r="AX90" s="20">
        <v>0</v>
      </c>
      <c r="AY90" s="20">
        <v>5146.8234393043567</v>
      </c>
      <c r="AZ90" s="20">
        <v>0</v>
      </c>
      <c r="BA90" s="20">
        <v>374.55889929626784</v>
      </c>
      <c r="BB90" s="20">
        <v>0</v>
      </c>
      <c r="BC90" s="20">
        <v>0</v>
      </c>
      <c r="BD90" s="20">
        <v>0</v>
      </c>
      <c r="BE90" s="20">
        <v>46840.030968149433</v>
      </c>
      <c r="BF90" s="20">
        <v>2316.5027310323026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8087.5910024971063</v>
      </c>
      <c r="BO90" s="20">
        <v>0</v>
      </c>
      <c r="BP90" s="20">
        <v>0</v>
      </c>
      <c r="BQ90" s="20">
        <v>0</v>
      </c>
      <c r="BR90" s="20">
        <v>1078.5375484864328</v>
      </c>
      <c r="BS90" s="20">
        <v>956.56580435662249</v>
      </c>
      <c r="BT90" s="20">
        <v>0</v>
      </c>
      <c r="BU90" s="20">
        <v>0</v>
      </c>
      <c r="BV90" s="20">
        <v>2493.2176989054137</v>
      </c>
      <c r="BW90" s="20">
        <v>0</v>
      </c>
      <c r="BX90" s="20">
        <v>0</v>
      </c>
      <c r="BY90" s="20">
        <v>6973.518378949233</v>
      </c>
      <c r="BZ90" s="20">
        <v>0</v>
      </c>
      <c r="CA90" s="20">
        <v>0</v>
      </c>
      <c r="CB90" s="20">
        <v>0</v>
      </c>
      <c r="CC90" s="20">
        <v>0</v>
      </c>
      <c r="CD90" s="236" t="s">
        <v>246</v>
      </c>
      <c r="CE90" s="28">
        <f t="shared" si="20"/>
        <v>194611.19999999981</v>
      </c>
      <c r="CF90" s="28">
        <f>BE59-CE90</f>
        <v>0</v>
      </c>
    </row>
    <row r="91" spans="1:84" x14ac:dyDescent="0.35">
      <c r="A91" s="22" t="s">
        <v>289</v>
      </c>
      <c r="B91" s="16"/>
      <c r="C91" s="20">
        <v>4768</v>
      </c>
      <c r="D91" s="20">
        <v>35522</v>
      </c>
      <c r="E91" s="20">
        <v>0</v>
      </c>
      <c r="F91" s="20">
        <v>2914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23175</v>
      </c>
      <c r="Q91" s="20">
        <v>0</v>
      </c>
      <c r="R91" s="20">
        <v>89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3179</v>
      </c>
      <c r="AH91" s="20">
        <v>0</v>
      </c>
      <c r="AI91" s="20">
        <v>368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246</v>
      </c>
      <c r="AY91" s="286" t="s">
        <v>246</v>
      </c>
      <c r="AZ91" s="20">
        <v>0</v>
      </c>
      <c r="BA91" s="20">
        <v>0</v>
      </c>
      <c r="BB91" s="20">
        <v>0</v>
      </c>
      <c r="BC91" s="20">
        <v>0</v>
      </c>
      <c r="BD91" s="25" t="s">
        <v>246</v>
      </c>
      <c r="BE91" s="25" t="s">
        <v>246</v>
      </c>
      <c r="BF91" s="20">
        <v>0</v>
      </c>
      <c r="BG91" s="25" t="s">
        <v>246</v>
      </c>
      <c r="BH91" s="20">
        <v>0</v>
      </c>
      <c r="BI91" s="20">
        <v>0</v>
      </c>
      <c r="BJ91" s="25" t="s">
        <v>246</v>
      </c>
      <c r="BK91" s="20">
        <v>0</v>
      </c>
      <c r="BL91" s="20">
        <v>0</v>
      </c>
      <c r="BM91" s="20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246</v>
      </c>
      <c r="CD91" s="25" t="s">
        <v>246</v>
      </c>
      <c r="CE91" s="28">
        <f t="shared" si="20"/>
        <v>70015</v>
      </c>
      <c r="CF91" s="28">
        <f>AY59-CE91</f>
        <v>0</v>
      </c>
    </row>
    <row r="92" spans="1:84" x14ac:dyDescent="0.35">
      <c r="A92" s="22" t="s">
        <v>290</v>
      </c>
      <c r="B92" s="16"/>
      <c r="C92" s="20">
        <v>1611.4953719236921</v>
      </c>
      <c r="D92" s="20">
        <v>2770.3017678208007</v>
      </c>
      <c r="E92" s="20">
        <v>15305.530353555203</v>
      </c>
      <c r="F92" s="20">
        <v>0</v>
      </c>
      <c r="G92" s="20">
        <v>0</v>
      </c>
      <c r="H92" s="20">
        <v>0</v>
      </c>
      <c r="I92" s="20">
        <v>0</v>
      </c>
      <c r="J92" s="20">
        <v>371.43710853463256</v>
      </c>
      <c r="K92" s="20">
        <v>0</v>
      </c>
      <c r="L92" s="20">
        <v>0</v>
      </c>
      <c r="M92" s="20">
        <v>0</v>
      </c>
      <c r="N92" s="20">
        <v>0</v>
      </c>
      <c r="O92" s="20">
        <v>275.09560850846225</v>
      </c>
      <c r="P92" s="20">
        <v>11152.399183752343</v>
      </c>
      <c r="Q92" s="20">
        <v>1012.1661207568737</v>
      </c>
      <c r="R92" s="20">
        <v>256.13683942700703</v>
      </c>
      <c r="S92" s="20">
        <v>1814.6250406535696</v>
      </c>
      <c r="T92" s="20">
        <v>0</v>
      </c>
      <c r="U92" s="20">
        <v>1462.146701200392</v>
      </c>
      <c r="V92" s="20">
        <v>625.25246603329811</v>
      </c>
      <c r="W92" s="20">
        <v>599.32925116681861</v>
      </c>
      <c r="X92" s="20">
        <v>221.31461050188526</v>
      </c>
      <c r="Y92" s="20">
        <v>4044.4084328255353</v>
      </c>
      <c r="Z92" s="20">
        <v>0</v>
      </c>
      <c r="AA92" s="20">
        <v>387.30056837829915</v>
      </c>
      <c r="AB92" s="20">
        <v>1284.1664200275472</v>
      </c>
      <c r="AC92" s="20">
        <v>436.05168887346969</v>
      </c>
      <c r="AD92" s="20">
        <v>160.1822530555603</v>
      </c>
      <c r="AE92" s="20">
        <v>202.74275507515361</v>
      </c>
      <c r="AF92" s="20">
        <v>0</v>
      </c>
      <c r="AG92" s="20">
        <v>4195.3047581677301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294.82820489936455</v>
      </c>
      <c r="AW92" s="20">
        <v>0</v>
      </c>
      <c r="AX92" s="286" t="s">
        <v>246</v>
      </c>
      <c r="AY92" s="286" t="s">
        <v>246</v>
      </c>
      <c r="AZ92" s="25" t="s">
        <v>246</v>
      </c>
      <c r="BA92" s="20">
        <v>151.11165533562453</v>
      </c>
      <c r="BB92" s="20">
        <v>0</v>
      </c>
      <c r="BC92" s="20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20">
        <v>0</v>
      </c>
      <c r="BI92" s="20">
        <v>0</v>
      </c>
      <c r="BJ92" s="25" t="s">
        <v>246</v>
      </c>
      <c r="BK92" s="20">
        <v>0</v>
      </c>
      <c r="BL92" s="20">
        <v>0</v>
      </c>
      <c r="BM92" s="20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>
        <v>385.38542971501556</v>
      </c>
      <c r="BT92" s="20">
        <v>0</v>
      </c>
      <c r="BU92" s="20">
        <v>0</v>
      </c>
      <c r="BV92" s="20">
        <v>1004.0304616259617</v>
      </c>
      <c r="BW92" s="20">
        <v>0</v>
      </c>
      <c r="BX92" s="20">
        <v>0</v>
      </c>
      <c r="BY92" s="20">
        <v>2809.2569481857718</v>
      </c>
      <c r="BZ92" s="20">
        <v>0</v>
      </c>
      <c r="CA92" s="20">
        <v>0</v>
      </c>
      <c r="CB92" s="20">
        <v>0</v>
      </c>
      <c r="CC92" s="25" t="s">
        <v>246</v>
      </c>
      <c r="CD92" s="25" t="s">
        <v>246</v>
      </c>
      <c r="CE92" s="28">
        <f t="shared" si="20"/>
        <v>52832.000000000007</v>
      </c>
      <c r="CF92" s="16"/>
    </row>
    <row r="93" spans="1:84" x14ac:dyDescent="0.35">
      <c r="A93" s="22" t="s">
        <v>291</v>
      </c>
      <c r="B93" s="16"/>
      <c r="C93" s="20">
        <v>211829.28132656365</v>
      </c>
      <c r="D93" s="20">
        <v>111080.17962610431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98239.293838560756</v>
      </c>
      <c r="Q93" s="20">
        <v>0</v>
      </c>
      <c r="R93" s="20">
        <v>0</v>
      </c>
      <c r="S93" s="20">
        <v>59444.078781297721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14739.642676744967</v>
      </c>
      <c r="Z93" s="20">
        <v>84199.491333828977</v>
      </c>
      <c r="AA93" s="20">
        <v>0</v>
      </c>
      <c r="AB93" s="20">
        <v>13244.513252594857</v>
      </c>
      <c r="AC93" s="20">
        <v>0</v>
      </c>
      <c r="AD93" s="20">
        <v>0</v>
      </c>
      <c r="AE93" s="20">
        <v>0</v>
      </c>
      <c r="AF93" s="20">
        <v>0</v>
      </c>
      <c r="AG93" s="20">
        <v>80790.82063777154</v>
      </c>
      <c r="AH93" s="20">
        <v>0</v>
      </c>
      <c r="AI93" s="20">
        <v>47236.29618588931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20">
        <v>0</v>
      </c>
      <c r="BC93" s="20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20">
        <v>0</v>
      </c>
      <c r="BI93" s="20">
        <v>0</v>
      </c>
      <c r="BJ93" s="25" t="s">
        <v>246</v>
      </c>
      <c r="BK93" s="20">
        <v>0</v>
      </c>
      <c r="BL93" s="20">
        <v>0</v>
      </c>
      <c r="BM93" s="20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246</v>
      </c>
      <c r="CD93" s="25" t="s">
        <v>246</v>
      </c>
      <c r="CE93" s="28">
        <f t="shared" si="20"/>
        <v>720803.59765935608</v>
      </c>
      <c r="CF93" s="28">
        <f>BA59</f>
        <v>0</v>
      </c>
    </row>
    <row r="94" spans="1:84" x14ac:dyDescent="0.35">
      <c r="A94" s="22" t="s">
        <v>292</v>
      </c>
      <c r="B94" s="16"/>
      <c r="C94" s="280">
        <v>23.730982873461503</v>
      </c>
      <c r="D94" s="280">
        <v>40.841581501254588</v>
      </c>
      <c r="E94" s="280">
        <v>0.95008219165067354</v>
      </c>
      <c r="F94" s="280">
        <v>15.27980136776989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1">
        <v>37.072043145606571</v>
      </c>
      <c r="Q94" s="281">
        <v>0</v>
      </c>
      <c r="R94" s="281">
        <v>21.719993147709591</v>
      </c>
      <c r="S94" s="282">
        <v>0</v>
      </c>
      <c r="T94" s="282">
        <v>0</v>
      </c>
      <c r="U94" s="283">
        <v>9.1719178069627517E-3</v>
      </c>
      <c r="V94" s="281">
        <v>0</v>
      </c>
      <c r="W94" s="281">
        <v>0</v>
      </c>
      <c r="X94" s="281">
        <v>9.3732876699488647E-3</v>
      </c>
      <c r="Y94" s="281">
        <v>2.892960958507814</v>
      </c>
      <c r="Z94" s="281">
        <v>0</v>
      </c>
      <c r="AA94" s="281">
        <v>0.11322739724476338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32.583417803755694</v>
      </c>
      <c r="AH94" s="281">
        <v>0</v>
      </c>
      <c r="AI94" s="281">
        <v>9.8043773959172089</v>
      </c>
      <c r="AJ94" s="281">
        <v>3.565143150196556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0.97552671219513332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189.5476828507469</v>
      </c>
      <c r="CF94" s="33"/>
    </row>
    <row r="95" spans="1:84" x14ac:dyDescent="0.35">
      <c r="A95" s="34" t="s">
        <v>293</v>
      </c>
      <c r="B95" s="34"/>
      <c r="C95" s="34"/>
      <c r="D95" s="34"/>
      <c r="E95" s="34"/>
    </row>
    <row r="96" spans="1:84" x14ac:dyDescent="0.35">
      <c r="A96" s="35" t="s">
        <v>294</v>
      </c>
      <c r="B96" s="36"/>
      <c r="C96" s="288" t="s">
        <v>1359</v>
      </c>
      <c r="D96" s="38"/>
      <c r="E96" s="39"/>
      <c r="F96" s="12"/>
    </row>
    <row r="97" spans="1:6" x14ac:dyDescent="0.35">
      <c r="A97" s="28" t="s">
        <v>295</v>
      </c>
      <c r="B97" s="36" t="s">
        <v>296</v>
      </c>
      <c r="C97" s="289">
        <v>180</v>
      </c>
      <c r="D97" s="38"/>
      <c r="E97" s="39"/>
      <c r="F97" s="12"/>
    </row>
    <row r="98" spans="1:6" x14ac:dyDescent="0.35">
      <c r="A98" s="28" t="s">
        <v>297</v>
      </c>
      <c r="B98" s="36" t="s">
        <v>296</v>
      </c>
      <c r="C98" s="37" t="s">
        <v>1355</v>
      </c>
      <c r="D98" s="38"/>
      <c r="E98" s="39"/>
      <c r="F98" s="12"/>
    </row>
    <row r="99" spans="1:6" x14ac:dyDescent="0.35">
      <c r="A99" s="28" t="s">
        <v>298</v>
      </c>
      <c r="B99" s="36" t="s">
        <v>296</v>
      </c>
      <c r="C99" s="295" t="s">
        <v>1356</v>
      </c>
      <c r="D99" s="38"/>
      <c r="E99" s="39"/>
      <c r="F99" s="12"/>
    </row>
    <row r="100" spans="1:6" x14ac:dyDescent="0.35">
      <c r="A100" s="28" t="s">
        <v>299</v>
      </c>
      <c r="B100" s="36" t="s">
        <v>296</v>
      </c>
      <c r="C100" s="37" t="s">
        <v>1357</v>
      </c>
      <c r="D100" s="38"/>
      <c r="E100" s="39"/>
      <c r="F100" s="12"/>
    </row>
    <row r="101" spans="1:6" x14ac:dyDescent="0.35">
      <c r="A101" s="28" t="s">
        <v>300</v>
      </c>
      <c r="B101" s="36" t="s">
        <v>296</v>
      </c>
      <c r="C101" s="37" t="s">
        <v>1358</v>
      </c>
      <c r="D101" s="38"/>
      <c r="E101" s="39"/>
      <c r="F101" s="12"/>
    </row>
    <row r="102" spans="1:6" x14ac:dyDescent="0.35">
      <c r="A102" s="28" t="s">
        <v>301</v>
      </c>
      <c r="B102" s="36" t="s">
        <v>296</v>
      </c>
      <c r="C102" s="290">
        <v>98962</v>
      </c>
      <c r="D102" s="38"/>
      <c r="E102" s="39"/>
      <c r="F102" s="12"/>
    </row>
    <row r="103" spans="1:6" x14ac:dyDescent="0.35">
      <c r="A103" s="28" t="s">
        <v>302</v>
      </c>
      <c r="B103" s="36" t="s">
        <v>296</v>
      </c>
      <c r="C103" s="37" t="s">
        <v>1357</v>
      </c>
      <c r="D103" s="38"/>
      <c r="E103" s="39"/>
      <c r="F103" s="12"/>
    </row>
    <row r="104" spans="1:6" x14ac:dyDescent="0.35">
      <c r="A104" s="28" t="s">
        <v>303</v>
      </c>
      <c r="B104" s="36" t="s">
        <v>296</v>
      </c>
      <c r="C104" s="291" t="s">
        <v>1360</v>
      </c>
      <c r="D104" s="38"/>
      <c r="E104" s="39"/>
      <c r="F104" s="12"/>
    </row>
    <row r="105" spans="1:6" x14ac:dyDescent="0.35">
      <c r="A105" s="28" t="s">
        <v>304</v>
      </c>
      <c r="B105" s="36" t="s">
        <v>296</v>
      </c>
      <c r="C105" s="291" t="s">
        <v>1361</v>
      </c>
      <c r="D105" s="38"/>
      <c r="E105" s="39"/>
      <c r="F105" s="12"/>
    </row>
    <row r="106" spans="1:6" x14ac:dyDescent="0.35">
      <c r="A106" s="28" t="s">
        <v>305</v>
      </c>
      <c r="B106" s="36" t="s">
        <v>296</v>
      </c>
      <c r="C106" s="37" t="s">
        <v>1362</v>
      </c>
      <c r="D106" s="38"/>
      <c r="E106" s="39"/>
      <c r="F106" s="12"/>
    </row>
    <row r="107" spans="1:6" x14ac:dyDescent="0.35">
      <c r="A107" s="28" t="s">
        <v>306</v>
      </c>
      <c r="B107" s="36" t="s">
        <v>296</v>
      </c>
      <c r="C107" s="294">
        <v>5094735291</v>
      </c>
      <c r="D107" s="38"/>
      <c r="E107" s="39"/>
      <c r="F107" s="12"/>
    </row>
    <row r="108" spans="1:6" x14ac:dyDescent="0.35">
      <c r="A108" s="28" t="s">
        <v>307</v>
      </c>
      <c r="B108" s="36" t="s">
        <v>296</v>
      </c>
      <c r="C108" s="294">
        <v>5094735731</v>
      </c>
      <c r="D108" s="38"/>
      <c r="E108" s="39"/>
      <c r="F108" s="12"/>
    </row>
    <row r="109" spans="1:6" x14ac:dyDescent="0.35">
      <c r="A109" s="40" t="s">
        <v>308</v>
      </c>
      <c r="B109" s="36" t="s">
        <v>296</v>
      </c>
      <c r="C109" s="37" t="s">
        <v>1363</v>
      </c>
      <c r="D109" s="38"/>
      <c r="E109" s="39"/>
      <c r="F109" s="12"/>
    </row>
    <row r="110" spans="1:6" x14ac:dyDescent="0.35">
      <c r="A110" s="40" t="s">
        <v>309</v>
      </c>
      <c r="B110" s="36" t="s">
        <v>296</v>
      </c>
      <c r="C110" s="37" t="s">
        <v>1364</v>
      </c>
      <c r="D110" s="38"/>
      <c r="E110" s="39"/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43"/>
      <c r="D113" s="16"/>
      <c r="E113" s="16"/>
    </row>
    <row r="114" spans="1:5" x14ac:dyDescent="0.35">
      <c r="A114" s="16" t="s">
        <v>302</v>
      </c>
      <c r="B114" s="42" t="s">
        <v>296</v>
      </c>
      <c r="C114" s="43"/>
      <c r="D114" s="16"/>
      <c r="E114" s="16"/>
    </row>
    <row r="115" spans="1:5" x14ac:dyDescent="0.35">
      <c r="A115" s="16" t="s">
        <v>312</v>
      </c>
      <c r="B115" s="42" t="s">
        <v>296</v>
      </c>
      <c r="C115" s="43"/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43"/>
      <c r="D117" s="16"/>
      <c r="E117" s="16"/>
    </row>
    <row r="118" spans="1:5" x14ac:dyDescent="0.35">
      <c r="A118" s="16" t="s">
        <v>157</v>
      </c>
      <c r="B118" s="42" t="s">
        <v>296</v>
      </c>
      <c r="C118" s="214">
        <v>1</v>
      </c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43"/>
      <c r="D120" s="16"/>
      <c r="E120" s="16"/>
    </row>
    <row r="121" spans="1:5" x14ac:dyDescent="0.35">
      <c r="A121" s="16" t="s">
        <v>317</v>
      </c>
      <c r="B121" s="42" t="s">
        <v>296</v>
      </c>
      <c r="C121" s="43"/>
      <c r="D121" s="16"/>
      <c r="E121" s="16"/>
    </row>
    <row r="122" spans="1:5" x14ac:dyDescent="0.35">
      <c r="A122" s="16" t="s">
        <v>318</v>
      </c>
      <c r="B122" s="42" t="s">
        <v>296</v>
      </c>
      <c r="C122" s="43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215">
        <v>4833</v>
      </c>
      <c r="D127" s="46">
        <v>20738</v>
      </c>
      <c r="E127" s="16"/>
    </row>
    <row r="128" spans="1:5" x14ac:dyDescent="0.35">
      <c r="A128" s="16" t="s">
        <v>323</v>
      </c>
      <c r="B128" s="42" t="s">
        <v>296</v>
      </c>
      <c r="C128" s="215">
        <v>0</v>
      </c>
      <c r="D128" s="46">
        <v>0</v>
      </c>
      <c r="E128" s="16"/>
    </row>
    <row r="129" spans="1:5" x14ac:dyDescent="0.35">
      <c r="A129" s="16" t="s">
        <v>324</v>
      </c>
      <c r="B129" s="42" t="s">
        <v>296</v>
      </c>
      <c r="C129" s="43">
        <v>0</v>
      </c>
      <c r="D129" s="46">
        <v>0</v>
      </c>
      <c r="E129" s="16"/>
    </row>
    <row r="130" spans="1:5" x14ac:dyDescent="0.35">
      <c r="A130" s="16" t="s">
        <v>325</v>
      </c>
      <c r="B130" s="42" t="s">
        <v>296</v>
      </c>
      <c r="C130" s="43">
        <v>589</v>
      </c>
      <c r="D130" s="46">
        <v>801</v>
      </c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43">
        <v>10</v>
      </c>
      <c r="D132" s="16"/>
      <c r="E132" s="16"/>
    </row>
    <row r="133" spans="1:5" x14ac:dyDescent="0.35">
      <c r="A133" s="16" t="s">
        <v>328</v>
      </c>
      <c r="B133" s="42" t="s">
        <v>296</v>
      </c>
      <c r="C133" s="43">
        <v>76</v>
      </c>
      <c r="D133" s="16"/>
      <c r="E133" s="16"/>
    </row>
    <row r="134" spans="1:5" x14ac:dyDescent="0.35">
      <c r="A134" s="16" t="s">
        <v>329</v>
      </c>
      <c r="B134" s="42" t="s">
        <v>296</v>
      </c>
      <c r="C134" s="207">
        <v>0</v>
      </c>
      <c r="D134" s="16"/>
      <c r="E134" s="16"/>
    </row>
    <row r="135" spans="1:5" x14ac:dyDescent="0.35">
      <c r="A135" s="16" t="s">
        <v>330</v>
      </c>
      <c r="B135" s="42" t="s">
        <v>296</v>
      </c>
      <c r="C135" s="43">
        <v>0</v>
      </c>
      <c r="D135" s="16"/>
      <c r="E135" s="16"/>
    </row>
    <row r="136" spans="1:5" x14ac:dyDescent="0.35">
      <c r="A136" s="16" t="s">
        <v>331</v>
      </c>
      <c r="B136" s="42" t="s">
        <v>296</v>
      </c>
      <c r="C136" s="43">
        <v>21</v>
      </c>
      <c r="D136" s="16"/>
      <c r="E136" s="16"/>
    </row>
    <row r="137" spans="1:5" x14ac:dyDescent="0.35">
      <c r="A137" s="16" t="s">
        <v>332</v>
      </c>
      <c r="B137" s="42" t="s">
        <v>296</v>
      </c>
      <c r="C137" s="43">
        <v>0</v>
      </c>
      <c r="D137" s="16"/>
      <c r="E137" s="16"/>
    </row>
    <row r="138" spans="1:5" x14ac:dyDescent="0.35">
      <c r="A138" s="16" t="s">
        <v>121</v>
      </c>
      <c r="B138" s="42" t="s">
        <v>296</v>
      </c>
      <c r="C138" s="43">
        <v>0</v>
      </c>
      <c r="D138" s="16"/>
      <c r="E138" s="16"/>
    </row>
    <row r="139" spans="1:5" x14ac:dyDescent="0.35">
      <c r="A139" s="16" t="s">
        <v>333</v>
      </c>
      <c r="B139" s="42" t="s">
        <v>296</v>
      </c>
      <c r="C139" s="215">
        <v>0</v>
      </c>
      <c r="D139" s="16"/>
      <c r="E139" s="16"/>
    </row>
    <row r="140" spans="1:5" x14ac:dyDescent="0.35">
      <c r="A140" s="16" t="s">
        <v>334</v>
      </c>
      <c r="B140" s="42"/>
      <c r="C140" s="43">
        <v>0</v>
      </c>
      <c r="D140" s="16"/>
      <c r="E140" s="16"/>
    </row>
    <row r="141" spans="1:5" x14ac:dyDescent="0.35">
      <c r="A141" s="16" t="s">
        <v>324</v>
      </c>
      <c r="B141" s="42" t="s">
        <v>296</v>
      </c>
      <c r="C141" s="43">
        <v>0</v>
      </c>
      <c r="D141" s="16"/>
      <c r="E141" s="16"/>
    </row>
    <row r="142" spans="1:5" x14ac:dyDescent="0.35">
      <c r="A142" s="16" t="s">
        <v>335</v>
      </c>
      <c r="B142" s="42" t="s">
        <v>296</v>
      </c>
      <c r="C142" s="43">
        <v>16</v>
      </c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123</v>
      </c>
    </row>
    <row r="144" spans="1:5" x14ac:dyDescent="0.35">
      <c r="A144" s="16" t="s">
        <v>337</v>
      </c>
      <c r="B144" s="42" t="s">
        <v>296</v>
      </c>
      <c r="C144" s="215">
        <v>123</v>
      </c>
      <c r="D144" s="16"/>
      <c r="E144" s="16"/>
    </row>
    <row r="145" spans="1:6" x14ac:dyDescent="0.35">
      <c r="A145" s="16" t="s">
        <v>338</v>
      </c>
      <c r="B145" s="42" t="s">
        <v>296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215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46">
        <v>2746</v>
      </c>
      <c r="C154" s="46">
        <v>1249</v>
      </c>
      <c r="D154" s="46">
        <v>1474</v>
      </c>
      <c r="E154" s="28">
        <f>SUM(B154:D154)</f>
        <v>5469</v>
      </c>
    </row>
    <row r="155" spans="1:6" x14ac:dyDescent="0.35">
      <c r="A155" s="16" t="s">
        <v>240</v>
      </c>
      <c r="B155" s="46">
        <v>14113</v>
      </c>
      <c r="C155" s="46">
        <v>4663</v>
      </c>
      <c r="D155" s="46">
        <v>4642</v>
      </c>
      <c r="E155" s="28">
        <f>SUM(B155:D155)</f>
        <v>23418</v>
      </c>
    </row>
    <row r="156" spans="1:6" x14ac:dyDescent="0.35">
      <c r="A156" s="16" t="s">
        <v>344</v>
      </c>
      <c r="B156" s="46">
        <v>22017</v>
      </c>
      <c r="C156" s="46">
        <v>18220</v>
      </c>
      <c r="D156" s="46">
        <v>23514</v>
      </c>
      <c r="E156" s="28">
        <f>SUM(B156:D156)</f>
        <v>63751</v>
      </c>
    </row>
    <row r="157" spans="1:6" x14ac:dyDescent="0.35">
      <c r="A157" s="16" t="s">
        <v>285</v>
      </c>
      <c r="B157" s="46">
        <v>109448010.28347892</v>
      </c>
      <c r="C157" s="46">
        <v>49795794.064965032</v>
      </c>
      <c r="D157" s="46">
        <v>79218690.141556069</v>
      </c>
      <c r="E157" s="28">
        <f>SUM(B157:D157)</f>
        <v>238462494.49000001</v>
      </c>
      <c r="F157" s="14"/>
    </row>
    <row r="158" spans="1:6" x14ac:dyDescent="0.35">
      <c r="A158" s="16" t="s">
        <v>286</v>
      </c>
      <c r="B158" s="46">
        <v>232574361.36494547</v>
      </c>
      <c r="C158" s="46">
        <v>105814851.94041725</v>
      </c>
      <c r="D158" s="46">
        <v>168337790.8846373</v>
      </c>
      <c r="E158" s="28">
        <f>SUM(B158:D158)</f>
        <v>506727004.19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278"/>
      <c r="C160" s="278"/>
      <c r="D160" s="278"/>
      <c r="E160" s="28">
        <f>SUM(B160:D160)</f>
        <v>0</v>
      </c>
    </row>
    <row r="161" spans="1:5" x14ac:dyDescent="0.35">
      <c r="A161" s="16" t="s">
        <v>240</v>
      </c>
      <c r="B161" s="278"/>
      <c r="C161" s="278"/>
      <c r="D161" s="278"/>
      <c r="E161" s="28">
        <f>SUM(B161:D161)</f>
        <v>0</v>
      </c>
    </row>
    <row r="162" spans="1:5" x14ac:dyDescent="0.35">
      <c r="A162" s="16" t="s">
        <v>344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285</v>
      </c>
      <c r="B163" s="278"/>
      <c r="C163" s="278"/>
      <c r="D163" s="278"/>
      <c r="E163" s="28">
        <f>SUM(B163:D163)</f>
        <v>0</v>
      </c>
    </row>
    <row r="164" spans="1:5" x14ac:dyDescent="0.35">
      <c r="A164" s="16" t="s">
        <v>286</v>
      </c>
      <c r="B164" s="46"/>
      <c r="C164" s="46"/>
      <c r="D164" s="46"/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46"/>
      <c r="C166" s="46"/>
      <c r="D166" s="46"/>
      <c r="E166" s="28">
        <f>SUM(B166:D166)</f>
        <v>0</v>
      </c>
    </row>
    <row r="167" spans="1:5" x14ac:dyDescent="0.35">
      <c r="A167" s="16" t="s">
        <v>240</v>
      </c>
      <c r="B167" s="46"/>
      <c r="C167" s="46"/>
      <c r="D167" s="46"/>
      <c r="E167" s="28">
        <f>SUM(B167:D167)</f>
        <v>0</v>
      </c>
    </row>
    <row r="168" spans="1:5" x14ac:dyDescent="0.35">
      <c r="A168" s="16" t="s">
        <v>344</v>
      </c>
      <c r="B168" s="46"/>
      <c r="C168" s="46"/>
      <c r="D168" s="46"/>
      <c r="E168" s="28">
        <f>SUM(B168:D168)</f>
        <v>0</v>
      </c>
    </row>
    <row r="169" spans="1:5" x14ac:dyDescent="0.35">
      <c r="A169" s="16" t="s">
        <v>285</v>
      </c>
      <c r="B169" s="46"/>
      <c r="C169" s="46"/>
      <c r="D169" s="46"/>
      <c r="E169" s="28">
        <f>SUM(B169:D169)</f>
        <v>0</v>
      </c>
    </row>
    <row r="170" spans="1:5" x14ac:dyDescent="0.35">
      <c r="A170" s="16" t="s">
        <v>286</v>
      </c>
      <c r="B170" s="46"/>
      <c r="C170" s="46"/>
      <c r="D170" s="46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278"/>
      <c r="C173" s="278"/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43">
        <v>4313381.6900000004</v>
      </c>
      <c r="D181" s="16"/>
      <c r="E181" s="16"/>
    </row>
    <row r="182" spans="1:5" x14ac:dyDescent="0.35">
      <c r="A182" s="16" t="s">
        <v>354</v>
      </c>
      <c r="B182" s="42" t="s">
        <v>296</v>
      </c>
      <c r="C182" s="43">
        <v>0</v>
      </c>
      <c r="D182" s="16"/>
      <c r="E182" s="16"/>
    </row>
    <row r="183" spans="1:5" x14ac:dyDescent="0.35">
      <c r="A183" s="21" t="s">
        <v>355</v>
      </c>
      <c r="B183" s="42" t="s">
        <v>296</v>
      </c>
      <c r="C183" s="43">
        <v>0</v>
      </c>
      <c r="D183" s="16"/>
      <c r="E183" s="16"/>
    </row>
    <row r="184" spans="1:5" x14ac:dyDescent="0.35">
      <c r="A184" s="16" t="s">
        <v>356</v>
      </c>
      <c r="B184" s="42" t="s">
        <v>296</v>
      </c>
      <c r="C184" s="43">
        <v>5750314.0599999996</v>
      </c>
      <c r="D184" s="16"/>
      <c r="E184" s="16"/>
    </row>
    <row r="185" spans="1:5" x14ac:dyDescent="0.35">
      <c r="A185" s="16" t="s">
        <v>357</v>
      </c>
      <c r="B185" s="42" t="s">
        <v>296</v>
      </c>
      <c r="C185" s="43">
        <v>0</v>
      </c>
      <c r="D185" s="16"/>
      <c r="E185" s="16"/>
    </row>
    <row r="186" spans="1:5" x14ac:dyDescent="0.35">
      <c r="A186" s="16" t="s">
        <v>358</v>
      </c>
      <c r="B186" s="42" t="s">
        <v>296</v>
      </c>
      <c r="C186" s="43">
        <v>0</v>
      </c>
      <c r="D186" s="16"/>
      <c r="E186" s="16"/>
    </row>
    <row r="187" spans="1:5" x14ac:dyDescent="0.35">
      <c r="A187" s="16" t="s">
        <v>359</v>
      </c>
      <c r="B187" s="42" t="s">
        <v>296</v>
      </c>
      <c r="C187" s="43">
        <v>2801199.15</v>
      </c>
      <c r="D187" s="16"/>
      <c r="E187" s="16"/>
    </row>
    <row r="188" spans="1:5" x14ac:dyDescent="0.35">
      <c r="A188" s="16" t="s">
        <v>359</v>
      </c>
      <c r="B188" s="42" t="s">
        <v>296</v>
      </c>
      <c r="C188" s="43">
        <v>27364.29</v>
      </c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12892259.189999999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43">
        <v>256383.54</v>
      </c>
      <c r="D191" s="16"/>
      <c r="E191" s="16"/>
    </row>
    <row r="192" spans="1:5" x14ac:dyDescent="0.35">
      <c r="A192" s="16" t="s">
        <v>362</v>
      </c>
      <c r="B192" s="42" t="s">
        <v>296</v>
      </c>
      <c r="C192" s="43">
        <v>229444</v>
      </c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485827.54000000004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43">
        <v>1305885.8999999999</v>
      </c>
      <c r="D195" s="16"/>
      <c r="E195" s="16"/>
    </row>
    <row r="196" spans="1:5" x14ac:dyDescent="0.35">
      <c r="A196" s="16" t="s">
        <v>365</v>
      </c>
      <c r="B196" s="42" t="s">
        <v>296</v>
      </c>
      <c r="C196" s="43">
        <v>0</v>
      </c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1305885.8999999999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43">
        <v>61756.95</v>
      </c>
      <c r="D199" s="16"/>
      <c r="E199" s="16"/>
    </row>
    <row r="200" spans="1:5" x14ac:dyDescent="0.35">
      <c r="A200" s="16" t="s">
        <v>368</v>
      </c>
      <c r="B200" s="42" t="s">
        <v>296</v>
      </c>
      <c r="C200" s="43">
        <v>1078765.9100000001</v>
      </c>
      <c r="D200" s="16"/>
      <c r="E200" s="16"/>
    </row>
    <row r="201" spans="1:5" x14ac:dyDescent="0.35">
      <c r="A201" s="16" t="s">
        <v>157</v>
      </c>
      <c r="B201" s="42" t="s">
        <v>296</v>
      </c>
      <c r="C201" s="43">
        <v>0</v>
      </c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1140522.8600000001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43">
        <v>0</v>
      </c>
      <c r="D204" s="16"/>
      <c r="E204" s="16"/>
    </row>
    <row r="205" spans="1:5" x14ac:dyDescent="0.35">
      <c r="A205" s="16" t="s">
        <v>371</v>
      </c>
      <c r="B205" s="42" t="s">
        <v>296</v>
      </c>
      <c r="C205" s="43">
        <v>2994895.4400000009</v>
      </c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2994895.4400000009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43">
        <v>8979210</v>
      </c>
      <c r="C211" s="43">
        <v>943966.47</v>
      </c>
      <c r="D211" s="46">
        <v>0</v>
      </c>
      <c r="E211" s="28">
        <f t="shared" ref="E211:E219" si="22">SUM(B211:C211)-D211</f>
        <v>9923176.4700000007</v>
      </c>
    </row>
    <row r="212" spans="1:5" x14ac:dyDescent="0.35">
      <c r="A212" s="16" t="s">
        <v>379</v>
      </c>
      <c r="B212" s="43">
        <v>766764</v>
      </c>
      <c r="C212" s="43">
        <v>0</v>
      </c>
      <c r="D212" s="46">
        <v>0</v>
      </c>
      <c r="E212" s="28">
        <f t="shared" si="22"/>
        <v>766764</v>
      </c>
    </row>
    <row r="213" spans="1:5" x14ac:dyDescent="0.35">
      <c r="A213" s="16" t="s">
        <v>380</v>
      </c>
      <c r="B213" s="43">
        <v>33941318.530000001</v>
      </c>
      <c r="C213" s="43">
        <v>3357844.07</v>
      </c>
      <c r="D213" s="46">
        <v>0</v>
      </c>
      <c r="E213" s="28">
        <f t="shared" si="22"/>
        <v>37299162.600000001</v>
      </c>
    </row>
    <row r="214" spans="1:5" x14ac:dyDescent="0.35">
      <c r="A214" s="16" t="s">
        <v>381</v>
      </c>
      <c r="B214" s="43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35">
      <c r="A215" s="16" t="s">
        <v>382</v>
      </c>
      <c r="B215" s="43">
        <v>1207213.3700000001</v>
      </c>
      <c r="C215" s="43">
        <v>0</v>
      </c>
      <c r="D215" s="46">
        <v>0</v>
      </c>
      <c r="E215" s="28">
        <f t="shared" si="22"/>
        <v>1207213.3700000001</v>
      </c>
    </row>
    <row r="216" spans="1:5" x14ac:dyDescent="0.35">
      <c r="A216" s="16" t="s">
        <v>383</v>
      </c>
      <c r="B216" s="43">
        <v>22714249.790000003</v>
      </c>
      <c r="C216" s="43">
        <v>3570714.5200000009</v>
      </c>
      <c r="D216" s="46">
        <v>1332001.3299999998</v>
      </c>
      <c r="E216" s="28">
        <f t="shared" si="22"/>
        <v>24952962.980000004</v>
      </c>
    </row>
    <row r="217" spans="1:5" x14ac:dyDescent="0.35">
      <c r="A217" s="16" t="s">
        <v>384</v>
      </c>
      <c r="B217" s="43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35">
      <c r="A218" s="16" t="s">
        <v>385</v>
      </c>
      <c r="B218" s="43">
        <v>20000</v>
      </c>
      <c r="C218" s="43">
        <v>0</v>
      </c>
      <c r="D218" s="46">
        <v>0</v>
      </c>
      <c r="E218" s="28">
        <f t="shared" si="22"/>
        <v>20000</v>
      </c>
    </row>
    <row r="219" spans="1:5" x14ac:dyDescent="0.35">
      <c r="A219" s="16" t="s">
        <v>386</v>
      </c>
      <c r="B219" s="43">
        <v>0</v>
      </c>
      <c r="C219" s="43">
        <v>0</v>
      </c>
      <c r="D219" s="46">
        <v>0</v>
      </c>
      <c r="E219" s="28">
        <f t="shared" si="22"/>
        <v>0</v>
      </c>
    </row>
    <row r="220" spans="1:5" x14ac:dyDescent="0.35">
      <c r="A220" s="16" t="s">
        <v>228</v>
      </c>
      <c r="B220" s="28">
        <f>SUM(B211:B219)</f>
        <v>67628755.689999998</v>
      </c>
      <c r="C220" s="237">
        <f>SUM(C211:C219)</f>
        <v>7872525.0600000005</v>
      </c>
      <c r="D220" s="28">
        <f>SUM(D211:D219)</f>
        <v>1332001.3299999998</v>
      </c>
      <c r="E220" s="28">
        <f>SUM(E211:E219)</f>
        <v>74169279.420000002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43">
        <v>492919.73000000004</v>
      </c>
      <c r="C225" s="43">
        <v>109537.7</v>
      </c>
      <c r="D225" s="46">
        <v>0</v>
      </c>
      <c r="E225" s="28">
        <f t="shared" ref="E225:E232" si="23">SUM(B225:C225)-D225</f>
        <v>602457.43000000005</v>
      </c>
    </row>
    <row r="226" spans="1:6" x14ac:dyDescent="0.35">
      <c r="A226" s="16" t="s">
        <v>380</v>
      </c>
      <c r="B226" s="43">
        <v>7615495.2599999988</v>
      </c>
      <c r="C226" s="43">
        <v>8905.5200000003679</v>
      </c>
      <c r="D226" s="46">
        <v>0</v>
      </c>
      <c r="E226" s="28">
        <f t="shared" si="23"/>
        <v>7624400.7799999993</v>
      </c>
    </row>
    <row r="227" spans="1:6" x14ac:dyDescent="0.35">
      <c r="A227" s="16" t="s">
        <v>381</v>
      </c>
      <c r="B227" s="43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35">
      <c r="A228" s="16" t="s">
        <v>382</v>
      </c>
      <c r="B228" s="43">
        <v>446283.21</v>
      </c>
      <c r="C228" s="43">
        <v>-15888.95999999997</v>
      </c>
      <c r="D228" s="46">
        <v>0</v>
      </c>
      <c r="E228" s="28">
        <f t="shared" si="23"/>
        <v>430394.25000000006</v>
      </c>
    </row>
    <row r="229" spans="1:6" x14ac:dyDescent="0.35">
      <c r="A229" s="16" t="s">
        <v>383</v>
      </c>
      <c r="B229" s="43">
        <v>13377870.17</v>
      </c>
      <c r="C229" s="43">
        <v>1509191.2999999933</v>
      </c>
      <c r="D229" s="46">
        <v>1210623.8999999997</v>
      </c>
      <c r="E229" s="28">
        <f t="shared" si="23"/>
        <v>13676437.569999993</v>
      </c>
    </row>
    <row r="230" spans="1:6" x14ac:dyDescent="0.35">
      <c r="A230" s="16" t="s">
        <v>384</v>
      </c>
      <c r="B230" s="43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385</v>
      </c>
      <c r="B231" s="43">
        <v>9910.7200000000012</v>
      </c>
      <c r="C231" s="43">
        <v>2202.3900000000008</v>
      </c>
      <c r="D231" s="46">
        <v>0</v>
      </c>
      <c r="E231" s="28">
        <f t="shared" si="23"/>
        <v>12113.110000000002</v>
      </c>
    </row>
    <row r="232" spans="1:6" x14ac:dyDescent="0.35">
      <c r="A232" s="16" t="s">
        <v>386</v>
      </c>
      <c r="B232" s="43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21942479.089999996</v>
      </c>
      <c r="C233" s="237">
        <f>SUM(C224:C232)</f>
        <v>1613947.9499999937</v>
      </c>
      <c r="D233" s="28">
        <f>SUM(D224:D232)</f>
        <v>1210623.8999999997</v>
      </c>
      <c r="E233" s="28">
        <f>SUM(E224:E232)</f>
        <v>22345803.139999993</v>
      </c>
    </row>
    <row r="234" spans="1:6" x14ac:dyDescent="0.35">
      <c r="A234" s="16"/>
      <c r="B234" s="16"/>
      <c r="C234" s="23"/>
      <c r="D234" s="16"/>
      <c r="E234" s="16"/>
      <c r="F234" s="11">
        <f>E220-E233</f>
        <v>51823476.280000009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5" t="s">
        <v>389</v>
      </c>
      <c r="C236" s="345"/>
      <c r="D236" s="34"/>
      <c r="E236" s="34"/>
    </row>
    <row r="237" spans="1:6" x14ac:dyDescent="0.35">
      <c r="A237" s="52" t="s">
        <v>389</v>
      </c>
      <c r="B237" s="34"/>
      <c r="C237" s="43">
        <v>6174787.2699999996</v>
      </c>
      <c r="D237" s="36">
        <f>C237</f>
        <v>6174787.2699999996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43">
        <v>259256613.08635888</v>
      </c>
      <c r="D239" s="16"/>
      <c r="E239" s="16"/>
    </row>
    <row r="240" spans="1:6" x14ac:dyDescent="0.35">
      <c r="A240" s="16" t="s">
        <v>392</v>
      </c>
      <c r="B240" s="42" t="s">
        <v>296</v>
      </c>
      <c r="C240" s="43">
        <v>117954532.76666266</v>
      </c>
      <c r="D240" s="16"/>
      <c r="E240" s="16"/>
    </row>
    <row r="241" spans="1:5" x14ac:dyDescent="0.35">
      <c r="A241" s="16" t="s">
        <v>393</v>
      </c>
      <c r="B241" s="42" t="s">
        <v>296</v>
      </c>
      <c r="C241" s="43">
        <v>10340399.4</v>
      </c>
      <c r="D241" s="16"/>
      <c r="E241" s="16"/>
    </row>
    <row r="242" spans="1:5" x14ac:dyDescent="0.35">
      <c r="A242" s="16" t="s">
        <v>394</v>
      </c>
      <c r="B242" s="42" t="s">
        <v>296</v>
      </c>
      <c r="C242" s="43">
        <v>77145420.189922422</v>
      </c>
      <c r="D242" s="16"/>
      <c r="E242" s="16"/>
    </row>
    <row r="243" spans="1:5" x14ac:dyDescent="0.35">
      <c r="A243" s="16" t="s">
        <v>395</v>
      </c>
      <c r="B243" s="42" t="s">
        <v>296</v>
      </c>
      <c r="C243" s="43">
        <v>0</v>
      </c>
      <c r="D243" s="16"/>
      <c r="E243" s="16"/>
    </row>
    <row r="244" spans="1:5" x14ac:dyDescent="0.35">
      <c r="A244" s="16" t="s">
        <v>396</v>
      </c>
      <c r="B244" s="42" t="s">
        <v>296</v>
      </c>
      <c r="C244" s="43">
        <v>100164638.79705605</v>
      </c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564861604.24000001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215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43">
        <v>3711570.6149483309</v>
      </c>
      <c r="D249" s="16"/>
      <c r="E249" s="16"/>
    </row>
    <row r="250" spans="1:5" x14ac:dyDescent="0.35">
      <c r="A250" s="22" t="s">
        <v>401</v>
      </c>
      <c r="B250" s="42" t="s">
        <v>296</v>
      </c>
      <c r="C250" s="43">
        <v>7886997.3350516707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11598567.950000001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43">
        <v>4991335.2</v>
      </c>
      <c r="D254" s="16"/>
      <c r="E254" s="16"/>
    </row>
    <row r="255" spans="1:5" x14ac:dyDescent="0.35">
      <c r="A255" s="16" t="s">
        <v>403</v>
      </c>
      <c r="B255" s="42" t="s">
        <v>296</v>
      </c>
      <c r="C255" s="43">
        <v>0</v>
      </c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4991335.2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587626294.66000009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43">
        <v>0</v>
      </c>
      <c r="D266" s="16"/>
      <c r="E266" s="16"/>
    </row>
    <row r="267" spans="1:5" x14ac:dyDescent="0.35">
      <c r="A267" s="16" t="s">
        <v>410</v>
      </c>
      <c r="B267" s="42" t="s">
        <v>296</v>
      </c>
      <c r="C267" s="43">
        <v>0</v>
      </c>
      <c r="D267" s="16"/>
      <c r="E267" s="16"/>
    </row>
    <row r="268" spans="1:5" x14ac:dyDescent="0.35">
      <c r="A268" s="16" t="s">
        <v>411</v>
      </c>
      <c r="B268" s="42" t="s">
        <v>296</v>
      </c>
      <c r="C268" s="43">
        <v>24507659.019999996</v>
      </c>
      <c r="D268" s="16"/>
      <c r="E268" s="16"/>
    </row>
    <row r="269" spans="1:5" x14ac:dyDescent="0.35">
      <c r="A269" s="16" t="s">
        <v>412</v>
      </c>
      <c r="B269" s="42" t="s">
        <v>296</v>
      </c>
      <c r="C269" s="43">
        <v>4831241.82</v>
      </c>
      <c r="D269" s="16"/>
      <c r="E269" s="16"/>
    </row>
    <row r="270" spans="1:5" x14ac:dyDescent="0.35">
      <c r="A270" s="16" t="s">
        <v>413</v>
      </c>
      <c r="B270" s="42" t="s">
        <v>296</v>
      </c>
      <c r="C270" s="43">
        <v>0</v>
      </c>
      <c r="D270" s="16"/>
      <c r="E270" s="16"/>
    </row>
    <row r="271" spans="1:5" x14ac:dyDescent="0.35">
      <c r="A271" s="16" t="s">
        <v>414</v>
      </c>
      <c r="B271" s="42" t="s">
        <v>296</v>
      </c>
      <c r="C271" s="43">
        <v>-9.999999994761E-3</v>
      </c>
      <c r="D271" s="16"/>
      <c r="E271" s="16"/>
    </row>
    <row r="272" spans="1:5" x14ac:dyDescent="0.35">
      <c r="A272" s="16" t="s">
        <v>415</v>
      </c>
      <c r="B272" s="42" t="s">
        <v>296</v>
      </c>
      <c r="C272" s="43">
        <v>0</v>
      </c>
      <c r="D272" s="16"/>
      <c r="E272" s="16"/>
    </row>
    <row r="273" spans="1:5" x14ac:dyDescent="0.35">
      <c r="A273" s="16" t="s">
        <v>416</v>
      </c>
      <c r="B273" s="42" t="s">
        <v>296</v>
      </c>
      <c r="C273" s="43">
        <v>3483207.26</v>
      </c>
      <c r="D273" s="16"/>
      <c r="E273" s="16"/>
    </row>
    <row r="274" spans="1:5" x14ac:dyDescent="0.35">
      <c r="A274" s="16" t="s">
        <v>417</v>
      </c>
      <c r="B274" s="42" t="s">
        <v>296</v>
      </c>
      <c r="C274" s="43">
        <v>580971.81999999995</v>
      </c>
      <c r="D274" s="16"/>
      <c r="E274" s="16"/>
    </row>
    <row r="275" spans="1:5" x14ac:dyDescent="0.35">
      <c r="A275" s="16" t="s">
        <v>418</v>
      </c>
      <c r="B275" s="42" t="s">
        <v>296</v>
      </c>
      <c r="C275" s="43">
        <v>0</v>
      </c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23740596.269999996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43">
        <v>0</v>
      </c>
      <c r="D278" s="16"/>
      <c r="E278" s="16"/>
    </row>
    <row r="279" spans="1:5" x14ac:dyDescent="0.35">
      <c r="A279" s="16" t="s">
        <v>410</v>
      </c>
      <c r="B279" s="42" t="s">
        <v>296</v>
      </c>
      <c r="C279" s="43">
        <v>0</v>
      </c>
      <c r="D279" s="16"/>
      <c r="E279" s="16"/>
    </row>
    <row r="280" spans="1:5" x14ac:dyDescent="0.35">
      <c r="A280" s="16" t="s">
        <v>421</v>
      </c>
      <c r="B280" s="42" t="s">
        <v>296</v>
      </c>
      <c r="C280" s="43">
        <v>0</v>
      </c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43">
        <v>9923176.4700000007</v>
      </c>
      <c r="D283" s="16"/>
      <c r="E283" s="16"/>
    </row>
    <row r="284" spans="1:5" x14ac:dyDescent="0.35">
      <c r="A284" s="16" t="s">
        <v>379</v>
      </c>
      <c r="B284" s="42" t="s">
        <v>296</v>
      </c>
      <c r="C284" s="43">
        <v>766764</v>
      </c>
      <c r="D284" s="16"/>
      <c r="E284" s="16"/>
    </row>
    <row r="285" spans="1:5" x14ac:dyDescent="0.35">
      <c r="A285" s="16" t="s">
        <v>380</v>
      </c>
      <c r="B285" s="42" t="s">
        <v>296</v>
      </c>
      <c r="C285" s="43">
        <v>37299162.600000001</v>
      </c>
      <c r="D285" s="16"/>
      <c r="E285" s="16"/>
    </row>
    <row r="286" spans="1:5" x14ac:dyDescent="0.35">
      <c r="A286" s="16" t="s">
        <v>424</v>
      </c>
      <c r="B286" s="42" t="s">
        <v>296</v>
      </c>
      <c r="C286" s="43">
        <v>0</v>
      </c>
      <c r="D286" s="16"/>
      <c r="E286" s="16"/>
    </row>
    <row r="287" spans="1:5" x14ac:dyDescent="0.35">
      <c r="A287" s="16" t="s">
        <v>425</v>
      </c>
      <c r="B287" s="42" t="s">
        <v>296</v>
      </c>
      <c r="C287" s="43">
        <v>1207213.3700000001</v>
      </c>
      <c r="D287" s="16"/>
      <c r="E287" s="16"/>
    </row>
    <row r="288" spans="1:5" x14ac:dyDescent="0.35">
      <c r="A288" s="16" t="s">
        <v>426</v>
      </c>
      <c r="B288" s="42" t="s">
        <v>296</v>
      </c>
      <c r="C288" s="43">
        <v>24952962.98</v>
      </c>
      <c r="D288" s="16"/>
      <c r="E288" s="16"/>
    </row>
    <row r="289" spans="1:5" x14ac:dyDescent="0.35">
      <c r="A289" s="16" t="s">
        <v>385</v>
      </c>
      <c r="B289" s="42" t="s">
        <v>296</v>
      </c>
      <c r="C289" s="43">
        <v>20000</v>
      </c>
      <c r="D289" s="16"/>
      <c r="E289" s="16"/>
    </row>
    <row r="290" spans="1:5" x14ac:dyDescent="0.35">
      <c r="A290" s="16" t="s">
        <v>386</v>
      </c>
      <c r="B290" s="42" t="s">
        <v>296</v>
      </c>
      <c r="C290" s="43">
        <v>0</v>
      </c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74169279.420000002</v>
      </c>
      <c r="E291" s="16"/>
    </row>
    <row r="292" spans="1:5" x14ac:dyDescent="0.35">
      <c r="A292" s="16" t="s">
        <v>428</v>
      </c>
      <c r="B292" s="42" t="s">
        <v>296</v>
      </c>
      <c r="C292" s="43">
        <v>22345803.140000001</v>
      </c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51823476.280000001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43">
        <v>0</v>
      </c>
      <c r="D295" s="16"/>
      <c r="E295" s="16"/>
    </row>
    <row r="296" spans="1:5" x14ac:dyDescent="0.35">
      <c r="A296" s="16" t="s">
        <v>432</v>
      </c>
      <c r="B296" s="42" t="s">
        <v>296</v>
      </c>
      <c r="C296" s="43">
        <v>0</v>
      </c>
      <c r="D296" s="16"/>
      <c r="E296" s="16"/>
    </row>
    <row r="297" spans="1:5" x14ac:dyDescent="0.35">
      <c r="A297" s="16" t="s">
        <v>433</v>
      </c>
      <c r="B297" s="42" t="s">
        <v>296</v>
      </c>
      <c r="C297" s="43">
        <v>0</v>
      </c>
      <c r="D297" s="16"/>
      <c r="E297" s="16"/>
    </row>
    <row r="298" spans="1:5" x14ac:dyDescent="0.35">
      <c r="A298" s="16" t="s">
        <v>421</v>
      </c>
      <c r="B298" s="42" t="s">
        <v>296</v>
      </c>
      <c r="C298" s="43">
        <v>58250.000000006519</v>
      </c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58250.000000006519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43">
        <v>68985724.879999995</v>
      </c>
      <c r="D302" s="16"/>
      <c r="E302" s="16"/>
    </row>
    <row r="303" spans="1:5" x14ac:dyDescent="0.35">
      <c r="A303" s="16" t="s">
        <v>437</v>
      </c>
      <c r="B303" s="42" t="s">
        <v>296</v>
      </c>
      <c r="C303" s="43">
        <v>0</v>
      </c>
      <c r="D303" s="16"/>
      <c r="E303" s="16"/>
    </row>
    <row r="304" spans="1:5" x14ac:dyDescent="0.35">
      <c r="A304" s="16" t="s">
        <v>438</v>
      </c>
      <c r="B304" s="42" t="s">
        <v>296</v>
      </c>
      <c r="C304" s="43">
        <v>0</v>
      </c>
      <c r="D304" s="16"/>
      <c r="E304" s="16"/>
    </row>
    <row r="305" spans="1:6" x14ac:dyDescent="0.35">
      <c r="A305" s="16" t="s">
        <v>439</v>
      </c>
      <c r="B305" s="42" t="s">
        <v>296</v>
      </c>
      <c r="C305" s="43">
        <v>3103333.04</v>
      </c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72089057.920000002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147711380.47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147711380.47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43">
        <v>0</v>
      </c>
      <c r="D314" s="16"/>
      <c r="E314" s="16"/>
    </row>
    <row r="315" spans="1:6" x14ac:dyDescent="0.35">
      <c r="A315" s="16" t="s">
        <v>445</v>
      </c>
      <c r="B315" s="42" t="s">
        <v>296</v>
      </c>
      <c r="C315" s="43">
        <v>1255734.0599999998</v>
      </c>
      <c r="D315" s="16"/>
      <c r="E315" s="16"/>
    </row>
    <row r="316" spans="1:6" x14ac:dyDescent="0.35">
      <c r="A316" s="16" t="s">
        <v>446</v>
      </c>
      <c r="B316" s="42" t="s">
        <v>296</v>
      </c>
      <c r="C316" s="43">
        <v>1605887.7499999998</v>
      </c>
      <c r="D316" s="16"/>
      <c r="E316" s="16"/>
    </row>
    <row r="317" spans="1:6" x14ac:dyDescent="0.35">
      <c r="A317" s="16" t="s">
        <v>447</v>
      </c>
      <c r="B317" s="42" t="s">
        <v>296</v>
      </c>
      <c r="C317" s="43">
        <v>0</v>
      </c>
      <c r="D317" s="16"/>
      <c r="E317" s="16"/>
    </row>
    <row r="318" spans="1:6" x14ac:dyDescent="0.35">
      <c r="A318" s="16" t="s">
        <v>448</v>
      </c>
      <c r="B318" s="42" t="s">
        <v>296</v>
      </c>
      <c r="C318" s="43">
        <v>0</v>
      </c>
      <c r="D318" s="16"/>
      <c r="E318" s="16"/>
    </row>
    <row r="319" spans="1:6" x14ac:dyDescent="0.35">
      <c r="A319" s="16" t="s">
        <v>449</v>
      </c>
      <c r="B319" s="42" t="s">
        <v>296</v>
      </c>
      <c r="C319" s="43">
        <v>350000</v>
      </c>
      <c r="D319" s="16"/>
      <c r="E319" s="16"/>
    </row>
    <row r="320" spans="1:6" x14ac:dyDescent="0.35">
      <c r="A320" s="16" t="s">
        <v>450</v>
      </c>
      <c r="B320" s="42" t="s">
        <v>296</v>
      </c>
      <c r="C320" s="43">
        <v>0</v>
      </c>
      <c r="D320" s="16"/>
      <c r="E320" s="16"/>
    </row>
    <row r="321" spans="1:5" x14ac:dyDescent="0.35">
      <c r="A321" s="16" t="s">
        <v>451</v>
      </c>
      <c r="B321" s="42" t="s">
        <v>296</v>
      </c>
      <c r="C321" s="43">
        <v>0</v>
      </c>
      <c r="D321" s="16"/>
      <c r="E321" s="16"/>
    </row>
    <row r="322" spans="1:5" x14ac:dyDescent="0.35">
      <c r="A322" s="16" t="s">
        <v>452</v>
      </c>
      <c r="B322" s="42" t="s">
        <v>296</v>
      </c>
      <c r="C322" s="43">
        <v>795731.45</v>
      </c>
      <c r="D322" s="16"/>
      <c r="E322" s="16"/>
    </row>
    <row r="323" spans="1:5" x14ac:dyDescent="0.35">
      <c r="A323" s="16" t="s">
        <v>453</v>
      </c>
      <c r="B323" s="42" t="s">
        <v>296</v>
      </c>
      <c r="C323" s="43">
        <v>0</v>
      </c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4007353.26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43">
        <v>0</v>
      </c>
      <c r="D326" s="16"/>
      <c r="E326" s="16"/>
    </row>
    <row r="327" spans="1:5" x14ac:dyDescent="0.35">
      <c r="A327" s="16" t="s">
        <v>457</v>
      </c>
      <c r="B327" s="42" t="s">
        <v>296</v>
      </c>
      <c r="C327" s="43">
        <v>0</v>
      </c>
      <c r="D327" s="16"/>
      <c r="E327" s="16"/>
    </row>
    <row r="328" spans="1:5" x14ac:dyDescent="0.35">
      <c r="A328" s="16" t="s">
        <v>458</v>
      </c>
      <c r="B328" s="42" t="s">
        <v>296</v>
      </c>
      <c r="C328" s="43">
        <v>0</v>
      </c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43">
        <v>0</v>
      </c>
      <c r="D331" s="16"/>
      <c r="E331" s="16"/>
    </row>
    <row r="332" spans="1:5" x14ac:dyDescent="0.35">
      <c r="A332" s="16" t="s">
        <v>462</v>
      </c>
      <c r="B332" s="42" t="s">
        <v>296</v>
      </c>
      <c r="C332" s="43">
        <v>0</v>
      </c>
      <c r="D332" s="16"/>
      <c r="E332" s="16"/>
    </row>
    <row r="333" spans="1:5" x14ac:dyDescent="0.35">
      <c r="A333" s="16" t="s">
        <v>463</v>
      </c>
      <c r="B333" s="42" t="s">
        <v>296</v>
      </c>
      <c r="C333" s="43">
        <v>0</v>
      </c>
      <c r="D333" s="16"/>
      <c r="E333" s="16"/>
    </row>
    <row r="334" spans="1:5" x14ac:dyDescent="0.35">
      <c r="A334" s="22" t="s">
        <v>464</v>
      </c>
      <c r="B334" s="42" t="s">
        <v>296</v>
      </c>
      <c r="C334" s="43">
        <v>0</v>
      </c>
      <c r="D334" s="16"/>
      <c r="E334" s="16"/>
    </row>
    <row r="335" spans="1:5" x14ac:dyDescent="0.35">
      <c r="A335" s="16" t="s">
        <v>465</v>
      </c>
      <c r="B335" s="42" t="s">
        <v>296</v>
      </c>
      <c r="C335" s="43">
        <v>0</v>
      </c>
      <c r="D335" s="16"/>
      <c r="E335" s="16"/>
    </row>
    <row r="336" spans="1:5" x14ac:dyDescent="0.35">
      <c r="A336" s="22" t="s">
        <v>466</v>
      </c>
      <c r="B336" s="42" t="s">
        <v>296</v>
      </c>
      <c r="C336" s="43">
        <v>78832566.650000006</v>
      </c>
      <c r="D336" s="16"/>
      <c r="E336" s="16"/>
    </row>
    <row r="337" spans="1:5" x14ac:dyDescent="0.3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35">
      <c r="A338" s="16" t="s">
        <v>468</v>
      </c>
      <c r="B338" s="42" t="s">
        <v>296</v>
      </c>
      <c r="C338" s="43">
        <v>3335.65</v>
      </c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78835902.300000012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78835902.300000012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292">
        <v>64868124.909999996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214">
        <v>0</v>
      </c>
      <c r="D345" s="16"/>
      <c r="E345" s="16"/>
    </row>
    <row r="346" spans="1:5" x14ac:dyDescent="0.35">
      <c r="A346" s="16" t="s">
        <v>473</v>
      </c>
      <c r="B346" s="42" t="s">
        <v>296</v>
      </c>
      <c r="C346" s="214">
        <v>0</v>
      </c>
      <c r="D346" s="16"/>
      <c r="E346" s="16"/>
    </row>
    <row r="347" spans="1:5" x14ac:dyDescent="0.35">
      <c r="A347" s="16" t="s">
        <v>474</v>
      </c>
      <c r="B347" s="42" t="s">
        <v>296</v>
      </c>
      <c r="C347" s="214">
        <v>0</v>
      </c>
      <c r="D347" s="16"/>
      <c r="E347" s="16"/>
    </row>
    <row r="348" spans="1:5" x14ac:dyDescent="0.35">
      <c r="A348" s="16" t="s">
        <v>475</v>
      </c>
      <c r="B348" s="42" t="s">
        <v>296</v>
      </c>
      <c r="C348" s="214">
        <v>0</v>
      </c>
      <c r="D348" s="16"/>
      <c r="E348" s="16"/>
    </row>
    <row r="349" spans="1:5" x14ac:dyDescent="0.35">
      <c r="A349" s="16" t="s">
        <v>476</v>
      </c>
      <c r="B349" s="42" t="s">
        <v>296</v>
      </c>
      <c r="C349" s="214">
        <v>0</v>
      </c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147711380.47000003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147711380.47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43">
        <v>238462494.49000001</v>
      </c>
      <c r="D358" s="16"/>
      <c r="E358" s="16"/>
    </row>
    <row r="359" spans="1:5" x14ac:dyDescent="0.35">
      <c r="A359" s="16" t="s">
        <v>482</v>
      </c>
      <c r="B359" s="42" t="s">
        <v>296</v>
      </c>
      <c r="C359" s="43">
        <v>506727004.19000006</v>
      </c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745189498.68000007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43">
        <v>6174787.2699999996</v>
      </c>
      <c r="D362" s="16"/>
      <c r="E362" s="41"/>
    </row>
    <row r="363" spans="1:5" x14ac:dyDescent="0.35">
      <c r="A363" s="16" t="s">
        <v>485</v>
      </c>
      <c r="B363" s="42" t="s">
        <v>296</v>
      </c>
      <c r="C363" s="43">
        <v>569852939.44000006</v>
      </c>
      <c r="D363" s="16"/>
      <c r="E363" s="16"/>
    </row>
    <row r="364" spans="1:5" x14ac:dyDescent="0.35">
      <c r="A364" s="16" t="s">
        <v>486</v>
      </c>
      <c r="B364" s="42" t="s">
        <v>296</v>
      </c>
      <c r="C364" s="43">
        <v>11598567.949999999</v>
      </c>
      <c r="D364" s="16"/>
      <c r="E364" s="16"/>
    </row>
    <row r="365" spans="1:5" x14ac:dyDescent="0.35">
      <c r="A365" s="16" t="s">
        <v>487</v>
      </c>
      <c r="B365" s="42" t="s">
        <v>296</v>
      </c>
      <c r="C365" s="43">
        <v>0</v>
      </c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587626294.66000009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157563204.01999998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215">
        <v>9336725.910000002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9336725.910000002</v>
      </c>
      <c r="E381" s="28"/>
      <c r="F381" s="56"/>
    </row>
    <row r="382" spans="1:6" x14ac:dyDescent="0.35">
      <c r="A382" s="52" t="s">
        <v>503</v>
      </c>
      <c r="B382" s="42" t="s">
        <v>296</v>
      </c>
      <c r="C382" s="43">
        <v>0</v>
      </c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9336725.910000002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166899929.92999998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43">
        <v>68027262.810000002</v>
      </c>
      <c r="D389" s="16"/>
      <c r="E389" s="16"/>
    </row>
    <row r="390" spans="1:5" x14ac:dyDescent="0.35">
      <c r="A390" s="16" t="s">
        <v>9</v>
      </c>
      <c r="B390" s="42" t="s">
        <v>296</v>
      </c>
      <c r="C390" s="43">
        <v>12892259.190000001</v>
      </c>
      <c r="D390" s="16"/>
      <c r="E390" s="16"/>
    </row>
    <row r="391" spans="1:5" x14ac:dyDescent="0.35">
      <c r="A391" s="16" t="s">
        <v>262</v>
      </c>
      <c r="B391" s="42" t="s">
        <v>296</v>
      </c>
      <c r="C391" s="43">
        <v>5708268.0999999996</v>
      </c>
      <c r="D391" s="16"/>
      <c r="E391" s="16"/>
    </row>
    <row r="392" spans="1:5" x14ac:dyDescent="0.35">
      <c r="A392" s="16" t="s">
        <v>508</v>
      </c>
      <c r="B392" s="42" t="s">
        <v>296</v>
      </c>
      <c r="C392" s="43">
        <v>29209157.199999996</v>
      </c>
      <c r="D392" s="16"/>
      <c r="E392" s="16"/>
    </row>
    <row r="393" spans="1:5" x14ac:dyDescent="0.35">
      <c r="A393" s="16" t="s">
        <v>509</v>
      </c>
      <c r="B393" s="42" t="s">
        <v>296</v>
      </c>
      <c r="C393" s="43">
        <v>610102.26</v>
      </c>
      <c r="D393" s="16"/>
      <c r="E393" s="16"/>
    </row>
    <row r="394" spans="1:5" x14ac:dyDescent="0.35">
      <c r="A394" s="16" t="s">
        <v>510</v>
      </c>
      <c r="B394" s="42" t="s">
        <v>296</v>
      </c>
      <c r="C394" s="43">
        <v>38460731.460000008</v>
      </c>
      <c r="D394" s="16"/>
      <c r="E394" s="16"/>
    </row>
    <row r="395" spans="1:5" x14ac:dyDescent="0.35">
      <c r="A395" s="16" t="s">
        <v>14</v>
      </c>
      <c r="B395" s="42" t="s">
        <v>296</v>
      </c>
      <c r="C395" s="43">
        <v>3329726.4999999995</v>
      </c>
      <c r="D395" s="16"/>
      <c r="E395" s="16"/>
    </row>
    <row r="396" spans="1:5" x14ac:dyDescent="0.35">
      <c r="A396" s="16" t="s">
        <v>511</v>
      </c>
      <c r="B396" s="42" t="s">
        <v>296</v>
      </c>
      <c r="C396" s="43">
        <v>485827.54000000004</v>
      </c>
      <c r="D396" s="16"/>
      <c r="E396" s="16"/>
    </row>
    <row r="397" spans="1:5" x14ac:dyDescent="0.35">
      <c r="A397" s="16" t="s">
        <v>512</v>
      </c>
      <c r="B397" s="42" t="s">
        <v>296</v>
      </c>
      <c r="C397" s="215">
        <v>1305885.8999999999</v>
      </c>
      <c r="D397" s="16"/>
      <c r="E397" s="16"/>
    </row>
    <row r="398" spans="1:5" x14ac:dyDescent="0.35">
      <c r="A398" s="16" t="s">
        <v>513</v>
      </c>
      <c r="B398" s="42" t="s">
        <v>296</v>
      </c>
      <c r="C398" s="215">
        <v>1140522.8600000001</v>
      </c>
      <c r="D398" s="16"/>
      <c r="E398" s="16"/>
    </row>
    <row r="399" spans="1:5" x14ac:dyDescent="0.35">
      <c r="A399" s="16" t="s">
        <v>514</v>
      </c>
      <c r="B399" s="42" t="s">
        <v>296</v>
      </c>
      <c r="C399" s="215">
        <v>2994895.4400000009</v>
      </c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215">
        <v>4116231.9499999983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4116231.9499999983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168280871.20999998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-1380941.2800000012</v>
      </c>
      <c r="E417" s="28"/>
    </row>
    <row r="418" spans="1:13" x14ac:dyDescent="0.35">
      <c r="A418" s="28" t="s">
        <v>520</v>
      </c>
      <c r="B418" s="16"/>
      <c r="C418" s="215">
        <v>0</v>
      </c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-2994895.4400000009</v>
      </c>
    </row>
    <row r="421" spans="1:13" x14ac:dyDescent="0.35">
      <c r="A421" s="28" t="s">
        <v>523</v>
      </c>
      <c r="B421" s="16"/>
      <c r="C421" s="23"/>
      <c r="D421" s="28">
        <f>D417+D420</f>
        <v>-1380941.2800000012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43">
        <v>0</v>
      </c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43">
        <v>0</v>
      </c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-1380941.2800000012</v>
      </c>
      <c r="E424" s="16"/>
    </row>
    <row r="426" spans="1:13" ht="29.15" customHeight="1" x14ac:dyDescent="0.35">
      <c r="A426" s="350" t="s">
        <v>1348</v>
      </c>
      <c r="B426" s="350"/>
      <c r="C426" s="350"/>
      <c r="D426" s="350"/>
      <c r="E426" s="350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147771.16903185038</v>
      </c>
      <c r="E612" s="231">
        <f>SUM(C624:D647)+SUM(C668:D713)</f>
        <v>124298292.77571496</v>
      </c>
      <c r="F612" s="231">
        <f>CE64-(AX64+BD64+BE64+BG64+BJ64+BN64+BP64+BQ64+CB64+CC64+CD64)</f>
        <v>28603228.959999997</v>
      </c>
      <c r="G612" s="229">
        <f>CE91-(AX91+AY91+BD91+BE91+BG91+BJ91+BN91+BP91+BQ91+CB91+CC91+CD91)</f>
        <v>70015</v>
      </c>
      <c r="H612" s="234">
        <f>CE60-(AX60+AY60+AZ60+BD60+BE60+BG60+BJ60+BN60+BO60+BP60+BQ60+BR60+CB60+CC60+CD60)</f>
        <v>531.39311910528863</v>
      </c>
      <c r="I612" s="229">
        <f>CE92-(AX92+AY92+AZ92+BD92+BE92+BF92+BG92+BJ92+BN92+BO92+BP92+BQ92+BR92+CB92+CC92+CD92)</f>
        <v>52832.000000000007</v>
      </c>
      <c r="J612" s="229">
        <f>CE93-(AX93+AY93+AZ93+BA93+BD93+BE93+BF93+BG93+BJ93+BN93+BO93+BP93+BQ93+BR93+CB93+CC93+CD93)</f>
        <v>720803.59765935608</v>
      </c>
      <c r="K612" s="229">
        <f>CE89-(AW89+AX89+AY89+AZ89+BA89+BB89+BC89+BD89+BE89+BF89+BG89+BH89+BI89+BJ89+BK89+BL89+BM89+BN89+BO89+BP89+BQ89+BR89+BS89+BT89+BU89+BV89+BW89+BX89+CB89+CC89+CD89)</f>
        <v>745189498.68000007</v>
      </c>
      <c r="L612" s="235">
        <f>CE94-(AW94+AX94+AY94+AZ94+BA94+BB94+BC94+BD94+BE94+BF94+BG94+BH94+BI94+BJ94+BK94+BL94+BM94+BN94+BO94+BP94+BQ94+BR94+BS94+BT94+BU94+BV94+BW94+BX94+BY94+BZ94+CA94+CB94+CC94+CD94)</f>
        <v>189.5476828507469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1628137.2399999998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5441304.2000000011</v>
      </c>
      <c r="D615" s="229">
        <f>SUM(C614:C615)</f>
        <v>7069441.4400000013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31478.65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-2168121.3599999994</v>
      </c>
      <c r="D619" s="229">
        <f>(D615/D612)*BN90</f>
        <v>386914.11428504589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39557520.069999993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37807791.474285036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389796.88</v>
      </c>
      <c r="D624" s="229">
        <f>(D615/D612)*BD90</f>
        <v>0</v>
      </c>
      <c r="E624" s="231">
        <f>(E623/E612)*SUM(C624:D624)</f>
        <v>118564.45351955993</v>
      </c>
      <c r="F624" s="231">
        <f>SUM(C624:E624)</f>
        <v>508361.33351955994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2872232.92</v>
      </c>
      <c r="D625" s="229">
        <f>(D615/D612)*AY90</f>
        <v>246226.42660652663</v>
      </c>
      <c r="E625" s="231">
        <f>(E623/E612)*SUM(C625:D625)</f>
        <v>948541.27168325905</v>
      </c>
      <c r="F625" s="231">
        <f>(F624/F612)*AY64</f>
        <v>18011.339049958042</v>
      </c>
      <c r="G625" s="229">
        <f>SUM(C625:F625)</f>
        <v>4085011.9573397436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>
        <f>(D615/D612)*BR90</f>
        <v>51597.73783898665</v>
      </c>
      <c r="E626" s="231">
        <f>(E623/E612)*SUM(C626:D626)</f>
        <v>15694.475516902472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67292.213355889122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1895890.5799999998</v>
      </c>
      <c r="D629" s="229">
        <f>(D615/D612)*BF90</f>
        <v>110822.56782514318</v>
      </c>
      <c r="E629" s="231">
        <f>(E623/E612)*SUM(C629:D629)</f>
        <v>610381.61142388813</v>
      </c>
      <c r="F629" s="231">
        <f>(F624/F612)*BF64</f>
        <v>2711.2100690805523</v>
      </c>
      <c r="G629" s="229">
        <f>(G625/G612)*BF91</f>
        <v>0</v>
      </c>
      <c r="H629" s="231">
        <f>(H628/H612)*BF60</f>
        <v>3083.1043310097562</v>
      </c>
      <c r="I629" s="229">
        <f>SUM(C629:H629)</f>
        <v>2622889.073649121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543889.25</v>
      </c>
      <c r="D630" s="229">
        <f>(D615/D612)*BA90</f>
        <v>17919.07191202564</v>
      </c>
      <c r="E630" s="231">
        <f>(E623/E612)*SUM(C630:D630)</f>
        <v>170885.14579757623</v>
      </c>
      <c r="F630" s="231">
        <f>(F624/F612)*BA64</f>
        <v>7.3181549881218029</v>
      </c>
      <c r="G630" s="229">
        <f>(G625/G612)*BA91</f>
        <v>0</v>
      </c>
      <c r="H630" s="231">
        <f>(H628/H612)*BA60</f>
        <v>0</v>
      </c>
      <c r="I630" s="229">
        <f>(I629/I612)*BA92</f>
        <v>7502.0652195798275</v>
      </c>
      <c r="J630" s="229">
        <f>SUM(C630:I630)</f>
        <v>740202.85108416982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368338.01</v>
      </c>
      <c r="D633" s="229">
        <f>(D615/D612)*BC90</f>
        <v>0</v>
      </c>
      <c r="E633" s="231">
        <f>(E623/E612)*SUM(C633:D633)</f>
        <v>112037.31252577547</v>
      </c>
      <c r="F633" s="231">
        <f>(F624/F612)*BC64</f>
        <v>36.670752834155131</v>
      </c>
      <c r="G633" s="229">
        <f>(G625/G612)*BC91</f>
        <v>0</v>
      </c>
      <c r="H633" s="231">
        <f>(H628/H612)*BC60</f>
        <v>813.59985175577822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1009579.0900000001</v>
      </c>
      <c r="D637" s="229">
        <f>(D615/D612)*BL90</f>
        <v>0</v>
      </c>
      <c r="E637" s="231">
        <f>(E623/E612)*SUM(C637:D637)</f>
        <v>307083.50741705426</v>
      </c>
      <c r="F637" s="231">
        <f>(F624/F612)*BL64</f>
        <v>384.34958528591022</v>
      </c>
      <c r="G637" s="229">
        <f>(G625/G612)*BL91</f>
        <v>0</v>
      </c>
      <c r="H637" s="231">
        <f>(H628/H612)*BL60</f>
        <v>1809.7379332996313</v>
      </c>
      <c r="I637" s="229">
        <f>(I629/I612)*BL92</f>
        <v>0</v>
      </c>
      <c r="J637" s="229">
        <f>(J630/J612)*BL93</f>
        <v>0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>
        <f>(D615/D612)*BS90</f>
        <v>45762.552883019322</v>
      </c>
      <c r="E639" s="231">
        <f>(E623/E612)*SUM(C639:D639)</f>
        <v>13919.588258980286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19132.783781478753</v>
      </c>
      <c r="J639" s="229">
        <f>(J630/J612)*BS93</f>
        <v>0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>
        <f>(D615/D612)*BV90</f>
        <v>119276.6940605604</v>
      </c>
      <c r="E642" s="231">
        <f>(E623/E612)*SUM(C642:D642)</f>
        <v>36280.372610755847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49845.936693852549</v>
      </c>
      <c r="J642" s="229">
        <f>(J630/J612)*BV93</f>
        <v>0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8757.15</v>
      </c>
      <c r="D643" s="229">
        <f>(D615/D612)*BW90</f>
        <v>0</v>
      </c>
      <c r="E643" s="231">
        <f>(E623/E612)*SUM(C643:D643)</f>
        <v>2663.6608895864283</v>
      </c>
      <c r="F643" s="231">
        <f>(F624/F612)*BW64</f>
        <v>4.3321359004145368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1737973.55</v>
      </c>
      <c r="D644" s="229">
        <f>(D615/D612)*BX90</f>
        <v>0</v>
      </c>
      <c r="E644" s="231">
        <f>(E623/E612)*SUM(C644:D644)</f>
        <v>528639.13171187916</v>
      </c>
      <c r="F644" s="231">
        <f>(F624/F612)*BX64</f>
        <v>70.63754195184228</v>
      </c>
      <c r="G644" s="229">
        <f>(G625/G612)*BX91</f>
        <v>0</v>
      </c>
      <c r="H644" s="231">
        <f>(H628/H612)*BX60</f>
        <v>1461.6099907135062</v>
      </c>
      <c r="I644" s="229">
        <f>(I629/I612)*BX92</f>
        <v>0</v>
      </c>
      <c r="J644" s="229">
        <f>(J630/J612)*BX93</f>
        <v>0</v>
      </c>
      <c r="K644" s="231">
        <f>SUM(C631:J644)</f>
        <v>4363870.2786246827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2078697.75</v>
      </c>
      <c r="D645" s="229">
        <f>(D615/D612)*BY90</f>
        <v>333616.3619313286</v>
      </c>
      <c r="E645" s="231">
        <f>(E623/E612)*SUM(C645:D645)</f>
        <v>733753.19063267135</v>
      </c>
      <c r="F645" s="231">
        <f>(F624/F612)*BY64</f>
        <v>69.885749752508801</v>
      </c>
      <c r="G645" s="229">
        <f>(G625/G612)*BY91</f>
        <v>0</v>
      </c>
      <c r="H645" s="231">
        <f>(H628/H612)*BY60</f>
        <v>1702.6007200429642</v>
      </c>
      <c r="I645" s="229">
        <f>(I629/I612)*BY92</f>
        <v>139467.92388077936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134130.63999999996</v>
      </c>
      <c r="D646" s="229">
        <f>(D615/D612)*BZ90</f>
        <v>0</v>
      </c>
      <c r="E646" s="231">
        <f>(E623/E612)*SUM(C646:D646)</f>
        <v>40798.494928509484</v>
      </c>
      <c r="F646" s="231">
        <f>(F624/F612)*BZ64</f>
        <v>0</v>
      </c>
      <c r="G646" s="229">
        <f>(G625/G612)*BZ91</f>
        <v>0</v>
      </c>
      <c r="H646" s="231">
        <f>(H628/H612)*BZ60</f>
        <v>188.68620338796759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3462425.5340464721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55529604.619999997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5829885.3499999996</v>
      </c>
      <c r="D668" s="229">
        <f>(D615/D612)*C90</f>
        <v>191366.49875278663</v>
      </c>
      <c r="E668" s="231">
        <f>(E623/E612)*SUM(C668:D668)</f>
        <v>1831483.1944037469</v>
      </c>
      <c r="F668" s="231">
        <f>(F624/F612)*C64</f>
        <v>11777.249574037965</v>
      </c>
      <c r="G668" s="229">
        <f>(G625/G612)*C91</f>
        <v>278188.05988139537</v>
      </c>
      <c r="H668" s="231">
        <f>(H628/H612)*C60</f>
        <v>4097.3718310498361</v>
      </c>
      <c r="I668" s="229">
        <f>(I629/I612)*C92</f>
        <v>80004.043065846039</v>
      </c>
      <c r="J668" s="229">
        <f>(J630/J612)*C93</f>
        <v>217530.32100588028</v>
      </c>
      <c r="K668" s="229">
        <f>(K644/K612)*C89</f>
        <v>65328.369392896973</v>
      </c>
      <c r="L668" s="229">
        <f>(L647/L612)*C94</f>
        <v>433488.607264021</v>
      </c>
      <c r="M668" s="212">
        <f t="shared" ref="M668:M713" si="24">ROUND(SUM(D668:L668),0)</f>
        <v>3113264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13260177.659999998</v>
      </c>
      <c r="D669" s="229">
        <f>(D615/D612)*D90</f>
        <v>328975.78176949633</v>
      </c>
      <c r="E669" s="231">
        <f>(E623/E612)*SUM(C669:D669)</f>
        <v>4133410.5896815979</v>
      </c>
      <c r="F669" s="231">
        <f>(F624/F612)*D64</f>
        <v>18707.293349947402</v>
      </c>
      <c r="G669" s="229">
        <f>(G625/G612)*D91</f>
        <v>2072524.3840408823</v>
      </c>
      <c r="H669" s="231">
        <f>(H628/H612)*D60</f>
        <v>9136.4679879680789</v>
      </c>
      <c r="I669" s="229">
        <f>(I629/I612)*D92</f>
        <v>137533.96118882537</v>
      </c>
      <c r="J669" s="229">
        <f>(J630/J612)*D93</f>
        <v>114069.72152356165</v>
      </c>
      <c r="K669" s="229">
        <f>(K644/K612)*D89</f>
        <v>227804.81872803511</v>
      </c>
      <c r="L669" s="229">
        <f>(L647/L612)*D94</f>
        <v>746044.1220594258</v>
      </c>
      <c r="M669" s="212">
        <f t="shared" si="24"/>
        <v>7788207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917212.99000000022</v>
      </c>
      <c r="D670" s="229">
        <f>(D615/D612)*E90</f>
        <v>1817545.2479382313</v>
      </c>
      <c r="E670" s="231">
        <f>(E623/E612)*SUM(C670:D670)</f>
        <v>831830.9679370987</v>
      </c>
      <c r="F670" s="231">
        <f>(F624/F612)*E64</f>
        <v>0</v>
      </c>
      <c r="G670" s="229">
        <f>(G625/G612)*E91</f>
        <v>0</v>
      </c>
      <c r="H670" s="231">
        <f>(H628/H612)*E60</f>
        <v>1530.9031053670831</v>
      </c>
      <c r="I670" s="229">
        <f>(I629/I612)*E92</f>
        <v>759855.92691446294</v>
      </c>
      <c r="J670" s="229">
        <f>(J630/J612)*E93</f>
        <v>0</v>
      </c>
      <c r="K670" s="229">
        <f>(K644/K612)*E89</f>
        <v>0</v>
      </c>
      <c r="L670" s="229">
        <f>(L647/L612)*E94</f>
        <v>17354.940932748857</v>
      </c>
      <c r="M670" s="212">
        <f t="shared" si="24"/>
        <v>3428118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4082329.0900000003</v>
      </c>
      <c r="D671" s="229">
        <f>(D615/D612)*F90</f>
        <v>0</v>
      </c>
      <c r="E671" s="231">
        <f>(E623/E612)*SUM(C671:D671)</f>
        <v>1241721.3745857906</v>
      </c>
      <c r="F671" s="231">
        <f>(F624/F612)*F64</f>
        <v>4523.3758403462643</v>
      </c>
      <c r="G671" s="229">
        <f>(G625/G612)*F91</f>
        <v>170016.77988556755</v>
      </c>
      <c r="H671" s="231">
        <f>(H628/H612)*F60</f>
        <v>2711.5981814846768</v>
      </c>
      <c r="I671" s="229">
        <f>(I629/I612)*F92</f>
        <v>0</v>
      </c>
      <c r="J671" s="229">
        <f>(J630/J612)*F93</f>
        <v>0</v>
      </c>
      <c r="K671" s="229">
        <f>(K644/K612)*F89</f>
        <v>59793.999376120228</v>
      </c>
      <c r="L671" s="229">
        <f>(L647/L612)*F94</f>
        <v>279112.74680462922</v>
      </c>
      <c r="M671" s="212">
        <f t="shared" si="24"/>
        <v>1757880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>
        <f>(D615/D612)*J90</f>
        <v>44108.48470652465</v>
      </c>
      <c r="E675" s="231">
        <f>(E623/E612)*SUM(C675:D675)</f>
        <v>13416.470611065337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18440.3076454291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75965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0</v>
      </c>
      <c r="D680" s="229">
        <f>(D615/D612)*O90</f>
        <v>32667.846485769816</v>
      </c>
      <c r="E680" s="231">
        <f>(E623/E612)*SUM(C680:D680)</f>
        <v>9936.5735463202636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13657.352849895929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56262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29295892.849999998</v>
      </c>
      <c r="D681" s="229">
        <f>(D615/D612)*P90</f>
        <v>1324357.2533134026</v>
      </c>
      <c r="E681" s="231">
        <f>(E623/E612)*SUM(C681:D681)</f>
        <v>9313756.4880755376</v>
      </c>
      <c r="F681" s="231">
        <f>(F624/F612)*P64</f>
        <v>284644.80945586553</v>
      </c>
      <c r="G681" s="229">
        <f>(G625/G612)*P91</f>
        <v>1352140.9999478478</v>
      </c>
      <c r="H681" s="231">
        <f>(H628/H612)*P60</f>
        <v>10604.367417603302</v>
      </c>
      <c r="I681" s="229">
        <f>(I629/I612)*P92</f>
        <v>553670.23705400876</v>
      </c>
      <c r="J681" s="229">
        <f>(J630/J612)*P93</f>
        <v>100883.24423453205</v>
      </c>
      <c r="K681" s="229">
        <f>(K644/K612)*P89</f>
        <v>1378910.2484259508</v>
      </c>
      <c r="L681" s="229">
        <f>(L647/L612)*P94</f>
        <v>677186.79994464992</v>
      </c>
      <c r="M681" s="212">
        <f t="shared" si="24"/>
        <v>14996154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>
        <f>(D615/D612)*Q90</f>
        <v>120195.62082527966</v>
      </c>
      <c r="E682" s="231">
        <f>(E623/E612)*SUM(C682:D682)</f>
        <v>36559.882415153043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50249.838333794301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207005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8316320.4099999992</v>
      </c>
      <c r="D683" s="229">
        <f>(D615/D612)*R90</f>
        <v>30416.475912207618</v>
      </c>
      <c r="E683" s="231">
        <f>(E623/E612)*SUM(C683:D683)</f>
        <v>2538825.5995012945</v>
      </c>
      <c r="F683" s="231">
        <f>(F624/F612)*R64</f>
        <v>7011.8339685233095</v>
      </c>
      <c r="G683" s="229">
        <f>(G625/G612)*R91</f>
        <v>5192.6881982894693</v>
      </c>
      <c r="H683" s="231">
        <f>(H628/H612)*R60</f>
        <v>4375.6584049669091</v>
      </c>
      <c r="I683" s="229">
        <f>(I629/I612)*R92</f>
        <v>12716.128813827152</v>
      </c>
      <c r="J683" s="229">
        <f>(J630/J612)*R93</f>
        <v>0</v>
      </c>
      <c r="K683" s="229">
        <f>(K644/K612)*R89</f>
        <v>172003.62133375395</v>
      </c>
      <c r="L683" s="229">
        <f>(L647/L612)*R94</f>
        <v>396754.30341800017</v>
      </c>
      <c r="M683" s="212">
        <f t="shared" si="24"/>
        <v>3167296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-130403.23000000004</v>
      </c>
      <c r="D684" s="229">
        <f>(D615/D612)*S90</f>
        <v>215488.32632666727</v>
      </c>
      <c r="E684" s="231">
        <f>(E623/E612)*SUM(C684:D684)</f>
        <v>25880.319895404027</v>
      </c>
      <c r="F684" s="231">
        <f>(F624/F612)*S64</f>
        <v>4388.9015433237837</v>
      </c>
      <c r="G684" s="229">
        <f>(G625/G612)*S91</f>
        <v>0</v>
      </c>
      <c r="H684" s="231">
        <f>(H628/H612)*S60</f>
        <v>445.34315460148861</v>
      </c>
      <c r="I684" s="229">
        <f>(I629/I612)*S92</f>
        <v>90088.586309440099</v>
      </c>
      <c r="J684" s="229">
        <f>(J630/J612)*S93</f>
        <v>61043.919226916529</v>
      </c>
      <c r="K684" s="229">
        <f>(K644/K612)*S89</f>
        <v>0</v>
      </c>
      <c r="L684" s="229">
        <f>(L647/L612)*S94</f>
        <v>0</v>
      </c>
      <c r="M684" s="212">
        <f t="shared" si="24"/>
        <v>397335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13138541.319999998</v>
      </c>
      <c r="D686" s="229">
        <f>(D615/D612)*U90</f>
        <v>173631.21219370482</v>
      </c>
      <c r="E686" s="231">
        <f>(E623/E612)*SUM(C686:D686)</f>
        <v>4049161.3515163148</v>
      </c>
      <c r="F686" s="231">
        <f>(F624/F612)*U64</f>
        <v>22980.124575925583</v>
      </c>
      <c r="G686" s="229">
        <f>(G625/G612)*U91</f>
        <v>0</v>
      </c>
      <c r="H686" s="231">
        <f>(H628/H612)*U60</f>
        <v>3593.8196429758523</v>
      </c>
      <c r="I686" s="229">
        <f>(I629/I612)*U92</f>
        <v>72589.502700079771</v>
      </c>
      <c r="J686" s="229">
        <f>(J630/J612)*U93</f>
        <v>0</v>
      </c>
      <c r="K686" s="229">
        <f>(K644/K612)*U89</f>
        <v>289583.3506880849</v>
      </c>
      <c r="L686" s="229">
        <f>(L647/L612)*U94</f>
        <v>167.54139081726169</v>
      </c>
      <c r="M686" s="212">
        <f t="shared" si="24"/>
        <v>4611707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86978.53</v>
      </c>
      <c r="D687" s="229">
        <f>(D615/D612)*V90</f>
        <v>74249.282589316485</v>
      </c>
      <c r="E687" s="231">
        <f>(E623/E612)*SUM(C687:D687)</f>
        <v>49040.637502810008</v>
      </c>
      <c r="F687" s="231">
        <f>(F624/F612)*V64</f>
        <v>16.215429052148554</v>
      </c>
      <c r="G687" s="229">
        <f>(G625/G612)*V91</f>
        <v>0</v>
      </c>
      <c r="H687" s="231">
        <f>(H628/H612)*V60</f>
        <v>155.80917687856868</v>
      </c>
      <c r="I687" s="229">
        <f>(I629/I612)*V92</f>
        <v>31041.184536472319</v>
      </c>
      <c r="J687" s="229">
        <f>(J630/J612)*V93</f>
        <v>0</v>
      </c>
      <c r="K687" s="229">
        <f>(K644/K612)*V89</f>
        <v>25453.235250866306</v>
      </c>
      <c r="L687" s="229">
        <f>(L647/L612)*V94</f>
        <v>0</v>
      </c>
      <c r="M687" s="212">
        <f t="shared" si="24"/>
        <v>179956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520243.36999999994</v>
      </c>
      <c r="D688" s="229">
        <f>(D615/D612)*W90</f>
        <v>71170.877927506954</v>
      </c>
      <c r="E688" s="231">
        <f>(E623/E612)*SUM(C688:D688)</f>
        <v>179890.37549301673</v>
      </c>
      <c r="F688" s="231">
        <f>(F624/F612)*W64</f>
        <v>278.64671341636176</v>
      </c>
      <c r="G688" s="229">
        <f>(G625/G612)*W91</f>
        <v>0</v>
      </c>
      <c r="H688" s="231">
        <f>(H628/H612)*W60</f>
        <v>435.14490133688327</v>
      </c>
      <c r="I688" s="229">
        <f>(I629/I612)*W92</f>
        <v>29754.204732051752</v>
      </c>
      <c r="J688" s="229">
        <f>(J630/J612)*W93</f>
        <v>0</v>
      </c>
      <c r="K688" s="229">
        <f>(K644/K612)*W89</f>
        <v>112939.44796900361</v>
      </c>
      <c r="L688" s="229">
        <f>(L647/L612)*W94</f>
        <v>0</v>
      </c>
      <c r="M688" s="212">
        <f t="shared" si="24"/>
        <v>394469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1357617.09</v>
      </c>
      <c r="D689" s="229">
        <f>(D615/D612)*X90</f>
        <v>26281.305470970939</v>
      </c>
      <c r="E689" s="231">
        <f>(E623/E612)*SUM(C689:D689)</f>
        <v>420940.14961230964</v>
      </c>
      <c r="F689" s="231">
        <f>(F624/F612)*X64</f>
        <v>4701.9586565740356</v>
      </c>
      <c r="G689" s="229">
        <f>(G625/G612)*X91</f>
        <v>0</v>
      </c>
      <c r="H689" s="231">
        <f>(H628/H612)*X60</f>
        <v>1113.0801166121601</v>
      </c>
      <c r="I689" s="229">
        <f>(I629/I612)*X92</f>
        <v>10987.349972068174</v>
      </c>
      <c r="J689" s="229">
        <f>(J630/J612)*X93</f>
        <v>0</v>
      </c>
      <c r="K689" s="229">
        <f>(K644/K612)*X89</f>
        <v>416373.39803450933</v>
      </c>
      <c r="L689" s="229">
        <f>(L647/L612)*X94</f>
        <v>171.21976949699246</v>
      </c>
      <c r="M689" s="212">
        <f t="shared" si="24"/>
        <v>880568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7215265.5299999993</v>
      </c>
      <c r="D690" s="229">
        <f>(D615/D612)*Y90</f>
        <v>480277.07358052302</v>
      </c>
      <c r="E690" s="231">
        <f>(E623/E612)*SUM(C690:D690)</f>
        <v>2340751.9406774524</v>
      </c>
      <c r="F690" s="231">
        <f>(F624/F612)*Y64</f>
        <v>42296.544847784295</v>
      </c>
      <c r="G690" s="229">
        <f>(G625/G612)*Y91</f>
        <v>0</v>
      </c>
      <c r="H690" s="231">
        <f>(H628/H612)*Y60</f>
        <v>3718.0523028701032</v>
      </c>
      <c r="I690" s="229">
        <f>(I629/I612)*Y92</f>
        <v>200788.05814340667</v>
      </c>
      <c r="J690" s="229">
        <f>(J630/J612)*Y93</f>
        <v>15136.336123622719</v>
      </c>
      <c r="K690" s="229">
        <f>(K644/K612)*Y89</f>
        <v>361180.70805992308</v>
      </c>
      <c r="L690" s="229">
        <f>(L647/L612)*Y94</f>
        <v>52845.076980573293</v>
      </c>
      <c r="M690" s="212">
        <f t="shared" si="24"/>
        <v>3496994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86465.583339930876</v>
      </c>
      <c r="K691" s="229">
        <f>(K644/K612)*Z89</f>
        <v>0</v>
      </c>
      <c r="L691" s="229">
        <f>(L647/L612)*Z94</f>
        <v>0</v>
      </c>
      <c r="M691" s="212">
        <f t="shared" si="24"/>
        <v>86466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916737</v>
      </c>
      <c r="D692" s="229">
        <f>(D615/D612)*AA90</f>
        <v>45992.28457419914</v>
      </c>
      <c r="E692" s="231">
        <f>(E623/E612)*SUM(C692:D692)</f>
        <v>292833.20972917182</v>
      </c>
      <c r="F692" s="231">
        <f>(F624/F612)*AA64</f>
        <v>8771.3229222551563</v>
      </c>
      <c r="G692" s="229">
        <f>(G625/G612)*AA91</f>
        <v>0</v>
      </c>
      <c r="H692" s="231">
        <f>(H628/H612)*AA60</f>
        <v>283.26761039875549</v>
      </c>
      <c r="I692" s="229">
        <f>(I629/I612)*AA92</f>
        <v>19227.862451119305</v>
      </c>
      <c r="J692" s="229">
        <f>(J630/J612)*AA93</f>
        <v>0</v>
      </c>
      <c r="K692" s="229">
        <f>(K644/K612)*AA89</f>
        <v>32524.411569027139</v>
      </c>
      <c r="L692" s="229">
        <f>(L647/L612)*AA94</f>
        <v>2068.2997833457666</v>
      </c>
      <c r="M692" s="212">
        <f t="shared" si="24"/>
        <v>401701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6154255.3600000003</v>
      </c>
      <c r="D693" s="229">
        <f>(D615/D612)*AB90</f>
        <v>152495.89660516178</v>
      </c>
      <c r="E693" s="231">
        <f>(E623/E612)*SUM(C693:D693)</f>
        <v>1918323.5028027648</v>
      </c>
      <c r="F693" s="231">
        <f>(F624/F612)*AB64</f>
        <v>57805.64842216573</v>
      </c>
      <c r="G693" s="229">
        <f>(G625/G612)*AB91</f>
        <v>0</v>
      </c>
      <c r="H693" s="231">
        <f>(H628/H612)*AB60</f>
        <v>2665.1835915388956</v>
      </c>
      <c r="I693" s="229">
        <f>(I629/I612)*AB92</f>
        <v>63753.521953311654</v>
      </c>
      <c r="J693" s="229">
        <f>(J630/J612)*AB93</f>
        <v>13600.967729112073</v>
      </c>
      <c r="K693" s="229">
        <f>(K644/K612)*AB89</f>
        <v>356286.44514256844</v>
      </c>
      <c r="L693" s="229">
        <f>(L647/L612)*AB94</f>
        <v>0</v>
      </c>
      <c r="M693" s="212">
        <f t="shared" si="24"/>
        <v>2564931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2208624.9</v>
      </c>
      <c r="D694" s="229">
        <f>(D615/D612)*AC90</f>
        <v>51781.523191930501</v>
      </c>
      <c r="E694" s="231">
        <f>(E623/E612)*SUM(C694:D694)</f>
        <v>687547.45368370926</v>
      </c>
      <c r="F694" s="231">
        <f>(F624/F612)*AC64</f>
        <v>2602.6658492462889</v>
      </c>
      <c r="G694" s="229">
        <f>(G625/G612)*AC91</f>
        <v>0</v>
      </c>
      <c r="H694" s="231">
        <f>(H628/H612)*AC60</f>
        <v>2143.2821976446526</v>
      </c>
      <c r="I694" s="229">
        <f>(I629/I612)*AC92</f>
        <v>21648.152829581872</v>
      </c>
      <c r="J694" s="229">
        <f>(J630/J612)*AC93</f>
        <v>0</v>
      </c>
      <c r="K694" s="229">
        <f>(K644/K612)*AC89</f>
        <v>111495.07790595236</v>
      </c>
      <c r="L694" s="229">
        <f>(L647/L612)*AC94</f>
        <v>0</v>
      </c>
      <c r="M694" s="212">
        <f t="shared" si="24"/>
        <v>877218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-27932.43</v>
      </c>
      <c r="D695" s="229">
        <f>(D615/D612)*AD90</f>
        <v>19021.784029688755</v>
      </c>
      <c r="E695" s="231">
        <f>(E623/E612)*SUM(C695:D695)</f>
        <v>-2710.3497338824814</v>
      </c>
      <c r="F695" s="231">
        <f>(F624/F612)*AD64</f>
        <v>1.5053616851902001</v>
      </c>
      <c r="G695" s="229">
        <f>(G625/G612)*AD91</f>
        <v>0</v>
      </c>
      <c r="H695" s="231">
        <f>(H628/H612)*AD60</f>
        <v>0</v>
      </c>
      <c r="I695" s="229">
        <f>(I629/I612)*AD92</f>
        <v>7952.3826720913003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24265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754349.97999999986</v>
      </c>
      <c r="D696" s="229">
        <f>(D615/D612)*AE90</f>
        <v>24075.881235644705</v>
      </c>
      <c r="E696" s="231">
        <f>(E623/E612)*SUM(C696:D696)</f>
        <v>236773.66746213307</v>
      </c>
      <c r="F696" s="231">
        <f>(F624/F612)*AE64</f>
        <v>22.784813228026401</v>
      </c>
      <c r="G696" s="229">
        <f>(G625/G612)*AE91</f>
        <v>0</v>
      </c>
      <c r="H696" s="231">
        <f>(H628/H612)*AE60</f>
        <v>724.89988067844456</v>
      </c>
      <c r="I696" s="229">
        <f>(I629/I612)*AE92</f>
        <v>10065.334589796719</v>
      </c>
      <c r="J696" s="229">
        <f>(J630/J612)*AE93</f>
        <v>0</v>
      </c>
      <c r="K696" s="229">
        <f>(K644/K612)*AE89</f>
        <v>17943.34904151252</v>
      </c>
      <c r="L696" s="229">
        <f>(L647/L612)*AE94</f>
        <v>0</v>
      </c>
      <c r="M696" s="212">
        <f t="shared" si="24"/>
        <v>289606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10720905.02</v>
      </c>
      <c r="D698" s="229">
        <f>(D615/D612)*AG90</f>
        <v>498196.14549254876</v>
      </c>
      <c r="E698" s="231">
        <f>(E623/E612)*SUM(C698:D698)</f>
        <v>3412512.1747184889</v>
      </c>
      <c r="F698" s="231">
        <f>(F624/F612)*AG64</f>
        <v>16202.432999904617</v>
      </c>
      <c r="G698" s="229">
        <f>(G625/G612)*AG91</f>
        <v>185478.1548580025</v>
      </c>
      <c r="H698" s="231">
        <f>(H628/H612)*AG60</f>
        <v>7286.6461896610517</v>
      </c>
      <c r="I698" s="229">
        <f>(I629/I612)*AG92</f>
        <v>208279.43312436226</v>
      </c>
      <c r="J698" s="229">
        <f>(J630/J612)*AG93</f>
        <v>82965.173830569387</v>
      </c>
      <c r="K698" s="229">
        <f>(K644/K612)*AG89</f>
        <v>695385.60647816118</v>
      </c>
      <c r="L698" s="229">
        <f>(L647/L612)*AG94</f>
        <v>595194.07514500036</v>
      </c>
      <c r="M698" s="212">
        <f t="shared" si="24"/>
        <v>5701500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1161806.9000000001</v>
      </c>
      <c r="D700" s="229">
        <f>(D615/D612)*AI90</f>
        <v>0</v>
      </c>
      <c r="E700" s="231">
        <f>(E623/E612)*SUM(C700:D700)</f>
        <v>353386.61559772881</v>
      </c>
      <c r="F700" s="231">
        <f>(F624/F612)*AI64</f>
        <v>0</v>
      </c>
      <c r="G700" s="229">
        <f>(G625/G612)*AI91</f>
        <v>21470.890527758704</v>
      </c>
      <c r="H700" s="231">
        <f>(H628/H612)*AI60</f>
        <v>1328.0655126184311</v>
      </c>
      <c r="I700" s="229">
        <f>(I629/I612)*AI92</f>
        <v>0</v>
      </c>
      <c r="J700" s="229">
        <f>(J630/J612)*AI93</f>
        <v>48507.584070044242</v>
      </c>
      <c r="K700" s="229">
        <f>(K644/K612)*AI89</f>
        <v>0</v>
      </c>
      <c r="L700" s="229">
        <f>(L647/L612)*AI94</f>
        <v>179094.39002629326</v>
      </c>
      <c r="M700" s="212">
        <f t="shared" si="24"/>
        <v>603788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-93945.959999999963</v>
      </c>
      <c r="D701" s="229">
        <f>(D615/D612)*AJ90</f>
        <v>0</v>
      </c>
      <c r="E701" s="231">
        <f>(E623/E612)*SUM(C701:D701)</f>
        <v>-28575.527356120532</v>
      </c>
      <c r="F701" s="231">
        <f>(F624/F612)*AJ64</f>
        <v>0</v>
      </c>
      <c r="G701" s="229">
        <f>(G625/G612)*AJ91</f>
        <v>0</v>
      </c>
      <c r="H701" s="231">
        <f>(H628/H612)*AJ60</f>
        <v>524.99420226061193</v>
      </c>
      <c r="I701" s="229">
        <f>(I629/I612)*AJ92</f>
        <v>0</v>
      </c>
      <c r="J701" s="229">
        <f>(J630/J612)*AJ93</f>
        <v>0</v>
      </c>
      <c r="K701" s="229">
        <f>(K644/K612)*AJ89</f>
        <v>223.70127992778825</v>
      </c>
      <c r="L701" s="229">
        <f>(L647/L612)*AJ94</f>
        <v>65123.680174404159</v>
      </c>
      <c r="M701" s="212">
        <f t="shared" si="24"/>
        <v>37297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814</v>
      </c>
      <c r="D702" s="229">
        <f>(D615/D612)*AK90</f>
        <v>0</v>
      </c>
      <c r="E702" s="231">
        <f>(E623/E612)*SUM(C702:D702)</f>
        <v>247.5942474576035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9796.1015781068854</v>
      </c>
      <c r="L702" s="229">
        <f>(L647/L612)*AK94</f>
        <v>0</v>
      </c>
      <c r="M702" s="212">
        <f t="shared" si="24"/>
        <v>10044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718.93</v>
      </c>
      <c r="D703" s="229">
        <f>(D615/D612)*AL90</f>
        <v>0</v>
      </c>
      <c r="E703" s="231">
        <f>(E623/E612)*SUM(C703:D703)</f>
        <v>218.67682103770869</v>
      </c>
      <c r="F703" s="231">
        <f>(F624/F612)*AL64</f>
        <v>12.777446001579579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4728.4887325008485</v>
      </c>
      <c r="L703" s="229">
        <f>(L647/L612)*AL94</f>
        <v>0</v>
      </c>
      <c r="M703" s="212">
        <f t="shared" si="24"/>
        <v>4960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890084.97</v>
      </c>
      <c r="D713" s="229">
        <f>(D615/D612)*AV90</f>
        <v>35011.109735803941</v>
      </c>
      <c r="E713" s="231">
        <f>(E623/E612)*SUM(C713:D713)</f>
        <v>281386.32394123531</v>
      </c>
      <c r="F713" s="231">
        <f>(F624/F612)*AV64</f>
        <v>319.49871052510775</v>
      </c>
      <c r="G713" s="229">
        <f>(G625/G612)*AV91</f>
        <v>0</v>
      </c>
      <c r="H713" s="231">
        <f>(H628/H612)*AV60</f>
        <v>1358.9189171637333</v>
      </c>
      <c r="I713" s="229">
        <f>(I629/I612)*AV92</f>
        <v>14636.994193559347</v>
      </c>
      <c r="J713" s="229">
        <f>(J630/J612)*AV93</f>
        <v>0</v>
      </c>
      <c r="K713" s="229">
        <f>(K644/K612)*AV89</f>
        <v>26115.899637781404</v>
      </c>
      <c r="L713" s="229">
        <f>(L647/L612)*AV94</f>
        <v>17819.730353066272</v>
      </c>
      <c r="M713" s="212">
        <f t="shared" si="24"/>
        <v>376648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162106084.25000003</v>
      </c>
      <c r="D715" s="212">
        <f>SUM(D616:D647)+SUM(D668:D713)</f>
        <v>7069441.4400000041</v>
      </c>
      <c r="E715" s="212">
        <f>SUM(E624:E647)+SUM(E668:E713)</f>
        <v>37807791.474285044</v>
      </c>
      <c r="F715" s="212">
        <f>SUM(F625:F648)+SUM(F668:F713)</f>
        <v>508361.33351955982</v>
      </c>
      <c r="G715" s="212">
        <f>SUM(G626:G647)+SUM(G668:G713)</f>
        <v>4085011.9573397436</v>
      </c>
      <c r="H715" s="212">
        <f>SUM(H629:H647)+SUM(H668:H713)</f>
        <v>67292.213355889122</v>
      </c>
      <c r="I715" s="212">
        <f>SUM(I630:I647)+SUM(I668:I713)</f>
        <v>2622889.0736491214</v>
      </c>
      <c r="J715" s="212">
        <f>SUM(J631:J647)+SUM(J668:J713)</f>
        <v>740202.8510841697</v>
      </c>
      <c r="K715" s="212">
        <f>SUM(K668:K713)</f>
        <v>4363870.2786246836</v>
      </c>
      <c r="L715" s="212">
        <f>SUM(L668:L713)</f>
        <v>3462425.5340464716</v>
      </c>
      <c r="M715" s="212">
        <f>SUM(M668:M713)</f>
        <v>55529604</v>
      </c>
      <c r="N715" s="223" t="s">
        <v>681</v>
      </c>
    </row>
    <row r="716" spans="1:14" s="212" customFormat="1" ht="12.65" customHeight="1" x14ac:dyDescent="0.3">
      <c r="C716" s="226">
        <f>CE85</f>
        <v>162106084.25</v>
      </c>
      <c r="D716" s="212">
        <f>D615</f>
        <v>7069441.4400000013</v>
      </c>
      <c r="E716" s="212">
        <f>E623</f>
        <v>37807791.474285036</v>
      </c>
      <c r="F716" s="212">
        <f>F624</f>
        <v>508361.33351955994</v>
      </c>
      <c r="G716" s="212">
        <f>G625</f>
        <v>4085011.9573397436</v>
      </c>
      <c r="H716" s="212">
        <f>H628</f>
        <v>67292.213355889122</v>
      </c>
      <c r="I716" s="212">
        <f>I629</f>
        <v>2622889.073649121</v>
      </c>
      <c r="J716" s="212">
        <f>J630</f>
        <v>740202.85108416982</v>
      </c>
      <c r="K716" s="212">
        <f>K644</f>
        <v>4363870.2786246827</v>
      </c>
      <c r="L716" s="212">
        <f>L647</f>
        <v>3462425.5340464721</v>
      </c>
      <c r="M716" s="212">
        <f>C648</f>
        <v>55529604.619999997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A65B4928-9CFE-4500-AD9B-B0BF4A324EB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1040</v>
      </c>
      <c r="B1" s="11" t="s">
        <v>1041</v>
      </c>
      <c r="C1" s="11" t="s">
        <v>1042</v>
      </c>
      <c r="D1" s="11" t="s">
        <v>1043</v>
      </c>
      <c r="E1" s="11" t="s">
        <v>1044</v>
      </c>
      <c r="F1" s="11" t="s">
        <v>1045</v>
      </c>
      <c r="G1" s="11" t="s">
        <v>1046</v>
      </c>
      <c r="H1" s="11" t="s">
        <v>1047</v>
      </c>
      <c r="I1" s="11" t="s">
        <v>1048</v>
      </c>
      <c r="J1" s="11" t="s">
        <v>1049</v>
      </c>
      <c r="K1" s="11" t="s">
        <v>1050</v>
      </c>
      <c r="L1" s="11" t="s">
        <v>1051</v>
      </c>
      <c r="M1" s="11" t="s">
        <v>1052</v>
      </c>
      <c r="N1" s="11" t="s">
        <v>1053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180</v>
      </c>
      <c r="C2" s="11" t="str">
        <f>SUBSTITUTE(LEFT(data!C98,49),",","")</f>
        <v>Valley Hospital and Medical Center</v>
      </c>
      <c r="D2" s="11" t="str">
        <f>LEFT(data!C99, 49)</f>
        <v>12606 E Mission Ave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98962</v>
      </c>
      <c r="H2" s="11" t="str">
        <f>LEFT(data!C103, 100)</f>
        <v>Spokane</v>
      </c>
      <c r="I2" s="11" t="str">
        <f>LEFT(data!C104, 49)</f>
        <v/>
      </c>
      <c r="J2" s="11" t="str">
        <f>LEFT(data!C105, 49)</f>
        <v/>
      </c>
      <c r="K2" s="11" t="str">
        <f>LEFT(data!C107, 49)</f>
        <v>5094735291</v>
      </c>
      <c r="L2" s="11" t="str">
        <f>LEFT(data!C108, 49)</f>
        <v>5094735731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2" t="s">
        <v>1054</v>
      </c>
      <c r="B1" s="12" t="s">
        <v>1055</v>
      </c>
      <c r="C1" s="12" t="s">
        <v>1056</v>
      </c>
      <c r="D1" s="12" t="s">
        <v>1057</v>
      </c>
      <c r="E1" s="12" t="s">
        <v>1058</v>
      </c>
      <c r="F1" s="12" t="s">
        <v>1059</v>
      </c>
      <c r="G1" s="12" t="s">
        <v>1060</v>
      </c>
      <c r="H1" s="12" t="s">
        <v>1061</v>
      </c>
      <c r="I1" s="12" t="s">
        <v>1062</v>
      </c>
      <c r="J1" s="12" t="s">
        <v>1063</v>
      </c>
      <c r="K1" s="12" t="s">
        <v>1064</v>
      </c>
      <c r="L1" s="12" t="s">
        <v>1065</v>
      </c>
      <c r="M1" s="12" t="s">
        <v>1066</v>
      </c>
      <c r="N1" s="12" t="s">
        <v>1067</v>
      </c>
      <c r="O1" s="12" t="s">
        <v>1068</v>
      </c>
      <c r="P1" s="12" t="s">
        <v>1069</v>
      </c>
      <c r="Q1" s="12" t="s">
        <v>1070</v>
      </c>
      <c r="R1" s="12" t="s">
        <v>1071</v>
      </c>
      <c r="S1" s="12" t="s">
        <v>1072</v>
      </c>
      <c r="T1" s="12" t="s">
        <v>1073</v>
      </c>
      <c r="U1" s="12" t="s">
        <v>1074</v>
      </c>
      <c r="V1" s="12" t="s">
        <v>1075</v>
      </c>
      <c r="W1" s="12" t="s">
        <v>1076</v>
      </c>
      <c r="X1" s="12" t="s">
        <v>1077</v>
      </c>
      <c r="Y1" s="12" t="s">
        <v>1078</v>
      </c>
      <c r="Z1" s="12" t="s">
        <v>1079</v>
      </c>
      <c r="AA1" s="12" t="s">
        <v>1080</v>
      </c>
      <c r="AB1" s="12" t="s">
        <v>1081</v>
      </c>
      <c r="AC1" s="12" t="s">
        <v>1082</v>
      </c>
      <c r="AD1" s="12" t="s">
        <v>1083</v>
      </c>
      <c r="AE1" s="12" t="s">
        <v>1084</v>
      </c>
      <c r="AF1" s="12" t="s">
        <v>1085</v>
      </c>
      <c r="AG1" s="12" t="s">
        <v>1086</v>
      </c>
      <c r="AH1" s="12" t="s">
        <v>1087</v>
      </c>
      <c r="AI1" s="12" t="s">
        <v>1088</v>
      </c>
      <c r="AJ1" s="12" t="s">
        <v>1089</v>
      </c>
      <c r="AK1" s="12" t="s">
        <v>1090</v>
      </c>
      <c r="AL1" s="12" t="s">
        <v>1091</v>
      </c>
      <c r="AM1" s="12" t="s">
        <v>1092</v>
      </c>
      <c r="AN1" s="12" t="s">
        <v>1093</v>
      </c>
      <c r="AO1" s="12" t="s">
        <v>1094</v>
      </c>
      <c r="AP1" s="12" t="s">
        <v>1095</v>
      </c>
      <c r="AQ1" s="12" t="s">
        <v>1096</v>
      </c>
      <c r="AR1" s="12" t="s">
        <v>1097</v>
      </c>
      <c r="AS1" s="12" t="s">
        <v>1098</v>
      </c>
      <c r="AT1" s="12" t="s">
        <v>1099</v>
      </c>
      <c r="AU1" s="12" t="s">
        <v>1100</v>
      </c>
      <c r="AV1" s="12" t="s">
        <v>1101</v>
      </c>
      <c r="AW1" s="12" t="s">
        <v>1102</v>
      </c>
      <c r="AX1" s="12" t="s">
        <v>1103</v>
      </c>
      <c r="AY1" s="12" t="s">
        <v>1104</v>
      </c>
      <c r="AZ1" s="12" t="s">
        <v>1105</v>
      </c>
      <c r="BA1" s="12" t="s">
        <v>1106</v>
      </c>
      <c r="BB1" s="12" t="s">
        <v>1107</v>
      </c>
      <c r="BC1" s="12" t="s">
        <v>1108</v>
      </c>
      <c r="BD1" s="12" t="s">
        <v>1109</v>
      </c>
      <c r="BE1" s="12" t="s">
        <v>1110</v>
      </c>
      <c r="BF1" s="12" t="s">
        <v>1111</v>
      </c>
      <c r="BG1" s="12" t="s">
        <v>1112</v>
      </c>
      <c r="BH1" s="12" t="s">
        <v>1113</v>
      </c>
      <c r="BI1" s="12" t="s">
        <v>1114</v>
      </c>
      <c r="BJ1" s="12" t="s">
        <v>1115</v>
      </c>
      <c r="BK1" s="12" t="s">
        <v>1116</v>
      </c>
      <c r="BL1" s="12" t="s">
        <v>1117</v>
      </c>
      <c r="BM1" s="12" t="s">
        <v>1118</v>
      </c>
      <c r="BN1" s="12" t="s">
        <v>1119</v>
      </c>
      <c r="BO1" s="12" t="s">
        <v>1120</v>
      </c>
      <c r="BP1" s="12" t="s">
        <v>1121</v>
      </c>
      <c r="BQ1" s="12" t="s">
        <v>1122</v>
      </c>
      <c r="BR1" s="12" t="s">
        <v>1123</v>
      </c>
      <c r="BS1" s="12" t="s">
        <v>1124</v>
      </c>
      <c r="BT1" s="12" t="s">
        <v>1125</v>
      </c>
      <c r="BU1" s="12" t="s">
        <v>1126</v>
      </c>
      <c r="BV1" s="12" t="s">
        <v>1127</v>
      </c>
      <c r="BW1" s="12" t="s">
        <v>1128</v>
      </c>
      <c r="BX1" s="12" t="s">
        <v>1129</v>
      </c>
      <c r="BY1" s="12" t="s">
        <v>1130</v>
      </c>
      <c r="BZ1" s="12" t="s">
        <v>1131</v>
      </c>
      <c r="CA1" s="12" t="s">
        <v>1132</v>
      </c>
      <c r="CB1" s="12" t="s">
        <v>1133</v>
      </c>
      <c r="CC1" s="12" t="s">
        <v>1134</v>
      </c>
      <c r="CD1" s="12" t="s">
        <v>1135</v>
      </c>
      <c r="CE1" s="12" t="s">
        <v>1136</v>
      </c>
      <c r="CF1" s="12" t="s">
        <v>1137</v>
      </c>
    </row>
    <row r="2" spans="1:84" s="178" customFormat="1" ht="12.65" customHeight="1" x14ac:dyDescent="0.35">
      <c r="A2" s="12" t="str">
        <f>RIGHT(data!C97,3)</f>
        <v>180</v>
      </c>
      <c r="B2" s="210" t="str">
        <f>RIGHT(data!C96,4)</f>
        <v>2023</v>
      </c>
      <c r="C2" s="12" t="s">
        <v>1138</v>
      </c>
      <c r="D2" s="209">
        <f>ROUND(N(data!C181),0)</f>
        <v>4508006</v>
      </c>
      <c r="E2" s="209">
        <f>ROUND(N(data!C182),0)</f>
        <v>0</v>
      </c>
      <c r="F2" s="209">
        <f>ROUND(N(data!C183),0)</f>
        <v>0</v>
      </c>
      <c r="G2" s="209">
        <f>ROUND(N(data!C184),0)</f>
        <v>5861223</v>
      </c>
      <c r="H2" s="209">
        <f>ROUND(N(data!C185),0)</f>
        <v>0</v>
      </c>
      <c r="I2" s="209">
        <f>ROUND(N(data!C186),0)</f>
        <v>0</v>
      </c>
      <c r="J2" s="209">
        <f>ROUND(N(data!C187)+N(data!C188),0)</f>
        <v>2940263</v>
      </c>
      <c r="K2" s="209">
        <f>ROUND(N(data!C191),0)</f>
        <v>71849</v>
      </c>
      <c r="L2" s="209">
        <f>ROUND(N(data!C192),0)</f>
        <v>540053</v>
      </c>
      <c r="M2" s="209">
        <f>ROUND(N(data!C195),0)</f>
        <v>1709110</v>
      </c>
      <c r="N2" s="209">
        <f>ROUND(N(data!C196),0)</f>
        <v>0</v>
      </c>
      <c r="O2" s="209">
        <f>ROUND(N(data!C199),0)</f>
        <v>55258</v>
      </c>
      <c r="P2" s="209">
        <f>ROUND(N(data!C200),0)</f>
        <v>1093110</v>
      </c>
      <c r="Q2" s="209">
        <f>ROUND(N(data!C201),0)</f>
        <v>0</v>
      </c>
      <c r="R2" s="209">
        <f>ROUND(N(data!C204),0)</f>
        <v>0</v>
      </c>
      <c r="S2" s="209">
        <f>ROUND(N(data!C205),0)</f>
        <v>1784257</v>
      </c>
      <c r="T2" s="209">
        <f>ROUND(N(data!B211),0)</f>
        <v>9923176</v>
      </c>
      <c r="U2" s="209">
        <f>ROUND(N(data!C211),0)</f>
        <v>533267</v>
      </c>
      <c r="V2" s="209">
        <f>ROUND(N(data!D211),0)</f>
        <v>2940</v>
      </c>
      <c r="W2" s="209">
        <f>ROUND(N(data!B212),0)</f>
        <v>766764</v>
      </c>
      <c r="X2" s="209">
        <f>ROUND(N(data!C212),0)</f>
        <v>0</v>
      </c>
      <c r="Y2" s="209">
        <f>ROUND(N(data!D212),0)</f>
        <v>0</v>
      </c>
      <c r="Z2" s="209">
        <f>ROUND(N(data!B213),0)</f>
        <v>37299163</v>
      </c>
      <c r="AA2" s="209">
        <f>ROUND(N(data!C213),0)</f>
        <v>2690775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1207213</v>
      </c>
      <c r="AG2" s="209">
        <f>ROUND(N(data!C215),0)</f>
        <v>13636</v>
      </c>
      <c r="AH2" s="209">
        <f>ROUND(N(data!D215),0)</f>
        <v>0</v>
      </c>
      <c r="AI2" s="209">
        <f>ROUND(N(data!B216),0)</f>
        <v>24952963</v>
      </c>
      <c r="AJ2" s="209">
        <f>ROUND(N(data!C216),0)</f>
        <v>2013437</v>
      </c>
      <c r="AK2" s="209">
        <f>ROUND(N(data!D216),0)</f>
        <v>973698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20000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3526013</v>
      </c>
      <c r="AT2" s="209">
        <f>ROUND(N(data!D219),0)</f>
        <v>1274247</v>
      </c>
      <c r="AU2" s="209">
        <v>0</v>
      </c>
      <c r="AV2" s="209">
        <v>0</v>
      </c>
      <c r="AW2" s="209">
        <v>0</v>
      </c>
      <c r="AX2" s="209">
        <f>ROUND(N(data!B225),0)</f>
        <v>602457</v>
      </c>
      <c r="AY2" s="209">
        <f>ROUND(N(data!C225),0)</f>
        <v>109538</v>
      </c>
      <c r="AZ2" s="209">
        <f>ROUND(N(data!D225),0)</f>
        <v>0</v>
      </c>
      <c r="BA2" s="209">
        <f>ROUND(N(data!B226),0)</f>
        <v>7624401</v>
      </c>
      <c r="BB2" s="209">
        <f>ROUND(N(data!C226),0)</f>
        <v>971700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430394</v>
      </c>
      <c r="BH2" s="209">
        <f>ROUND(N(data!C228),0)</f>
        <v>51610</v>
      </c>
      <c r="BI2" s="209">
        <f>ROUND(N(data!D228),0)</f>
        <v>0</v>
      </c>
      <c r="BJ2" s="209">
        <f>ROUND(N(data!B229),0)</f>
        <v>13676438</v>
      </c>
      <c r="BK2" s="209">
        <f>ROUND(N(data!C229),0)</f>
        <v>2077422</v>
      </c>
      <c r="BL2" s="209">
        <f>ROUND(N(data!D229),0)</f>
        <v>325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12113</v>
      </c>
      <c r="BQ2" s="209">
        <f>ROUND(N(data!C231),0)</f>
        <v>2202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266574502</v>
      </c>
      <c r="BW2" s="209">
        <f>ROUND(N(data!C240),0)</f>
        <v>118138273</v>
      </c>
      <c r="BX2" s="209">
        <f>ROUND(N(data!C241),0)</f>
        <v>12650539</v>
      </c>
      <c r="BY2" s="209">
        <f>ROUND(N(data!C242),0)</f>
        <v>68789684</v>
      </c>
      <c r="BZ2" s="209">
        <f>ROUND(N(data!C243),0)</f>
        <v>0</v>
      </c>
      <c r="CA2" s="209">
        <f>ROUND(N(data!C244),0)</f>
        <v>109151502</v>
      </c>
      <c r="CB2" s="209">
        <f>ROUND(N(data!C247),0)</f>
        <v>4025</v>
      </c>
      <c r="CC2" s="209">
        <f>ROUND(N(data!C249),0)</f>
        <v>2671101</v>
      </c>
      <c r="CD2" s="209">
        <f>ROUND(N(data!C250),0)</f>
        <v>6825930</v>
      </c>
      <c r="CE2" s="209">
        <f>ROUND(N(data!C254)+N(data!C255),0)</f>
        <v>4036049</v>
      </c>
      <c r="CF2" s="209">
        <f>ROUND(N(data!D237),0)</f>
        <v>5077803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1139</v>
      </c>
      <c r="B1" s="12" t="s">
        <v>1140</v>
      </c>
      <c r="C1" s="12" t="s">
        <v>1141</v>
      </c>
      <c r="D1" s="10" t="s">
        <v>1142</v>
      </c>
      <c r="E1" s="10" t="s">
        <v>1143</v>
      </c>
      <c r="F1" s="10" t="s">
        <v>1144</v>
      </c>
      <c r="G1" s="10" t="s">
        <v>1145</v>
      </c>
      <c r="H1" s="10" t="s">
        <v>1146</v>
      </c>
      <c r="I1" s="10" t="s">
        <v>1147</v>
      </c>
      <c r="J1" s="10" t="s">
        <v>1148</v>
      </c>
      <c r="K1" s="10" t="s">
        <v>1149</v>
      </c>
      <c r="L1" s="10" t="s">
        <v>1150</v>
      </c>
      <c r="M1" s="10" t="s">
        <v>1151</v>
      </c>
      <c r="N1" s="10" t="s">
        <v>1152</v>
      </c>
      <c r="O1" s="10" t="s">
        <v>1153</v>
      </c>
      <c r="P1" s="10" t="s">
        <v>1154</v>
      </c>
      <c r="Q1" s="10" t="s">
        <v>1155</v>
      </c>
      <c r="R1" s="10" t="s">
        <v>1156</v>
      </c>
      <c r="S1" s="10" t="s">
        <v>1157</v>
      </c>
      <c r="T1" s="10" t="s">
        <v>1158</v>
      </c>
      <c r="U1" s="10" t="s">
        <v>1159</v>
      </c>
      <c r="V1" s="10" t="s">
        <v>1160</v>
      </c>
      <c r="W1" s="10" t="s">
        <v>1161</v>
      </c>
      <c r="X1" s="10" t="s">
        <v>1162</v>
      </c>
      <c r="Y1" s="10" t="s">
        <v>1163</v>
      </c>
      <c r="Z1" s="10" t="s">
        <v>1164</v>
      </c>
      <c r="AA1" s="10" t="s">
        <v>1165</v>
      </c>
      <c r="AB1" s="10" t="s">
        <v>1166</v>
      </c>
      <c r="AC1" s="10" t="s">
        <v>1167</v>
      </c>
      <c r="AD1" s="10" t="s">
        <v>1168</v>
      </c>
      <c r="AE1" s="10" t="s">
        <v>1169</v>
      </c>
      <c r="AF1" s="10" t="s">
        <v>1170</v>
      </c>
      <c r="AG1" s="10" t="s">
        <v>1171</v>
      </c>
      <c r="AH1" s="10" t="s">
        <v>1172</v>
      </c>
      <c r="AI1" s="10" t="s">
        <v>1173</v>
      </c>
      <c r="AJ1" s="10" t="s">
        <v>1174</v>
      </c>
      <c r="AK1" s="10" t="s">
        <v>1175</v>
      </c>
      <c r="AL1" s="10" t="s">
        <v>1176</v>
      </c>
      <c r="AM1" s="10" t="s">
        <v>1177</v>
      </c>
      <c r="AN1" s="10" t="s">
        <v>1178</v>
      </c>
      <c r="AO1" s="10" t="s">
        <v>1179</v>
      </c>
      <c r="AP1" s="10" t="s">
        <v>1180</v>
      </c>
      <c r="AQ1" s="10" t="s">
        <v>1181</v>
      </c>
      <c r="AR1" s="10" t="s">
        <v>1182</v>
      </c>
      <c r="AS1" s="10" t="s">
        <v>1183</v>
      </c>
      <c r="AT1" s="10" t="s">
        <v>1184</v>
      </c>
      <c r="AU1" s="10" t="s">
        <v>1185</v>
      </c>
      <c r="AV1" s="10" t="s">
        <v>1186</v>
      </c>
      <c r="AW1" s="10" t="s">
        <v>1187</v>
      </c>
      <c r="AX1" s="10" t="s">
        <v>1188</v>
      </c>
      <c r="AY1" s="10" t="s">
        <v>1189</v>
      </c>
      <c r="AZ1" s="10" t="s">
        <v>1190</v>
      </c>
      <c r="BA1" s="10" t="s">
        <v>1191</v>
      </c>
      <c r="BB1" s="10" t="s">
        <v>1192</v>
      </c>
      <c r="BC1" s="10" t="s">
        <v>1193</v>
      </c>
      <c r="BD1" s="10" t="s">
        <v>1194</v>
      </c>
      <c r="BE1" s="10" t="s">
        <v>1195</v>
      </c>
      <c r="BF1" s="10" t="s">
        <v>1196</v>
      </c>
      <c r="BG1" s="10" t="s">
        <v>1197</v>
      </c>
      <c r="BH1" s="10" t="s">
        <v>1198</v>
      </c>
      <c r="BI1" s="10" t="s">
        <v>1199</v>
      </c>
      <c r="BJ1" s="10" t="s">
        <v>1200</v>
      </c>
      <c r="BK1" s="10" t="s">
        <v>1201</v>
      </c>
      <c r="BL1" s="10" t="s">
        <v>1202</v>
      </c>
      <c r="BM1" s="10" t="s">
        <v>1203</v>
      </c>
      <c r="BN1" s="10" t="s">
        <v>1204</v>
      </c>
      <c r="BO1" s="10" t="s">
        <v>1205</v>
      </c>
      <c r="BP1" s="10" t="s">
        <v>1206</v>
      </c>
      <c r="BQ1" s="10" t="s">
        <v>1207</v>
      </c>
      <c r="BR1" s="10" t="s">
        <v>1208</v>
      </c>
      <c r="BS1" s="10" t="s">
        <v>1209</v>
      </c>
    </row>
    <row r="2" spans="1:87" s="178" customFormat="1" ht="12.65" customHeight="1" x14ac:dyDescent="0.35">
      <c r="A2" s="12" t="str">
        <f>RIGHT(data!C97,3)</f>
        <v>180</v>
      </c>
      <c r="B2" s="12" t="str">
        <f>RIGHT(data!C96,4)</f>
        <v>2023</v>
      </c>
      <c r="C2" s="12" t="s">
        <v>1138</v>
      </c>
      <c r="D2" s="208">
        <f>ROUND(N(data!C127),0)</f>
        <v>4934</v>
      </c>
      <c r="E2" s="208">
        <f>ROUND(N(data!C128),0)</f>
        <v>0</v>
      </c>
      <c r="F2" s="208">
        <f>ROUND(N(data!C129),0)</f>
        <v>0</v>
      </c>
      <c r="G2" s="208">
        <f>ROUND(N(data!C130),0)</f>
        <v>628</v>
      </c>
      <c r="H2" s="208">
        <f>ROUND(N(data!D127),0)</f>
        <v>19980</v>
      </c>
      <c r="I2" s="208">
        <f>ROUND(N(data!D128),0)</f>
        <v>0</v>
      </c>
      <c r="J2" s="208">
        <f>ROUND(N(data!D129),0)</f>
        <v>0</v>
      </c>
      <c r="K2" s="208">
        <f>ROUND(N(data!D130),0)</f>
        <v>849</v>
      </c>
      <c r="L2" s="208">
        <f>ROUND(N(data!C132),0)</f>
        <v>10</v>
      </c>
      <c r="M2" s="208">
        <f>ROUND(N(data!C133),0)</f>
        <v>76</v>
      </c>
      <c r="N2" s="208">
        <f>ROUND(N(data!C134),0)</f>
        <v>0</v>
      </c>
      <c r="O2" s="208">
        <f>ROUND(N(data!C135),0)</f>
        <v>0</v>
      </c>
      <c r="P2" s="208">
        <f>ROUND(N(data!C136),0)</f>
        <v>21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16</v>
      </c>
      <c r="W2" s="208">
        <f>ROUND(N(data!C144),0)</f>
        <v>123</v>
      </c>
      <c r="X2" s="208">
        <f>ROUND(N(data!C145),0)</f>
        <v>0</v>
      </c>
      <c r="Y2" s="208">
        <f>ROUND(N(data!B154),0)</f>
        <v>2460</v>
      </c>
      <c r="Z2" s="208">
        <f>ROUND(N(data!B155),0)</f>
        <v>12095</v>
      </c>
      <c r="AA2" s="208">
        <f>ROUND(N(data!B156),0)</f>
        <v>23142</v>
      </c>
      <c r="AB2" s="208">
        <f>ROUND(N(data!B157),0)</f>
        <v>107638958</v>
      </c>
      <c r="AC2" s="208">
        <f>ROUND(N(data!B158),0)</f>
        <v>243173831</v>
      </c>
      <c r="AD2" s="208">
        <f>ROUND(N(data!C154),0)</f>
        <v>1178</v>
      </c>
      <c r="AE2" s="208">
        <f>ROUND(N(data!C155),0)</f>
        <v>3937</v>
      </c>
      <c r="AF2" s="208">
        <f>ROUND(N(data!C156),0)</f>
        <v>17619</v>
      </c>
      <c r="AG2" s="208">
        <f>ROUND(N(data!C157),0)</f>
        <v>47702539</v>
      </c>
      <c r="AH2" s="208">
        <f>ROUND(N(data!C158),0)</f>
        <v>107767758</v>
      </c>
      <c r="AI2" s="208">
        <f>ROUND(N(data!D154),0)</f>
        <v>1296</v>
      </c>
      <c r="AJ2" s="208">
        <f>ROUND(N(data!D155),0)</f>
        <v>3947</v>
      </c>
      <c r="AK2" s="208">
        <f>ROUND(N(data!D156),0)</f>
        <v>23089</v>
      </c>
      <c r="AL2" s="208">
        <f>ROUND(N(data!D157),0)</f>
        <v>76958203</v>
      </c>
      <c r="AM2" s="208">
        <f>ROUND(N(data!D158),0)</f>
        <v>173861039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1210</v>
      </c>
      <c r="B1" s="12" t="s">
        <v>1211</v>
      </c>
      <c r="C1" s="12" t="s">
        <v>1212</v>
      </c>
      <c r="D1" s="10" t="s">
        <v>1213</v>
      </c>
      <c r="E1" s="10" t="s">
        <v>1214</v>
      </c>
      <c r="F1" s="10" t="s">
        <v>1215</v>
      </c>
      <c r="G1" s="10" t="s">
        <v>1216</v>
      </c>
      <c r="H1" s="10" t="s">
        <v>1217</v>
      </c>
      <c r="I1" s="10" t="s">
        <v>1218</v>
      </c>
      <c r="J1" s="10" t="s">
        <v>1219</v>
      </c>
      <c r="K1" s="10" t="s">
        <v>1220</v>
      </c>
      <c r="L1" s="10" t="s">
        <v>1221</v>
      </c>
      <c r="M1" s="10" t="s">
        <v>1222</v>
      </c>
      <c r="N1" s="10" t="s">
        <v>1223</v>
      </c>
      <c r="O1" s="10" t="s">
        <v>1224</v>
      </c>
      <c r="P1" s="10" t="s">
        <v>1225</v>
      </c>
      <c r="Q1" s="10" t="s">
        <v>1226</v>
      </c>
      <c r="R1" s="10" t="s">
        <v>1227</v>
      </c>
      <c r="S1" s="10" t="s">
        <v>1228</v>
      </c>
      <c r="T1" s="10" t="s">
        <v>1229</v>
      </c>
      <c r="U1" s="10" t="s">
        <v>1230</v>
      </c>
      <c r="V1" s="10" t="s">
        <v>1231</v>
      </c>
      <c r="W1" s="10" t="s">
        <v>1232</v>
      </c>
      <c r="X1" s="10" t="s">
        <v>1233</v>
      </c>
      <c r="Y1" s="10" t="s">
        <v>1234</v>
      </c>
      <c r="Z1" s="10" t="s">
        <v>1235</v>
      </c>
      <c r="AA1" s="10" t="s">
        <v>1236</v>
      </c>
      <c r="AB1" s="10" t="s">
        <v>1237</v>
      </c>
      <c r="AC1" s="10" t="s">
        <v>1238</v>
      </c>
      <c r="AD1" s="10" t="s">
        <v>1239</v>
      </c>
      <c r="AE1" s="10" t="s">
        <v>1240</v>
      </c>
      <c r="AF1" s="10" t="s">
        <v>1241</v>
      </c>
      <c r="AG1" s="10" t="s">
        <v>1242</v>
      </c>
      <c r="AH1" s="10" t="s">
        <v>1243</v>
      </c>
      <c r="AI1" s="10" t="s">
        <v>1244</v>
      </c>
      <c r="AJ1" s="10" t="s">
        <v>1245</v>
      </c>
      <c r="AK1" s="10" t="s">
        <v>1246</v>
      </c>
      <c r="AL1" s="10" t="s">
        <v>1247</v>
      </c>
      <c r="AM1" s="10" t="s">
        <v>1248</v>
      </c>
      <c r="AN1" s="10" t="s">
        <v>1249</v>
      </c>
      <c r="AO1" s="10" t="s">
        <v>1250</v>
      </c>
      <c r="AP1" s="10" t="s">
        <v>1251</v>
      </c>
      <c r="AQ1" s="10" t="s">
        <v>1252</v>
      </c>
      <c r="AR1" s="10" t="s">
        <v>1253</v>
      </c>
      <c r="AS1" s="10" t="s">
        <v>1254</v>
      </c>
      <c r="AT1" s="10" t="s">
        <v>1255</v>
      </c>
      <c r="AU1" s="10" t="s">
        <v>1256</v>
      </c>
      <c r="AV1" s="10" t="s">
        <v>1257</v>
      </c>
      <c r="AW1" s="10" t="s">
        <v>1258</v>
      </c>
      <c r="AX1" s="10" t="s">
        <v>1259</v>
      </c>
      <c r="AY1" s="10" t="s">
        <v>1260</v>
      </c>
      <c r="AZ1" s="10" t="s">
        <v>1261</v>
      </c>
      <c r="BA1" s="10" t="s">
        <v>1262</v>
      </c>
      <c r="BB1" s="10" t="s">
        <v>1263</v>
      </c>
      <c r="BC1" s="10" t="s">
        <v>1264</v>
      </c>
      <c r="BD1" s="10" t="s">
        <v>1265</v>
      </c>
      <c r="BE1" s="10" t="s">
        <v>1266</v>
      </c>
      <c r="BF1" s="10" t="s">
        <v>1267</v>
      </c>
      <c r="BG1" s="10" t="s">
        <v>1268</v>
      </c>
      <c r="BH1" s="10" t="s">
        <v>1269</v>
      </c>
      <c r="BI1" s="10" t="s">
        <v>1270</v>
      </c>
      <c r="BJ1" s="10" t="s">
        <v>1271</v>
      </c>
      <c r="BK1" s="10" t="s">
        <v>1272</v>
      </c>
      <c r="BL1" s="10" t="s">
        <v>1273</v>
      </c>
      <c r="BM1" s="10" t="s">
        <v>1274</v>
      </c>
      <c r="BN1" s="10" t="s">
        <v>1275</v>
      </c>
      <c r="BO1" s="10" t="s">
        <v>1276</v>
      </c>
      <c r="BP1" s="10" t="s">
        <v>1277</v>
      </c>
      <c r="BQ1" s="10" t="s">
        <v>1278</v>
      </c>
      <c r="BR1" s="10" t="s">
        <v>1279</v>
      </c>
      <c r="BS1" s="10" t="s">
        <v>1280</v>
      </c>
      <c r="BT1" s="10" t="s">
        <v>1281</v>
      </c>
      <c r="BU1" s="10" t="s">
        <v>1282</v>
      </c>
      <c r="BV1" s="10" t="s">
        <v>1283</v>
      </c>
      <c r="BW1" s="10" t="s">
        <v>1284</v>
      </c>
      <c r="BX1" s="10" t="s">
        <v>1285</v>
      </c>
      <c r="BY1" s="10" t="s">
        <v>1286</v>
      </c>
      <c r="BZ1" s="10" t="s">
        <v>1287</v>
      </c>
      <c r="CA1" s="10" t="s">
        <v>1288</v>
      </c>
      <c r="CB1" s="10" t="s">
        <v>1289</v>
      </c>
      <c r="CC1" s="10" t="s">
        <v>1290</v>
      </c>
      <c r="CD1" s="10" t="s">
        <v>1291</v>
      </c>
      <c r="CE1" s="10" t="s">
        <v>1292</v>
      </c>
      <c r="CF1" s="10" t="s">
        <v>1293</v>
      </c>
      <c r="CG1" s="10" t="s">
        <v>1294</v>
      </c>
      <c r="CH1" s="10" t="s">
        <v>1295</v>
      </c>
      <c r="CI1" s="10" t="s">
        <v>1296</v>
      </c>
      <c r="CJ1" s="10" t="s">
        <v>1297</v>
      </c>
      <c r="CK1" s="10" t="s">
        <v>1298</v>
      </c>
      <c r="CL1" s="10" t="s">
        <v>1299</v>
      </c>
      <c r="CM1" s="10" t="s">
        <v>1300</v>
      </c>
      <c r="CN1" s="10" t="s">
        <v>1301</v>
      </c>
      <c r="CO1" s="10" t="s">
        <v>1302</v>
      </c>
      <c r="CP1" s="10" t="s">
        <v>1303</v>
      </c>
      <c r="CQ1" s="206" t="s">
        <v>1304</v>
      </c>
      <c r="CR1" s="206" t="s">
        <v>1305</v>
      </c>
      <c r="CS1" s="206" t="s">
        <v>1306</v>
      </c>
      <c r="CT1" s="206" t="s">
        <v>1307</v>
      </c>
      <c r="CU1" s="206" t="s">
        <v>1308</v>
      </c>
      <c r="CV1" s="206" t="s">
        <v>1309</v>
      </c>
      <c r="CW1" s="206" t="s">
        <v>1310</v>
      </c>
      <c r="CX1" s="206" t="s">
        <v>1311</v>
      </c>
      <c r="CY1" s="206" t="s">
        <v>1312</v>
      </c>
      <c r="CZ1" s="206" t="s">
        <v>1313</v>
      </c>
      <c r="DA1" s="206" t="s">
        <v>1314</v>
      </c>
      <c r="DB1" s="206" t="s">
        <v>1315</v>
      </c>
      <c r="DC1" s="206" t="s">
        <v>1316</v>
      </c>
      <c r="DD1" s="206" t="s">
        <v>1317</v>
      </c>
      <c r="DE1" s="10" t="s">
        <v>1318</v>
      </c>
      <c r="DF1" s="10" t="s">
        <v>1319</v>
      </c>
      <c r="DG1" s="10" t="s">
        <v>1320</v>
      </c>
      <c r="DH1" s="10" t="s">
        <v>1321</v>
      </c>
    </row>
    <row r="2" spans="1:112" s="178" customFormat="1" ht="12.65" customHeight="1" x14ac:dyDescent="0.35">
      <c r="A2" s="209" t="str">
        <f>RIGHT(data!C97,3)</f>
        <v>180</v>
      </c>
      <c r="B2" s="210" t="str">
        <f>RIGHT(data!C96,4)</f>
        <v>2023</v>
      </c>
      <c r="C2" s="12" t="s">
        <v>1138</v>
      </c>
      <c r="D2" s="208">
        <f>ROUND(N(data!C181),0)</f>
        <v>4508006</v>
      </c>
      <c r="E2" s="208">
        <f>ROUND(N(data!C267),0)</f>
        <v>0</v>
      </c>
      <c r="F2" s="208">
        <f>ROUND(N(data!C268),0)</f>
        <v>94667562</v>
      </c>
      <c r="G2" s="208">
        <f>ROUND(N(data!C269),0)</f>
        <v>73629235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4105533</v>
      </c>
      <c r="L2" s="208">
        <f>ROUND(N(data!C274),0)</f>
        <v>861320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10453504</v>
      </c>
      <c r="R2" s="208">
        <f>ROUND(N(data!C284),0)</f>
        <v>766764</v>
      </c>
      <c r="S2" s="208">
        <f>ROUND(N(data!C285),0)</f>
        <v>39989938</v>
      </c>
      <c r="T2" s="208">
        <f>ROUND(N(data!C286),0)</f>
        <v>0</v>
      </c>
      <c r="U2" s="208">
        <f>ROUND(N(data!C287),0)</f>
        <v>0</v>
      </c>
      <c r="V2" s="208">
        <f>ROUND(N(data!C288),0)</f>
        <v>27213551</v>
      </c>
      <c r="W2" s="208">
        <f>ROUND(N(data!C289),0)</f>
        <v>20000</v>
      </c>
      <c r="X2" s="208">
        <f>ROUND(N(data!C290),0)</f>
        <v>2251766</v>
      </c>
      <c r="Y2" s="208">
        <f>ROUND(N(data!C291),0)</f>
        <v>0</v>
      </c>
      <c r="Z2" s="208">
        <f>ROUND(N(data!C292),0)</f>
        <v>25557950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71966104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4752972</v>
      </c>
      <c r="AK2" s="208">
        <f>ROUND(N(data!C316),0)</f>
        <v>0</v>
      </c>
      <c r="AL2" s="208">
        <f>ROUND(N(data!C317),0)</f>
        <v>1049201</v>
      </c>
      <c r="AM2" s="208">
        <f>ROUND(N(data!C318),0)</f>
        <v>0</v>
      </c>
      <c r="AN2" s="208">
        <f>ROUND(N(data!C319),0)</f>
        <v>350000</v>
      </c>
      <c r="AO2" s="208">
        <f>ROUND(N(data!C320),0)</f>
        <v>0</v>
      </c>
      <c r="AP2" s="208">
        <f>ROUND(N(data!C321),0)</f>
        <v>0</v>
      </c>
      <c r="AQ2" s="208">
        <f>ROUND(N(data!C322),0)</f>
        <v>22486548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65558912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58911224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598.53</v>
      </c>
      <c r="BL2" s="208">
        <f>ROUND(N(data!C358),0)</f>
        <v>232299701</v>
      </c>
      <c r="BM2" s="208">
        <f>ROUND(N(data!C359),0)</f>
        <v>524802629</v>
      </c>
      <c r="BN2" s="208">
        <f>ROUND(N(data!C363),0)</f>
        <v>579340549</v>
      </c>
      <c r="BO2" s="208">
        <f>ROUND(N(data!C364),0)</f>
        <v>9497031</v>
      </c>
      <c r="BP2" s="208">
        <f>ROUND(N(data!C365),0)</f>
        <v>0</v>
      </c>
      <c r="BQ2" s="208">
        <f>ROUND(N(data!D381),0)</f>
        <v>8665078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8665078</v>
      </c>
      <c r="CC2" s="208">
        <f>ROUND(N(data!C382),0)</f>
        <v>0</v>
      </c>
      <c r="CD2" s="208">
        <f>ROUND(N(data!C389),0)</f>
        <v>70562137</v>
      </c>
      <c r="CE2" s="208">
        <f>ROUND(N(data!C390),0)</f>
        <v>13309491</v>
      </c>
      <c r="CF2" s="208">
        <f>ROUND(N(data!C391),0)</f>
        <v>6694651</v>
      </c>
      <c r="CG2" s="208">
        <f>ROUND(N(data!C392),0)</f>
        <v>29081932</v>
      </c>
      <c r="CH2" s="208">
        <f>ROUND(N(data!C393),0)</f>
        <v>0</v>
      </c>
      <c r="CI2" s="208">
        <f>ROUND(N(data!C394),0)</f>
        <v>46159688</v>
      </c>
      <c r="CJ2" s="208">
        <f>ROUND(N(data!C395),0)</f>
        <v>3370740</v>
      </c>
      <c r="CK2" s="208">
        <f>ROUND(N(data!C396),0)</f>
        <v>611902</v>
      </c>
      <c r="CL2" s="208">
        <f>ROUND(N(data!C397),0)</f>
        <v>0</v>
      </c>
      <c r="CM2" s="208">
        <f>ROUND(N(data!C398),0)</f>
        <v>0</v>
      </c>
      <c r="CN2" s="208">
        <f>ROUND(N(data!C399),0)</f>
        <v>1784257</v>
      </c>
      <c r="CO2" s="208">
        <f>ROUND(N(data!C362),0)</f>
        <v>5077803</v>
      </c>
      <c r="CP2" s="208">
        <f>ROUND(N(data!D415),0)</f>
        <v>6501392</v>
      </c>
      <c r="CQ2" s="61">
        <f>ROUND(N(data!C401),0)</f>
        <v>0</v>
      </c>
      <c r="CR2" s="61">
        <f>ROUND(N(data!C402),0)</f>
        <v>0</v>
      </c>
      <c r="CS2" s="61">
        <f>ROUND(N(data!C403),0)</f>
        <v>55258</v>
      </c>
      <c r="CT2" s="61">
        <f>ROUND(N(data!C404),0)</f>
        <v>1709110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-23296</v>
      </c>
      <c r="DA2" s="61">
        <f>ROUND(N(data!C411),0)</f>
        <v>37108</v>
      </c>
      <c r="DB2" s="61">
        <f>ROUND(N(data!C412),0)</f>
        <v>1093110</v>
      </c>
      <c r="DC2" s="61">
        <f>ROUND(N(data!C413),0)</f>
        <v>731582</v>
      </c>
      <c r="DD2" s="61">
        <f>ROUND(N(data!C414),0)</f>
        <v>2898520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1322</v>
      </c>
      <c r="B1" s="12" t="s">
        <v>1323</v>
      </c>
      <c r="C1" s="10" t="s">
        <v>1324</v>
      </c>
      <c r="D1" s="12" t="s">
        <v>1325</v>
      </c>
      <c r="E1" s="10" t="s">
        <v>1326</v>
      </c>
      <c r="F1" s="10" t="s">
        <v>1327</v>
      </c>
      <c r="G1" s="10" t="s">
        <v>1328</v>
      </c>
      <c r="H1" s="10" t="s">
        <v>1329</v>
      </c>
      <c r="I1" s="10" t="s">
        <v>1330</v>
      </c>
      <c r="J1" s="10" t="s">
        <v>1331</v>
      </c>
      <c r="K1" s="10" t="s">
        <v>1332</v>
      </c>
      <c r="L1" s="10" t="s">
        <v>1333</v>
      </c>
      <c r="M1" s="10" t="s">
        <v>1334</v>
      </c>
      <c r="N1" s="10" t="s">
        <v>1335</v>
      </c>
      <c r="O1" s="10" t="s">
        <v>1336</v>
      </c>
      <c r="P1" s="10" t="s">
        <v>1304</v>
      </c>
      <c r="Q1" s="10" t="s">
        <v>1305</v>
      </c>
      <c r="R1" s="10" t="s">
        <v>1306</v>
      </c>
      <c r="S1" s="10" t="s">
        <v>1307</v>
      </c>
      <c r="T1" s="10" t="s">
        <v>1308</v>
      </c>
      <c r="U1" s="10" t="s">
        <v>1309</v>
      </c>
      <c r="V1" s="10" t="s">
        <v>1310</v>
      </c>
      <c r="W1" s="10" t="s">
        <v>1311</v>
      </c>
      <c r="X1" s="10" t="s">
        <v>1312</v>
      </c>
      <c r="Y1" s="10" t="s">
        <v>1313</v>
      </c>
      <c r="Z1" s="10" t="s">
        <v>1314</v>
      </c>
      <c r="AA1" s="10" t="s">
        <v>1315</v>
      </c>
      <c r="AB1" s="10" t="s">
        <v>1316</v>
      </c>
      <c r="AC1" s="10" t="s">
        <v>1317</v>
      </c>
      <c r="AD1" s="10" t="s">
        <v>1337</v>
      </c>
      <c r="AE1" s="10" t="s">
        <v>1338</v>
      </c>
      <c r="AF1" s="10" t="s">
        <v>1339</v>
      </c>
      <c r="AG1" s="10" t="s">
        <v>1340</v>
      </c>
      <c r="AH1" s="10" t="s">
        <v>1341</v>
      </c>
      <c r="AI1" s="10" t="s">
        <v>1342</v>
      </c>
      <c r="AJ1" s="10" t="s">
        <v>1343</v>
      </c>
      <c r="AK1" s="10" t="s">
        <v>1344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180</v>
      </c>
      <c r="B2" s="210" t="str">
        <f>RIGHT(data!$C$96,4)</f>
        <v>2023</v>
      </c>
      <c r="C2" s="12" t="str">
        <f>data!C$55</f>
        <v>6010</v>
      </c>
      <c r="D2" s="12" t="s">
        <v>1138</v>
      </c>
      <c r="E2" s="208">
        <f>ROUND(N(data!C59), 0)</f>
        <v>2368</v>
      </c>
      <c r="F2" s="300">
        <f>ROUND(N(data!C60), 2)</f>
        <v>30.19</v>
      </c>
      <c r="G2" s="208">
        <f>ROUND(N(data!C61), 0)</f>
        <v>4181686</v>
      </c>
      <c r="H2" s="208">
        <f>ROUND(N(data!C62), 0)</f>
        <v>729621</v>
      </c>
      <c r="I2" s="208">
        <f>ROUND(N(data!C63), 0)</f>
        <v>225</v>
      </c>
      <c r="J2" s="208">
        <f>ROUND(N(data!C64), 0)</f>
        <v>647085</v>
      </c>
      <c r="K2" s="208">
        <f>ROUND(N(data!C65), 0)</f>
        <v>0</v>
      </c>
      <c r="L2" s="208">
        <f>ROUND(N(data!C66), 0)</f>
        <v>22760</v>
      </c>
      <c r="M2" s="208">
        <f>ROUND(N(data!C67), 0)</f>
        <v>105074</v>
      </c>
      <c r="N2" s="208">
        <f>ROUND(N(data!C68), 0)</f>
        <v>25424</v>
      </c>
      <c r="O2" s="208">
        <f>ROUND(N(data!C69), 0)</f>
        <v>76659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74997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1663</v>
      </c>
      <c r="AD2" s="208">
        <f>ROUND(N(data!C84), 0)</f>
        <v>0</v>
      </c>
      <c r="AE2" s="208">
        <f>ROUND(N(data!C89), 0)</f>
        <v>10664120</v>
      </c>
      <c r="AF2" s="208">
        <f>ROUND(N(data!C87), 0)</f>
        <v>8893246</v>
      </c>
      <c r="AG2" s="208">
        <f>ROUND(N(data!C90), 0)</f>
        <v>4000</v>
      </c>
      <c r="AH2" s="208">
        <f>ROUND(N(data!C91), 0)</f>
        <v>5168</v>
      </c>
      <c r="AI2" s="208">
        <f>ROUND(N(data!C92), 0)</f>
        <v>1586</v>
      </c>
      <c r="AJ2" s="208">
        <f>ROUND(N(data!C93), 0)</f>
        <v>80372</v>
      </c>
      <c r="AK2" s="300">
        <f>ROUND(N(data!C94), 2)</f>
        <v>35.18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180</v>
      </c>
      <c r="B3" s="210" t="str">
        <f>RIGHT(data!$C$96,4)</f>
        <v>2023</v>
      </c>
      <c r="C3" s="12" t="str">
        <f>data!D$55</f>
        <v>6030</v>
      </c>
      <c r="D3" s="12" t="s">
        <v>1138</v>
      </c>
      <c r="E3" s="208">
        <f>ROUND(N(data!D59), 0)</f>
        <v>11441</v>
      </c>
      <c r="F3" s="300">
        <f>ROUND(N(data!D60), 2)</f>
        <v>62.87</v>
      </c>
      <c r="G3" s="208">
        <f>ROUND(N(data!D61), 0)</f>
        <v>8262024</v>
      </c>
      <c r="H3" s="208">
        <f>ROUND(N(data!D62), 0)</f>
        <v>1231701</v>
      </c>
      <c r="I3" s="208">
        <f>ROUND(N(data!D63), 0)</f>
        <v>0</v>
      </c>
      <c r="J3" s="208">
        <f>ROUND(N(data!D64), 0)</f>
        <v>971031</v>
      </c>
      <c r="K3" s="208">
        <f>ROUND(N(data!D65), 0)</f>
        <v>0</v>
      </c>
      <c r="L3" s="208">
        <f>ROUND(N(data!D66), 0)</f>
        <v>163500</v>
      </c>
      <c r="M3" s="208">
        <f>ROUND(N(data!D67), 0)</f>
        <v>141126</v>
      </c>
      <c r="N3" s="208">
        <f>ROUND(N(data!D68), 0)</f>
        <v>55924</v>
      </c>
      <c r="O3" s="208">
        <f>ROUND(N(data!D69), 0)</f>
        <v>170418</v>
      </c>
      <c r="P3" s="208">
        <f>ROUND(N(data!D70), 0)</f>
        <v>0</v>
      </c>
      <c r="Q3" s="208">
        <f>ROUND(N(data!D71), 0)</f>
        <v>0</v>
      </c>
      <c r="R3" s="208">
        <f>ROUND(N(data!D72), 0)</f>
        <v>330</v>
      </c>
      <c r="S3" s="208">
        <f>ROUND(N(data!D73), 0)</f>
        <v>167824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1500</v>
      </c>
      <c r="AA3" s="208">
        <f>ROUND(N(data!D81), 0)</f>
        <v>0</v>
      </c>
      <c r="AB3" s="208">
        <f>ROUND(N(data!D82), 0)</f>
        <v>0</v>
      </c>
      <c r="AC3" s="208">
        <f>ROUND(N(data!D83), 0)</f>
        <v>765</v>
      </c>
      <c r="AD3" s="208">
        <f>ROUND(N(data!D84), 0)</f>
        <v>271</v>
      </c>
      <c r="AE3" s="208">
        <f>ROUND(N(data!D89), 0)</f>
        <v>32201065</v>
      </c>
      <c r="AF3" s="208">
        <f>ROUND(N(data!D87), 0)</f>
        <v>29312869</v>
      </c>
      <c r="AG3" s="208">
        <f>ROUND(N(data!D90), 0)</f>
        <v>6877</v>
      </c>
      <c r="AH3" s="208">
        <f>ROUND(N(data!D91), 0)</f>
        <v>33995</v>
      </c>
      <c r="AI3" s="208">
        <f>ROUND(N(data!D92), 0)</f>
        <v>2727</v>
      </c>
      <c r="AJ3" s="208">
        <f>ROUND(N(data!D93), 0)</f>
        <v>87751</v>
      </c>
      <c r="AK3" s="300">
        <f>ROUND(N(data!D94), 2)</f>
        <v>34.19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180</v>
      </c>
      <c r="B4" s="210" t="str">
        <f>RIGHT(data!$C$96,4)</f>
        <v>2023</v>
      </c>
      <c r="C4" s="12" t="str">
        <f>data!E$55</f>
        <v>6070</v>
      </c>
      <c r="D4" s="12" t="s">
        <v>1138</v>
      </c>
      <c r="E4" s="208">
        <f>ROUND(N(data!E59), 0)</f>
        <v>0</v>
      </c>
      <c r="F4" s="300">
        <f>ROUND(N(data!E60), 2)</f>
        <v>10.68</v>
      </c>
      <c r="G4" s="208">
        <f>ROUND(N(data!E61), 0)</f>
        <v>675197</v>
      </c>
      <c r="H4" s="208">
        <f>ROUND(N(data!E62), 0)</f>
        <v>199069</v>
      </c>
      <c r="I4" s="208">
        <f>ROUND(N(data!E63), 0)</f>
        <v>0</v>
      </c>
      <c r="J4" s="208">
        <f>ROUND(N(data!E64), 0)</f>
        <v>25000</v>
      </c>
      <c r="K4" s="208">
        <f>ROUND(N(data!E65), 0)</f>
        <v>0</v>
      </c>
      <c r="L4" s="208">
        <f>ROUND(N(data!E66), 0)</f>
        <v>0</v>
      </c>
      <c r="M4" s="208">
        <f>ROUND(N(data!E67), 0)</f>
        <v>4794</v>
      </c>
      <c r="N4" s="208">
        <f>ROUND(N(data!E68), 0)</f>
        <v>0</v>
      </c>
      <c r="O4" s="208">
        <f>ROUND(N(data!E69), 0)</f>
        <v>12386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12136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250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37992</v>
      </c>
      <c r="AH4" s="208">
        <f>ROUND(N(data!E91), 0)</f>
        <v>0</v>
      </c>
      <c r="AI4" s="208">
        <f>ROUND(N(data!E92), 0)</f>
        <v>15064</v>
      </c>
      <c r="AJ4" s="208">
        <f>ROUND(N(data!E93), 0)</f>
        <v>0</v>
      </c>
      <c r="AK4" s="300">
        <f>ROUND(N(data!E94), 2)</f>
        <v>1.6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180</v>
      </c>
      <c r="B5" s="210" t="str">
        <f>RIGHT(data!$C$96,4)</f>
        <v>2023</v>
      </c>
      <c r="C5" s="12" t="str">
        <f>data!F$55</f>
        <v>6100</v>
      </c>
      <c r="D5" s="12" t="s">
        <v>1138</v>
      </c>
      <c r="E5" s="208">
        <f>ROUND(N(data!F59), 0)</f>
        <v>1154</v>
      </c>
      <c r="F5" s="300">
        <f>ROUND(N(data!F60), 2)</f>
        <v>21.55</v>
      </c>
      <c r="G5" s="208">
        <f>ROUND(N(data!F61), 0)</f>
        <v>3226775</v>
      </c>
      <c r="H5" s="208">
        <f>ROUND(N(data!F62), 0)</f>
        <v>498742</v>
      </c>
      <c r="I5" s="208">
        <f>ROUND(N(data!F63), 0)</f>
        <v>161442</v>
      </c>
      <c r="J5" s="208">
        <f>ROUND(N(data!F64), 0)</f>
        <v>341268</v>
      </c>
      <c r="K5" s="208">
        <f>ROUND(N(data!F65), 0)</f>
        <v>0</v>
      </c>
      <c r="L5" s="208">
        <f>ROUND(N(data!F66), 0)</f>
        <v>38790</v>
      </c>
      <c r="M5" s="208">
        <f>ROUND(N(data!F67), 0)</f>
        <v>80477</v>
      </c>
      <c r="N5" s="208">
        <f>ROUND(N(data!F68), 0)</f>
        <v>0</v>
      </c>
      <c r="O5" s="208">
        <f>ROUND(N(data!F69), 0)</f>
        <v>57854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51411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6443</v>
      </c>
      <c r="AD5" s="208">
        <f>ROUND(N(data!F84), 0)</f>
        <v>0</v>
      </c>
      <c r="AE5" s="208">
        <f>ROUND(N(data!F89), 0)</f>
        <v>11869177</v>
      </c>
      <c r="AF5" s="208">
        <f>ROUND(N(data!F87), 0)</f>
        <v>10969633</v>
      </c>
      <c r="AG5" s="208">
        <f>ROUND(N(data!F90), 0)</f>
        <v>0</v>
      </c>
      <c r="AH5" s="208">
        <f>ROUND(N(data!F91), 0)</f>
        <v>2849</v>
      </c>
      <c r="AI5" s="208">
        <f>ROUND(N(data!F92), 0)</f>
        <v>0</v>
      </c>
      <c r="AJ5" s="208">
        <f>ROUND(N(data!F93), 0)</f>
        <v>30197</v>
      </c>
      <c r="AK5" s="300">
        <f>ROUND(N(data!F94), 2)</f>
        <v>16.399999999999999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180</v>
      </c>
      <c r="B6" s="210" t="str">
        <f>RIGHT(data!$C$96,4)</f>
        <v>2023</v>
      </c>
      <c r="C6" s="12" t="str">
        <f>data!G$55</f>
        <v>6120</v>
      </c>
      <c r="D6" s="12" t="s">
        <v>1138</v>
      </c>
      <c r="E6" s="208">
        <f>ROUND(N(data!G59), 0)</f>
        <v>0</v>
      </c>
      <c r="F6" s="300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0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180</v>
      </c>
      <c r="B7" s="210" t="str">
        <f>RIGHT(data!$C$96,4)</f>
        <v>2023</v>
      </c>
      <c r="C7" s="12" t="str">
        <f>data!H$55</f>
        <v>6140</v>
      </c>
      <c r="D7" s="12" t="s">
        <v>1138</v>
      </c>
      <c r="E7" s="208">
        <f>ROUND(N(data!H59), 0)</f>
        <v>0</v>
      </c>
      <c r="F7" s="300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0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180</v>
      </c>
      <c r="B8" s="210" t="str">
        <f>RIGHT(data!$C$96,4)</f>
        <v>2023</v>
      </c>
      <c r="C8" s="12" t="str">
        <f>data!I$55</f>
        <v>6150</v>
      </c>
      <c r="D8" s="12" t="s">
        <v>1138</v>
      </c>
      <c r="E8" s="208">
        <f>ROUND(N(data!I59), 0)</f>
        <v>0</v>
      </c>
      <c r="F8" s="30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180</v>
      </c>
      <c r="B9" s="210" t="str">
        <f>RIGHT(data!$C$96,4)</f>
        <v>2023</v>
      </c>
      <c r="C9" s="12" t="str">
        <f>data!J$55</f>
        <v>6170</v>
      </c>
      <c r="D9" s="12" t="s">
        <v>1138</v>
      </c>
      <c r="E9" s="208">
        <f>ROUND(N(data!J59), 0)</f>
        <v>849</v>
      </c>
      <c r="F9" s="30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922</v>
      </c>
      <c r="AH9" s="208">
        <f>ROUND(N(data!J91), 0)</f>
        <v>0</v>
      </c>
      <c r="AI9" s="208">
        <f>ROUND(N(data!J92), 0)</f>
        <v>366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180</v>
      </c>
      <c r="B10" s="210" t="str">
        <f>RIGHT(data!$C$96,4)</f>
        <v>2023</v>
      </c>
      <c r="C10" s="12" t="str">
        <f>data!K$55</f>
        <v>6200</v>
      </c>
      <c r="D10" s="12" t="s">
        <v>1138</v>
      </c>
      <c r="E10" s="208">
        <f>ROUND(N(data!K59), 0)</f>
        <v>0</v>
      </c>
      <c r="F10" s="30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180</v>
      </c>
      <c r="B11" s="210" t="str">
        <f>RIGHT(data!$C$96,4)</f>
        <v>2023</v>
      </c>
      <c r="C11" s="12" t="str">
        <f>data!L$55</f>
        <v>6210</v>
      </c>
      <c r="D11" s="12" t="s">
        <v>1138</v>
      </c>
      <c r="E11" s="208">
        <f>ROUND(N(data!L59), 0)</f>
        <v>0</v>
      </c>
      <c r="F11" s="30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180</v>
      </c>
      <c r="B12" s="210" t="str">
        <f>RIGHT(data!$C$96,4)</f>
        <v>2023</v>
      </c>
      <c r="C12" s="12" t="str">
        <f>data!M$55</f>
        <v>6330</v>
      </c>
      <c r="D12" s="12" t="s">
        <v>1138</v>
      </c>
      <c r="E12" s="208">
        <f>ROUND(N(data!M59), 0)</f>
        <v>0</v>
      </c>
      <c r="F12" s="30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180</v>
      </c>
      <c r="B13" s="210" t="str">
        <f>RIGHT(data!$C$96,4)</f>
        <v>2023</v>
      </c>
      <c r="C13" s="12" t="str">
        <f>data!N$55</f>
        <v>6400</v>
      </c>
      <c r="D13" s="12" t="s">
        <v>1138</v>
      </c>
      <c r="E13" s="208">
        <f>ROUND(N(data!N59), 0)</f>
        <v>0</v>
      </c>
      <c r="F13" s="300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0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180</v>
      </c>
      <c r="B14" s="210" t="str">
        <f>RIGHT(data!$C$96,4)</f>
        <v>2023</v>
      </c>
      <c r="C14" s="12" t="str">
        <f>data!O$55</f>
        <v>7010</v>
      </c>
      <c r="D14" s="12" t="s">
        <v>1138</v>
      </c>
      <c r="E14" s="208">
        <f>ROUND(N(data!O59), 0)</f>
        <v>0</v>
      </c>
      <c r="F14" s="300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683</v>
      </c>
      <c r="AH14" s="208">
        <f>ROUND(N(data!O91), 0)</f>
        <v>0</v>
      </c>
      <c r="AI14" s="208">
        <f>ROUND(N(data!O92), 0)</f>
        <v>271</v>
      </c>
      <c r="AJ14" s="208">
        <f>ROUND(N(data!O93), 0)</f>
        <v>0</v>
      </c>
      <c r="AK14" s="30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180</v>
      </c>
      <c r="B15" s="210" t="str">
        <f>RIGHT(data!$C$96,4)</f>
        <v>2023</v>
      </c>
      <c r="C15" s="12" t="str">
        <f>data!P$55</f>
        <v>7020</v>
      </c>
      <c r="D15" s="12" t="s">
        <v>1138</v>
      </c>
      <c r="E15" s="208">
        <f>ROUND(N(data!P59), 0)</f>
        <v>0</v>
      </c>
      <c r="F15" s="300">
        <f>ROUND(N(data!P60), 2)</f>
        <v>81.98</v>
      </c>
      <c r="G15" s="208">
        <f>ROUND(N(data!P61), 0)</f>
        <v>9442413</v>
      </c>
      <c r="H15" s="208">
        <f>ROUND(N(data!P62), 0)</f>
        <v>1783275</v>
      </c>
      <c r="I15" s="208">
        <f>ROUND(N(data!P63), 0)</f>
        <v>0</v>
      </c>
      <c r="J15" s="208">
        <f>ROUND(N(data!P64), 0)</f>
        <v>17971683</v>
      </c>
      <c r="K15" s="208">
        <f>ROUND(N(data!P65), 0)</f>
        <v>0</v>
      </c>
      <c r="L15" s="208">
        <f>ROUND(N(data!P66), 0)</f>
        <v>772142</v>
      </c>
      <c r="M15" s="208">
        <f>ROUND(N(data!P67), 0)</f>
        <v>851908</v>
      </c>
      <c r="N15" s="208">
        <f>ROUND(N(data!P68), 0)</f>
        <v>337581</v>
      </c>
      <c r="O15" s="208">
        <f>ROUND(N(data!P69), 0)</f>
        <v>374007</v>
      </c>
      <c r="P15" s="208">
        <f>ROUND(N(data!P70), 0)</f>
        <v>0</v>
      </c>
      <c r="Q15" s="208">
        <f>ROUND(N(data!P71), 0)</f>
        <v>0</v>
      </c>
      <c r="R15" s="208">
        <f>ROUND(N(data!P72), 0)</f>
        <v>565</v>
      </c>
      <c r="S15" s="208">
        <f>ROUND(N(data!P73), 0)</f>
        <v>371093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2349</v>
      </c>
      <c r="AD15" s="208">
        <f>ROUND(N(data!P84), 0)</f>
        <v>0</v>
      </c>
      <c r="AE15" s="208">
        <f>ROUND(N(data!P89), 0)</f>
        <v>254343388</v>
      </c>
      <c r="AF15" s="208">
        <f>ROUND(N(data!P87), 0)</f>
        <v>51633846</v>
      </c>
      <c r="AG15" s="208">
        <f>ROUND(N(data!P90), 0)</f>
        <v>27683</v>
      </c>
      <c r="AH15" s="208">
        <f>ROUND(N(data!P91), 0)</f>
        <v>19655</v>
      </c>
      <c r="AI15" s="208">
        <f>ROUND(N(data!P92), 0)</f>
        <v>10977</v>
      </c>
      <c r="AJ15" s="208">
        <f>ROUND(N(data!P93), 0)</f>
        <v>108409</v>
      </c>
      <c r="AK15" s="300">
        <f>ROUND(N(data!P94), 2)</f>
        <v>41.73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180</v>
      </c>
      <c r="B16" s="210" t="str">
        <f>RIGHT(data!$C$96,4)</f>
        <v>2023</v>
      </c>
      <c r="C16" s="12" t="str">
        <f>data!Q$55</f>
        <v>7030</v>
      </c>
      <c r="D16" s="12" t="s">
        <v>1138</v>
      </c>
      <c r="E16" s="208">
        <f>ROUND(N(data!Q59), 0)</f>
        <v>0</v>
      </c>
      <c r="F16" s="300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2512</v>
      </c>
      <c r="AH16" s="208">
        <f>ROUND(N(data!Q91), 0)</f>
        <v>0</v>
      </c>
      <c r="AI16" s="208">
        <f>ROUND(N(data!Q92), 0)</f>
        <v>996</v>
      </c>
      <c r="AJ16" s="208">
        <f>ROUND(N(data!Q93), 0)</f>
        <v>0</v>
      </c>
      <c r="AK16" s="300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180</v>
      </c>
      <c r="B17" s="210" t="str">
        <f>RIGHT(data!$C$96,4)</f>
        <v>2023</v>
      </c>
      <c r="C17" s="12" t="str">
        <f>data!R$55</f>
        <v>7040</v>
      </c>
      <c r="D17" s="12" t="s">
        <v>1138</v>
      </c>
      <c r="E17" s="208">
        <f>ROUND(N(data!R59), 0)</f>
        <v>0</v>
      </c>
      <c r="F17" s="300">
        <f>ROUND(N(data!R60), 2)</f>
        <v>35.840000000000003</v>
      </c>
      <c r="G17" s="208">
        <f>ROUND(N(data!R61), 0)</f>
        <v>4633259</v>
      </c>
      <c r="H17" s="208">
        <f>ROUND(N(data!R62), 0)</f>
        <v>851129</v>
      </c>
      <c r="I17" s="208">
        <f>ROUND(N(data!R63), 0)</f>
        <v>3762286</v>
      </c>
      <c r="J17" s="208">
        <f>ROUND(N(data!R64), 0)</f>
        <v>357030</v>
      </c>
      <c r="K17" s="208">
        <f>ROUND(N(data!R65), 0)</f>
        <v>0</v>
      </c>
      <c r="L17" s="208">
        <f>ROUND(N(data!R66), 0)</f>
        <v>21636</v>
      </c>
      <c r="M17" s="208">
        <f>ROUND(N(data!R67), 0)</f>
        <v>36259</v>
      </c>
      <c r="N17" s="208">
        <f>ROUND(N(data!R68), 0)</f>
        <v>0</v>
      </c>
      <c r="O17" s="208">
        <f>ROUND(N(data!R69), 0)</f>
        <v>109937</v>
      </c>
      <c r="P17" s="208">
        <f>ROUND(N(data!R70), 0)</f>
        <v>0</v>
      </c>
      <c r="Q17" s="208">
        <f>ROUND(N(data!R71), 0)</f>
        <v>0</v>
      </c>
      <c r="R17" s="208">
        <f>ROUND(N(data!R72), 0)</f>
        <v>110</v>
      </c>
      <c r="S17" s="208">
        <f>ROUND(N(data!R73), 0)</f>
        <v>109062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765</v>
      </c>
      <c r="AD17" s="208">
        <f>ROUND(N(data!R84), 0)</f>
        <v>0</v>
      </c>
      <c r="AE17" s="208">
        <f>ROUND(N(data!R89), 0)</f>
        <v>30098127</v>
      </c>
      <c r="AF17" s="208">
        <f>ROUND(N(data!R87), 0)</f>
        <v>5114458</v>
      </c>
      <c r="AG17" s="208">
        <f>ROUND(N(data!R90), 0)</f>
        <v>636</v>
      </c>
      <c r="AH17" s="208">
        <f>ROUND(N(data!R91), 0)</f>
        <v>14</v>
      </c>
      <c r="AI17" s="208">
        <f>ROUND(N(data!R92), 0)</f>
        <v>252</v>
      </c>
      <c r="AJ17" s="208">
        <f>ROUND(N(data!R93), 0)</f>
        <v>15619</v>
      </c>
      <c r="AK17" s="300">
        <f>ROUND(N(data!R94), 2)</f>
        <v>28.16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180</v>
      </c>
      <c r="B18" s="210" t="str">
        <f>RIGHT(data!$C$96,4)</f>
        <v>2023</v>
      </c>
      <c r="C18" s="12" t="str">
        <f>data!S$55</f>
        <v>7050</v>
      </c>
      <c r="D18" s="12" t="s">
        <v>1138</v>
      </c>
      <c r="E18" s="208">
        <f>ROUND(N(data!S59), 0)</f>
        <v>0</v>
      </c>
      <c r="F18" s="300">
        <f>ROUND(N(data!S60), 2)</f>
        <v>3.22</v>
      </c>
      <c r="G18" s="208">
        <f>ROUND(N(data!S61), 0)</f>
        <v>169269</v>
      </c>
      <c r="H18" s="208">
        <f>ROUND(N(data!S62), 0)</f>
        <v>59576</v>
      </c>
      <c r="I18" s="208">
        <f>ROUND(N(data!S63), 0)</f>
        <v>0</v>
      </c>
      <c r="J18" s="208">
        <f>ROUND(N(data!S64), 0)</f>
        <v>207007</v>
      </c>
      <c r="K18" s="208">
        <f>ROUND(N(data!S65), 0)</f>
        <v>0</v>
      </c>
      <c r="L18" s="208">
        <f>ROUND(N(data!S66), 0)</f>
        <v>64215</v>
      </c>
      <c r="M18" s="208">
        <f>ROUND(N(data!S67), 0)</f>
        <v>50110</v>
      </c>
      <c r="N18" s="208">
        <f>ROUND(N(data!S68), 0)</f>
        <v>0</v>
      </c>
      <c r="O18" s="208">
        <f>ROUND(N(data!S69), 0)</f>
        <v>7407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7407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4504</v>
      </c>
      <c r="AH18" s="208">
        <f>ROUND(N(data!S91), 0)</f>
        <v>0</v>
      </c>
      <c r="AI18" s="208">
        <f>ROUND(N(data!S92), 0)</f>
        <v>1786</v>
      </c>
      <c r="AJ18" s="208">
        <f>ROUND(N(data!S93), 0)</f>
        <v>0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180</v>
      </c>
      <c r="B19" s="210" t="str">
        <f>RIGHT(data!$C$96,4)</f>
        <v>2023</v>
      </c>
      <c r="C19" s="12" t="str">
        <f>data!T$55</f>
        <v>7060</v>
      </c>
      <c r="D19" s="12" t="s">
        <v>1138</v>
      </c>
      <c r="E19" s="208">
        <f>ROUND(N(data!T59), 0)</f>
        <v>0</v>
      </c>
      <c r="F19" s="300">
        <f>ROUND(N(data!T60), 2)</f>
        <v>0.28999999999999998</v>
      </c>
      <c r="G19" s="208">
        <f>ROUND(N(data!T61), 0)</f>
        <v>35116</v>
      </c>
      <c r="H19" s="208">
        <f>ROUND(N(data!T62), 0)</f>
        <v>6896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769079</v>
      </c>
      <c r="AF19" s="208">
        <f>ROUND(N(data!T87), 0)</f>
        <v>731330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0.28999999999999998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180</v>
      </c>
      <c r="B20" s="210" t="str">
        <f>RIGHT(data!$C$96,4)</f>
        <v>2023</v>
      </c>
      <c r="C20" s="12" t="str">
        <f>data!U$55</f>
        <v>7070</v>
      </c>
      <c r="D20" s="12" t="s">
        <v>1138</v>
      </c>
      <c r="E20" s="208">
        <f>ROUND(N(data!U59), 0)</f>
        <v>0</v>
      </c>
      <c r="F20" s="300">
        <f>ROUND(N(data!U60), 2)</f>
        <v>28.33</v>
      </c>
      <c r="G20" s="208">
        <f>ROUND(N(data!U61), 0)</f>
        <v>2011385</v>
      </c>
      <c r="H20" s="208">
        <f>ROUND(N(data!U62), 0)</f>
        <v>550094</v>
      </c>
      <c r="I20" s="208">
        <f>ROUND(N(data!U63), 0)</f>
        <v>17903</v>
      </c>
      <c r="J20" s="208">
        <f>ROUND(N(data!U64), 0)</f>
        <v>1661227</v>
      </c>
      <c r="K20" s="208">
        <f>ROUND(N(data!U65), 0)</f>
        <v>0</v>
      </c>
      <c r="L20" s="208">
        <f>ROUND(N(data!U66), 0)</f>
        <v>10689838</v>
      </c>
      <c r="M20" s="208">
        <f>ROUND(N(data!U67), 0)</f>
        <v>29240</v>
      </c>
      <c r="N20" s="208">
        <f>ROUND(N(data!U68), 0)</f>
        <v>14294</v>
      </c>
      <c r="O20" s="208">
        <f>ROUND(N(data!U69), 0)</f>
        <v>66467</v>
      </c>
      <c r="P20" s="208">
        <f>ROUND(N(data!U70), 0)</f>
        <v>0</v>
      </c>
      <c r="Q20" s="208">
        <f>ROUND(N(data!U71), 0)</f>
        <v>0</v>
      </c>
      <c r="R20" s="208">
        <f>ROUND(N(data!U72), 0)</f>
        <v>3670</v>
      </c>
      <c r="S20" s="208">
        <f>ROUND(N(data!U73), 0)</f>
        <v>62426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33</v>
      </c>
      <c r="AA20" s="208">
        <f>ROUND(N(data!U81), 0)</f>
        <v>0</v>
      </c>
      <c r="AB20" s="208">
        <f>ROUND(N(data!U82), 0)</f>
        <v>0</v>
      </c>
      <c r="AC20" s="208">
        <f>ROUND(N(data!U83), 0)</f>
        <v>338</v>
      </c>
      <c r="AD20" s="208">
        <f>ROUND(N(data!U84), 0)</f>
        <v>7636893</v>
      </c>
      <c r="AE20" s="208">
        <f>ROUND(N(data!U89), 0)</f>
        <v>44818730</v>
      </c>
      <c r="AF20" s="208">
        <f>ROUND(N(data!U87), 0)</f>
        <v>22245865</v>
      </c>
      <c r="AG20" s="208">
        <f>ROUND(N(data!U90), 0)</f>
        <v>3629</v>
      </c>
      <c r="AH20" s="208">
        <f>ROUND(N(data!U91), 0)</f>
        <v>0</v>
      </c>
      <c r="AI20" s="208">
        <f>ROUND(N(data!U92), 0)</f>
        <v>1439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180</v>
      </c>
      <c r="B21" s="210" t="str">
        <f>RIGHT(data!$C$96,4)</f>
        <v>2023</v>
      </c>
      <c r="C21" s="12" t="str">
        <f>data!V$55</f>
        <v>7110</v>
      </c>
      <c r="D21" s="12" t="s">
        <v>1138</v>
      </c>
      <c r="E21" s="208">
        <f>ROUND(N(data!V59), 0)</f>
        <v>0</v>
      </c>
      <c r="F21" s="300">
        <f>ROUND(N(data!V60), 2)</f>
        <v>1.18</v>
      </c>
      <c r="G21" s="208">
        <f>ROUND(N(data!V61), 0)</f>
        <v>63930</v>
      </c>
      <c r="H21" s="208">
        <f>ROUND(N(data!V62), 0)</f>
        <v>21224</v>
      </c>
      <c r="I21" s="208">
        <f>ROUND(N(data!V63), 0)</f>
        <v>0</v>
      </c>
      <c r="J21" s="208">
        <f>ROUND(N(data!V64), 0)</f>
        <v>458</v>
      </c>
      <c r="K21" s="208">
        <f>ROUND(N(data!V65), 0)</f>
        <v>0</v>
      </c>
      <c r="L21" s="208">
        <f>ROUND(N(data!V66), 0)</f>
        <v>1457</v>
      </c>
      <c r="M21" s="208">
        <f>ROUND(N(data!V67), 0)</f>
        <v>0</v>
      </c>
      <c r="N21" s="208">
        <f>ROUND(N(data!V68), 0)</f>
        <v>0</v>
      </c>
      <c r="O21" s="208">
        <f>ROUND(N(data!V69), 0)</f>
        <v>1589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1017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573</v>
      </c>
      <c r="AD21" s="208">
        <f>ROUND(N(data!V84), 0)</f>
        <v>0</v>
      </c>
      <c r="AE21" s="208">
        <f>ROUND(N(data!V89), 0)</f>
        <v>4460053</v>
      </c>
      <c r="AF21" s="208">
        <f>ROUND(N(data!V87), 0)</f>
        <v>996107</v>
      </c>
      <c r="AG21" s="208">
        <f>ROUND(N(data!V90), 0)</f>
        <v>1552</v>
      </c>
      <c r="AH21" s="208">
        <f>ROUND(N(data!V91), 0)</f>
        <v>0</v>
      </c>
      <c r="AI21" s="208">
        <f>ROUND(N(data!V92), 0)</f>
        <v>615</v>
      </c>
      <c r="AJ21" s="208">
        <f>ROUND(N(data!V93), 0)</f>
        <v>0</v>
      </c>
      <c r="AK21" s="30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180</v>
      </c>
      <c r="B22" s="210" t="str">
        <f>RIGHT(data!$C$96,4)</f>
        <v>2023</v>
      </c>
      <c r="C22" s="12" t="str">
        <f>data!W$55</f>
        <v>7120</v>
      </c>
      <c r="D22" s="12" t="s">
        <v>1138</v>
      </c>
      <c r="E22" s="208">
        <f>ROUND(N(data!W59), 0)</f>
        <v>0</v>
      </c>
      <c r="F22" s="300">
        <f>ROUND(N(data!W60), 2)</f>
        <v>3.19</v>
      </c>
      <c r="G22" s="208">
        <f>ROUND(N(data!W61), 0)</f>
        <v>1490300</v>
      </c>
      <c r="H22" s="208">
        <f>ROUND(N(data!W62), 0)</f>
        <v>332387</v>
      </c>
      <c r="I22" s="208">
        <f>ROUND(N(data!W63), 0)</f>
        <v>266312</v>
      </c>
      <c r="J22" s="208">
        <f>ROUND(N(data!W64), 0)</f>
        <v>75139</v>
      </c>
      <c r="K22" s="208">
        <f>ROUND(N(data!W65), 0)</f>
        <v>0</v>
      </c>
      <c r="L22" s="208">
        <f>ROUND(N(data!W66), 0)</f>
        <v>79434</v>
      </c>
      <c r="M22" s="208">
        <f>ROUND(N(data!W67), 0)</f>
        <v>94783</v>
      </c>
      <c r="N22" s="208">
        <f>ROUND(N(data!W68), 0)</f>
        <v>0</v>
      </c>
      <c r="O22" s="208">
        <f>ROUND(N(data!W69), 0)</f>
        <v>40948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39292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1656</v>
      </c>
      <c r="AD22" s="208">
        <f>ROUND(N(data!W84), 0)</f>
        <v>0</v>
      </c>
      <c r="AE22" s="208">
        <f>ROUND(N(data!W89), 0)</f>
        <v>39682213</v>
      </c>
      <c r="AF22" s="208">
        <f>ROUND(N(data!W87), 0)</f>
        <v>7600820</v>
      </c>
      <c r="AG22" s="208">
        <f>ROUND(N(data!W90), 0)</f>
        <v>1488</v>
      </c>
      <c r="AH22" s="208">
        <f>ROUND(N(data!W91), 0)</f>
        <v>0</v>
      </c>
      <c r="AI22" s="208">
        <f>ROUND(N(data!W92), 0)</f>
        <v>590</v>
      </c>
      <c r="AJ22" s="208">
        <f>ROUND(N(data!W93), 0)</f>
        <v>94557</v>
      </c>
      <c r="AK22" s="30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180</v>
      </c>
      <c r="B23" s="210" t="str">
        <f>RIGHT(data!$C$96,4)</f>
        <v>2023</v>
      </c>
      <c r="C23" s="12" t="str">
        <f>data!X$55</f>
        <v>7130</v>
      </c>
      <c r="D23" s="12" t="s">
        <v>1138</v>
      </c>
      <c r="E23" s="208">
        <f>ROUND(N(data!X59), 0)</f>
        <v>0</v>
      </c>
      <c r="F23" s="300">
        <f>ROUND(N(data!X60), 2)</f>
        <v>8.6999999999999993</v>
      </c>
      <c r="G23" s="208">
        <f>ROUND(N(data!X61), 0)</f>
        <v>912911</v>
      </c>
      <c r="H23" s="208">
        <f>ROUND(N(data!X62), 0)</f>
        <v>208265</v>
      </c>
      <c r="I23" s="208">
        <f>ROUND(N(data!X63), 0)</f>
        <v>0</v>
      </c>
      <c r="J23" s="208">
        <f>ROUND(N(data!X64), 0)</f>
        <v>270553</v>
      </c>
      <c r="K23" s="208">
        <f>ROUND(N(data!X65), 0)</f>
        <v>0</v>
      </c>
      <c r="L23" s="208">
        <f>ROUND(N(data!X66), 0)</f>
        <v>84509</v>
      </c>
      <c r="M23" s="208">
        <f>ROUND(N(data!X67), 0)</f>
        <v>76369</v>
      </c>
      <c r="N23" s="208">
        <f>ROUND(N(data!X68), 0)</f>
        <v>0</v>
      </c>
      <c r="O23" s="208">
        <f>ROUND(N(data!X69), 0)</f>
        <v>17940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17940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74791219</v>
      </c>
      <c r="AF23" s="208">
        <f>ROUND(N(data!X87), 0)</f>
        <v>14777772</v>
      </c>
      <c r="AG23" s="208">
        <f>ROUND(N(data!X90), 0)</f>
        <v>549</v>
      </c>
      <c r="AH23" s="208">
        <f>ROUND(N(data!X91), 0)</f>
        <v>0</v>
      </c>
      <c r="AI23" s="208">
        <f>ROUND(N(data!X92), 0)</f>
        <v>218</v>
      </c>
      <c r="AJ23" s="208">
        <f>ROUND(N(data!X93), 0)</f>
        <v>0</v>
      </c>
      <c r="AK23" s="300">
        <f>ROUND(N(data!X94), 2)</f>
        <v>7.0000000000000007E-2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180</v>
      </c>
      <c r="B24" s="210" t="str">
        <f>RIGHT(data!$C$96,4)</f>
        <v>2023</v>
      </c>
      <c r="C24" s="12" t="str">
        <f>data!Y$55</f>
        <v>7140</v>
      </c>
      <c r="D24" s="12" t="s">
        <v>1138</v>
      </c>
      <c r="E24" s="208">
        <f>ROUND(N(data!Y59), 0)</f>
        <v>0</v>
      </c>
      <c r="F24" s="300">
        <f>ROUND(N(data!Y60), 2)</f>
        <v>25.84</v>
      </c>
      <c r="G24" s="208">
        <f>ROUND(N(data!Y61), 0)</f>
        <v>1893298</v>
      </c>
      <c r="H24" s="208">
        <f>ROUND(N(data!Y62), 0)</f>
        <v>342356</v>
      </c>
      <c r="I24" s="208">
        <f>ROUND(N(data!Y63), 0)</f>
        <v>2200</v>
      </c>
      <c r="J24" s="208">
        <f>ROUND(N(data!Y64), 0)</f>
        <v>1139649</v>
      </c>
      <c r="K24" s="208">
        <f>ROUND(N(data!Y65), 0)</f>
        <v>0</v>
      </c>
      <c r="L24" s="208">
        <f>ROUND(N(data!Y66), 0)</f>
        <v>18095</v>
      </c>
      <c r="M24" s="208">
        <f>ROUND(N(data!Y67), 0)</f>
        <v>347538</v>
      </c>
      <c r="N24" s="208">
        <f>ROUND(N(data!Y68), 0)</f>
        <v>0</v>
      </c>
      <c r="O24" s="208">
        <f>ROUND(N(data!Y69), 0)</f>
        <v>61751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61190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26</v>
      </c>
      <c r="AA24" s="208">
        <f>ROUND(N(data!Y81), 0)</f>
        <v>0</v>
      </c>
      <c r="AB24" s="208">
        <f>ROUND(N(data!Y82), 0)</f>
        <v>0</v>
      </c>
      <c r="AC24" s="208">
        <f>ROUND(N(data!Y83), 0)</f>
        <v>534</v>
      </c>
      <c r="AD24" s="208">
        <f>ROUND(N(data!Y84), 0)</f>
        <v>0</v>
      </c>
      <c r="AE24" s="208">
        <f>ROUND(N(data!Y89), 0)</f>
        <v>31725117</v>
      </c>
      <c r="AF24" s="208">
        <f>ROUND(N(data!Y87), 0)</f>
        <v>9266369</v>
      </c>
      <c r="AG24" s="208">
        <f>ROUND(N(data!Y90), 0)</f>
        <v>10039</v>
      </c>
      <c r="AH24" s="208">
        <f>ROUND(N(data!Y91), 0)</f>
        <v>0</v>
      </c>
      <c r="AI24" s="208">
        <f>ROUND(N(data!Y92), 0)</f>
        <v>3981</v>
      </c>
      <c r="AJ24" s="208">
        <f>ROUND(N(data!Y93), 0)</f>
        <v>0</v>
      </c>
      <c r="AK24" s="300">
        <f>ROUND(N(data!Y94), 2)</f>
        <v>2.5299999999999998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180</v>
      </c>
      <c r="B25" s="210" t="str">
        <f>RIGHT(data!$C$96,4)</f>
        <v>2023</v>
      </c>
      <c r="C25" s="12" t="str">
        <f>data!Z$55</f>
        <v>7150</v>
      </c>
      <c r="D25" s="12" t="s">
        <v>1138</v>
      </c>
      <c r="E25" s="208">
        <f>ROUND(N(data!Z59), 0)</f>
        <v>0</v>
      </c>
      <c r="F25" s="300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0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180</v>
      </c>
      <c r="B26" s="210" t="str">
        <f>RIGHT(data!$C$96,4)</f>
        <v>2023</v>
      </c>
      <c r="C26" s="12" t="str">
        <f>data!AA$55</f>
        <v>7160</v>
      </c>
      <c r="D26" s="12" t="s">
        <v>1138</v>
      </c>
      <c r="E26" s="208">
        <f>ROUND(N(data!AA59), 0)</f>
        <v>0</v>
      </c>
      <c r="F26" s="300">
        <f>ROUND(N(data!AA60), 2)</f>
        <v>1.77</v>
      </c>
      <c r="G26" s="208">
        <f>ROUND(N(data!AA61), 0)</f>
        <v>262892</v>
      </c>
      <c r="H26" s="208">
        <f>ROUND(N(data!AA62), 0)</f>
        <v>45521</v>
      </c>
      <c r="I26" s="208">
        <f>ROUND(N(data!AA63), 0)</f>
        <v>0</v>
      </c>
      <c r="J26" s="208">
        <f>ROUND(N(data!AA64), 0)</f>
        <v>336413</v>
      </c>
      <c r="K26" s="208">
        <f>ROUND(N(data!AA65), 0)</f>
        <v>0</v>
      </c>
      <c r="L26" s="208">
        <f>ROUND(N(data!AA66), 0)</f>
        <v>20193</v>
      </c>
      <c r="M26" s="208">
        <f>ROUND(N(data!AA67), 0)</f>
        <v>5663</v>
      </c>
      <c r="N26" s="208">
        <f>ROUND(N(data!AA68), 0)</f>
        <v>0</v>
      </c>
      <c r="O26" s="208">
        <f>ROUND(N(data!AA69), 0)</f>
        <v>17069</v>
      </c>
      <c r="P26" s="208">
        <f>ROUND(N(data!AA70), 0)</f>
        <v>0</v>
      </c>
      <c r="Q26" s="208">
        <f>ROUND(N(data!AA71), 0)</f>
        <v>0</v>
      </c>
      <c r="R26" s="208">
        <f>ROUND(N(data!AA72), 0)</f>
        <v>4857</v>
      </c>
      <c r="S26" s="208">
        <f>ROUND(N(data!AA73), 0)</f>
        <v>12212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3912711</v>
      </c>
      <c r="AF26" s="208">
        <f>ROUND(N(data!AA87), 0)</f>
        <v>996453</v>
      </c>
      <c r="AG26" s="208">
        <f>ROUND(N(data!AA90), 0)</f>
        <v>961</v>
      </c>
      <c r="AH26" s="208">
        <f>ROUND(N(data!AA91), 0)</f>
        <v>0</v>
      </c>
      <c r="AI26" s="208">
        <f>ROUND(N(data!AA92), 0)</f>
        <v>381</v>
      </c>
      <c r="AJ26" s="208">
        <f>ROUND(N(data!AA93), 0)</f>
        <v>0</v>
      </c>
      <c r="AK26" s="300">
        <f>ROUND(N(data!AA94), 2)</f>
        <v>0.09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180</v>
      </c>
      <c r="B27" s="210" t="str">
        <f>RIGHT(data!$C$96,4)</f>
        <v>2023</v>
      </c>
      <c r="C27" s="12" t="str">
        <f>data!AB$55</f>
        <v>7170</v>
      </c>
      <c r="D27" s="12" t="s">
        <v>1138</v>
      </c>
      <c r="E27" s="208">
        <f>ROUND(N(data!AB59), 0)</f>
        <v>0</v>
      </c>
      <c r="F27" s="300">
        <f>ROUND(N(data!AB60), 2)</f>
        <v>20.39</v>
      </c>
      <c r="G27" s="208">
        <f>ROUND(N(data!AB61), 0)</f>
        <v>2450548</v>
      </c>
      <c r="H27" s="208">
        <f>ROUND(N(data!AB62), 0)</f>
        <v>481426</v>
      </c>
      <c r="I27" s="208">
        <f>ROUND(N(data!AB63), 0)</f>
        <v>0</v>
      </c>
      <c r="J27" s="208">
        <f>ROUND(N(data!AB64), 0)</f>
        <v>2824830</v>
      </c>
      <c r="K27" s="208">
        <f>ROUND(N(data!AB65), 0)</f>
        <v>0</v>
      </c>
      <c r="L27" s="208">
        <f>ROUND(N(data!AB66), 0)</f>
        <v>129133</v>
      </c>
      <c r="M27" s="208">
        <f>ROUND(N(data!AB67), 0)</f>
        <v>34348</v>
      </c>
      <c r="N27" s="208">
        <f>ROUND(N(data!AB68), 0)</f>
        <v>22546</v>
      </c>
      <c r="O27" s="208">
        <f>ROUND(N(data!AB69), 0)</f>
        <v>95474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81023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1864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12587</v>
      </c>
      <c r="AD27" s="208">
        <f>ROUND(N(data!AB84), 0)</f>
        <v>0</v>
      </c>
      <c r="AE27" s="208">
        <f>ROUND(N(data!AB89), 0)</f>
        <v>57545553</v>
      </c>
      <c r="AF27" s="208">
        <f>ROUND(N(data!AB87), 0)</f>
        <v>28266705</v>
      </c>
      <c r="AG27" s="208">
        <f>ROUND(N(data!AB90), 0)</f>
        <v>3188</v>
      </c>
      <c r="AH27" s="208">
        <f>ROUND(N(data!AB91), 0)</f>
        <v>0</v>
      </c>
      <c r="AI27" s="208">
        <f>ROUND(N(data!AB92), 0)</f>
        <v>1264</v>
      </c>
      <c r="AJ27" s="208">
        <f>ROUND(N(data!AB93), 0)</f>
        <v>0</v>
      </c>
      <c r="AK27" s="30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180</v>
      </c>
      <c r="B28" s="210" t="str">
        <f>RIGHT(data!$C$96,4)</f>
        <v>2023</v>
      </c>
      <c r="C28" s="12" t="str">
        <f>data!AC$55</f>
        <v>7180</v>
      </c>
      <c r="D28" s="12" t="s">
        <v>1138</v>
      </c>
      <c r="E28" s="208">
        <f>ROUND(N(data!AC59), 0)</f>
        <v>0</v>
      </c>
      <c r="F28" s="300">
        <f>ROUND(N(data!AC60), 2)</f>
        <v>15.64</v>
      </c>
      <c r="G28" s="208">
        <f>ROUND(N(data!AC61), 0)</f>
        <v>1639757</v>
      </c>
      <c r="H28" s="208">
        <f>ROUND(N(data!AC62), 0)</f>
        <v>342892</v>
      </c>
      <c r="I28" s="208">
        <f>ROUND(N(data!AC63), 0)</f>
        <v>0</v>
      </c>
      <c r="J28" s="208">
        <f>ROUND(N(data!AC64), 0)</f>
        <v>148092</v>
      </c>
      <c r="K28" s="208">
        <f>ROUND(N(data!AC65), 0)</f>
        <v>0</v>
      </c>
      <c r="L28" s="208">
        <f>ROUND(N(data!AC66), 0)</f>
        <v>6133</v>
      </c>
      <c r="M28" s="208">
        <f>ROUND(N(data!AC67), 0)</f>
        <v>13282</v>
      </c>
      <c r="N28" s="208">
        <f>ROUND(N(data!AC68), 0)</f>
        <v>27514</v>
      </c>
      <c r="O28" s="208">
        <f>ROUND(N(data!AC69), 0)</f>
        <v>41195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29062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360</v>
      </c>
      <c r="AA28" s="208">
        <f>ROUND(N(data!AC81), 0)</f>
        <v>0</v>
      </c>
      <c r="AB28" s="208">
        <f>ROUND(N(data!AC82), 0)</f>
        <v>0</v>
      </c>
      <c r="AC28" s="208">
        <f>ROUND(N(data!AC83), 0)</f>
        <v>11773</v>
      </c>
      <c r="AD28" s="208">
        <f>ROUND(N(data!AC84), 0)</f>
        <v>0</v>
      </c>
      <c r="AE28" s="208">
        <f>ROUND(N(data!AC89), 0)</f>
        <v>11467751</v>
      </c>
      <c r="AF28" s="208">
        <f>ROUND(N(data!AC87), 0)</f>
        <v>10466420</v>
      </c>
      <c r="AG28" s="208">
        <f>ROUND(N(data!AC90), 0)</f>
        <v>1082</v>
      </c>
      <c r="AH28" s="208">
        <f>ROUND(N(data!AC91), 0)</f>
        <v>0</v>
      </c>
      <c r="AI28" s="208">
        <f>ROUND(N(data!AC92), 0)</f>
        <v>429</v>
      </c>
      <c r="AJ28" s="208">
        <f>ROUND(N(data!AC93), 0)</f>
        <v>0</v>
      </c>
      <c r="AK28" s="300">
        <f>ROUND(N(data!AC94), 2)</f>
        <v>0.02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180</v>
      </c>
      <c r="B29" s="210" t="str">
        <f>RIGHT(data!$C$96,4)</f>
        <v>2023</v>
      </c>
      <c r="C29" s="12" t="str">
        <f>data!AD$55</f>
        <v>7190</v>
      </c>
      <c r="D29" s="12" t="s">
        <v>1138</v>
      </c>
      <c r="E29" s="208">
        <f>ROUND(N(data!AD59), 0)</f>
        <v>0</v>
      </c>
      <c r="F29" s="300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13750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398</v>
      </c>
      <c r="AH29" s="208">
        <f>ROUND(N(data!AD91), 0)</f>
        <v>0</v>
      </c>
      <c r="AI29" s="208">
        <f>ROUND(N(data!AD92), 0)</f>
        <v>158</v>
      </c>
      <c r="AJ29" s="208">
        <f>ROUND(N(data!AD93), 0)</f>
        <v>0</v>
      </c>
      <c r="AK29" s="30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180</v>
      </c>
      <c r="B30" s="210" t="str">
        <f>RIGHT(data!$C$96,4)</f>
        <v>2023</v>
      </c>
      <c r="C30" s="12" t="str">
        <f>data!AE$55</f>
        <v>7200</v>
      </c>
      <c r="D30" s="12" t="s">
        <v>1138</v>
      </c>
      <c r="E30" s="208">
        <f>ROUND(N(data!AE59), 0)</f>
        <v>0</v>
      </c>
      <c r="F30" s="300">
        <f>ROUND(N(data!AE60), 2)</f>
        <v>5.9</v>
      </c>
      <c r="G30" s="208">
        <f>ROUND(N(data!AE61), 0)</f>
        <v>677619</v>
      </c>
      <c r="H30" s="208">
        <f>ROUND(N(data!AE62), 0)</f>
        <v>133543</v>
      </c>
      <c r="I30" s="208">
        <f>ROUND(N(data!AE63), 0)</f>
        <v>0</v>
      </c>
      <c r="J30" s="208">
        <f>ROUND(N(data!AE64), 0)</f>
        <v>911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11580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9959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1621</v>
      </c>
      <c r="AD30" s="208">
        <f>ROUND(N(data!AE84), 0)</f>
        <v>0</v>
      </c>
      <c r="AE30" s="208">
        <f>ROUND(N(data!AE89), 0)</f>
        <v>3134818</v>
      </c>
      <c r="AF30" s="208">
        <f>ROUND(N(data!AE87), 0)</f>
        <v>2466658</v>
      </c>
      <c r="AG30" s="208">
        <f>ROUND(N(data!AE90), 0)</f>
        <v>503</v>
      </c>
      <c r="AH30" s="208">
        <f>ROUND(N(data!AE91), 0)</f>
        <v>0</v>
      </c>
      <c r="AI30" s="208">
        <f>ROUND(N(data!AE92), 0)</f>
        <v>200</v>
      </c>
      <c r="AJ30" s="208">
        <f>ROUND(N(data!AE93), 0)</f>
        <v>0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180</v>
      </c>
      <c r="B31" s="210" t="str">
        <f>RIGHT(data!$C$96,4)</f>
        <v>2023</v>
      </c>
      <c r="C31" s="12" t="str">
        <f>data!AF$55</f>
        <v>7220</v>
      </c>
      <c r="D31" s="12" t="s">
        <v>1138</v>
      </c>
      <c r="E31" s="208">
        <f>ROUND(N(data!AF59), 0)</f>
        <v>0</v>
      </c>
      <c r="F31" s="300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0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180</v>
      </c>
      <c r="B32" s="210" t="str">
        <f>RIGHT(data!$C$96,4)</f>
        <v>2023</v>
      </c>
      <c r="C32" s="12" t="str">
        <f>data!AG$55</f>
        <v>7230</v>
      </c>
      <c r="D32" s="12" t="s">
        <v>1138</v>
      </c>
      <c r="E32" s="208">
        <f>ROUND(N(data!AG59), 0)</f>
        <v>0</v>
      </c>
      <c r="F32" s="300">
        <f>ROUND(N(data!AG60), 2)</f>
        <v>65.22</v>
      </c>
      <c r="G32" s="208">
        <f>ROUND(N(data!AG61), 0)</f>
        <v>9116783</v>
      </c>
      <c r="H32" s="208">
        <f>ROUND(N(data!AG62), 0)</f>
        <v>1532109</v>
      </c>
      <c r="I32" s="208">
        <f>ROUND(N(data!AG63), 0)</f>
        <v>1465171</v>
      </c>
      <c r="J32" s="208">
        <f>ROUND(N(data!AG64), 0)</f>
        <v>1148270</v>
      </c>
      <c r="K32" s="208">
        <f>ROUND(N(data!AG65), 0)</f>
        <v>0</v>
      </c>
      <c r="L32" s="208">
        <f>ROUND(N(data!AG66), 0)</f>
        <v>139138</v>
      </c>
      <c r="M32" s="208">
        <f>ROUND(N(data!AG67), 0)</f>
        <v>51207</v>
      </c>
      <c r="N32" s="208">
        <f>ROUND(N(data!AG68), 0)</f>
        <v>0</v>
      </c>
      <c r="O32" s="208">
        <f>ROUND(N(data!AG69), 0)</f>
        <v>187344</v>
      </c>
      <c r="P32" s="208">
        <f>ROUND(N(data!AG70), 0)</f>
        <v>0</v>
      </c>
      <c r="Q32" s="208">
        <f>ROUND(N(data!AG71), 0)</f>
        <v>0</v>
      </c>
      <c r="R32" s="208">
        <f>ROUND(N(data!AG72), 0)</f>
        <v>4380</v>
      </c>
      <c r="S32" s="208">
        <f>ROUND(N(data!AG73), 0)</f>
        <v>139315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50</v>
      </c>
      <c r="AA32" s="208">
        <f>ROUND(N(data!AG81), 0)</f>
        <v>0</v>
      </c>
      <c r="AB32" s="208">
        <f>ROUND(N(data!AG82), 0)</f>
        <v>0</v>
      </c>
      <c r="AC32" s="208">
        <f>ROUND(N(data!AG83), 0)</f>
        <v>43599</v>
      </c>
      <c r="AD32" s="208">
        <f>ROUND(N(data!AG84), 0)</f>
        <v>1233</v>
      </c>
      <c r="AE32" s="208">
        <f>ROUND(N(data!AG89), 0)</f>
        <v>129326008</v>
      </c>
      <c r="AF32" s="208">
        <f>ROUND(N(data!AG87), 0)</f>
        <v>21903863</v>
      </c>
      <c r="AG32" s="208">
        <f>ROUND(N(data!AG90), 0)</f>
        <v>10414</v>
      </c>
      <c r="AH32" s="208">
        <f>ROUND(N(data!AG91), 0)</f>
        <v>5572</v>
      </c>
      <c r="AI32" s="208">
        <f>ROUND(N(data!AG92), 0)</f>
        <v>4129</v>
      </c>
      <c r="AJ32" s="208">
        <f>ROUND(N(data!AG93), 0)</f>
        <v>304485</v>
      </c>
      <c r="AK32" s="300">
        <f>ROUND(N(data!AG94), 2)</f>
        <v>42.89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180</v>
      </c>
      <c r="B33" s="210" t="str">
        <f>RIGHT(data!$C$96,4)</f>
        <v>2023</v>
      </c>
      <c r="C33" s="12" t="str">
        <f>data!AH$55</f>
        <v>7240</v>
      </c>
      <c r="D33" s="12" t="s">
        <v>1138</v>
      </c>
      <c r="E33" s="208">
        <f>ROUND(N(data!AH59), 0)</f>
        <v>0</v>
      </c>
      <c r="F33" s="30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180</v>
      </c>
      <c r="B34" s="210" t="str">
        <f>RIGHT(data!$C$96,4)</f>
        <v>2023</v>
      </c>
      <c r="C34" s="12" t="str">
        <f>data!AI$55</f>
        <v>7250</v>
      </c>
      <c r="D34" s="12" t="s">
        <v>1138</v>
      </c>
      <c r="E34" s="208">
        <f>ROUND(N(data!AI59), 0)</f>
        <v>0</v>
      </c>
      <c r="F34" s="300">
        <f>ROUND(N(data!AI60), 2)</f>
        <v>10</v>
      </c>
      <c r="G34" s="208">
        <f>ROUND(N(data!AI61), 0)</f>
        <v>977210</v>
      </c>
      <c r="H34" s="208">
        <f>ROUND(N(data!AI62), 0)</f>
        <v>210648</v>
      </c>
      <c r="I34" s="208">
        <f>ROUND(N(data!AI63), 0)</f>
        <v>0</v>
      </c>
      <c r="J34" s="208">
        <f>ROUND(N(data!AI64), 0)</f>
        <v>20852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15373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15373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307</v>
      </c>
      <c r="AI34" s="208">
        <f>ROUND(N(data!AI92), 0)</f>
        <v>0</v>
      </c>
      <c r="AJ34" s="208">
        <f>ROUND(N(data!AI93), 0)</f>
        <v>0</v>
      </c>
      <c r="AK34" s="300">
        <f>ROUND(N(data!AI94), 2)</f>
        <v>8.4700000000000006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180</v>
      </c>
      <c r="B35" s="210" t="str">
        <f>RIGHT(data!$C$96,4)</f>
        <v>2023</v>
      </c>
      <c r="C35" s="12" t="str">
        <f>data!AJ$55</f>
        <v>7260</v>
      </c>
      <c r="D35" s="12" t="s">
        <v>1138</v>
      </c>
      <c r="E35" s="208">
        <f>ROUND(N(data!AJ59), 0)</f>
        <v>0</v>
      </c>
      <c r="F35" s="300">
        <f>ROUND(N(data!AJ60), 2)</f>
        <v>4.6500000000000004</v>
      </c>
      <c r="G35" s="208">
        <f>ROUND(N(data!AJ61), 0)</f>
        <v>694447</v>
      </c>
      <c r="H35" s="208">
        <f>ROUND(N(data!AJ62), 0)</f>
        <v>118668</v>
      </c>
      <c r="I35" s="208">
        <f>ROUND(N(data!AJ63), 0)</f>
        <v>0</v>
      </c>
      <c r="J35" s="208">
        <f>ROUND(N(data!AJ64), 0)</f>
        <v>1104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8534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8534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00">
        <f>ROUND(N(data!AJ94), 2)</f>
        <v>4.62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180</v>
      </c>
      <c r="B36" s="210" t="str">
        <f>RIGHT(data!$C$96,4)</f>
        <v>2023</v>
      </c>
      <c r="C36" s="12" t="str">
        <f>data!AK$55</f>
        <v>7310</v>
      </c>
      <c r="D36" s="12" t="s">
        <v>1138</v>
      </c>
      <c r="E36" s="208">
        <f>ROUND(N(data!AK59), 0)</f>
        <v>0</v>
      </c>
      <c r="F36" s="300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-63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11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11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1627604</v>
      </c>
      <c r="AF36" s="208">
        <f>ROUND(N(data!AK87), 0)</f>
        <v>1399656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180</v>
      </c>
      <c r="B37" s="210" t="str">
        <f>RIGHT(data!$C$96,4)</f>
        <v>2023</v>
      </c>
      <c r="C37" s="12" t="str">
        <f>data!AL$55</f>
        <v>7320</v>
      </c>
      <c r="D37" s="12" t="s">
        <v>1138</v>
      </c>
      <c r="E37" s="208">
        <f>ROUND(N(data!AL59), 0)</f>
        <v>0</v>
      </c>
      <c r="F37" s="300">
        <f>ROUND(N(data!AL60), 2)</f>
        <v>0</v>
      </c>
      <c r="G37" s="208">
        <f>ROUND(N(data!AL61), 0)</f>
        <v>23</v>
      </c>
      <c r="H37" s="208">
        <f>ROUND(N(data!AL62), 0)</f>
        <v>0</v>
      </c>
      <c r="I37" s="208">
        <f>ROUND(N(data!AL63), 0)</f>
        <v>0</v>
      </c>
      <c r="J37" s="208">
        <f>ROUND(N(data!AL64), 0)</f>
        <v>204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9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9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1049248</v>
      </c>
      <c r="AF37" s="208">
        <f>ROUND(N(data!AL87), 0)</f>
        <v>939283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180</v>
      </c>
      <c r="B38" s="210" t="str">
        <f>RIGHT(data!$C$96,4)</f>
        <v>2023</v>
      </c>
      <c r="C38" s="12" t="str">
        <f>data!AM$55</f>
        <v>7330</v>
      </c>
      <c r="D38" s="12" t="s">
        <v>1138</v>
      </c>
      <c r="E38" s="208">
        <f>ROUND(N(data!AM59), 0)</f>
        <v>0</v>
      </c>
      <c r="F38" s="300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180</v>
      </c>
      <c r="B39" s="210" t="str">
        <f>RIGHT(data!$C$96,4)</f>
        <v>2023</v>
      </c>
      <c r="C39" s="12" t="str">
        <f>data!AN$55</f>
        <v>7340</v>
      </c>
      <c r="D39" s="12" t="s">
        <v>1138</v>
      </c>
      <c r="E39" s="208">
        <f>ROUND(N(data!AN59), 0)</f>
        <v>0</v>
      </c>
      <c r="F39" s="300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180</v>
      </c>
      <c r="B40" s="210" t="str">
        <f>RIGHT(data!$C$96,4)</f>
        <v>2023</v>
      </c>
      <c r="C40" s="12" t="str">
        <f>data!AO$55</f>
        <v>7350</v>
      </c>
      <c r="D40" s="12" t="s">
        <v>1138</v>
      </c>
      <c r="E40" s="208">
        <f>ROUND(N(data!AO59), 0)</f>
        <v>0</v>
      </c>
      <c r="F40" s="30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180</v>
      </c>
      <c r="B41" s="210" t="str">
        <f>RIGHT(data!$C$96,4)</f>
        <v>2023</v>
      </c>
      <c r="C41" s="12" t="str">
        <f>data!AP$55</f>
        <v>7380</v>
      </c>
      <c r="D41" s="12" t="s">
        <v>1138</v>
      </c>
      <c r="E41" s="208">
        <f>ROUND(N(data!AP59), 0)</f>
        <v>0</v>
      </c>
      <c r="F41" s="300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0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180</v>
      </c>
      <c r="B42" s="210" t="str">
        <f>RIGHT(data!$C$96,4)</f>
        <v>2023</v>
      </c>
      <c r="C42" s="12" t="str">
        <f>data!AQ$55</f>
        <v>7390</v>
      </c>
      <c r="D42" s="12" t="s">
        <v>1138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180</v>
      </c>
      <c r="B43" s="210" t="str">
        <f>RIGHT(data!$C$96,4)</f>
        <v>2023</v>
      </c>
      <c r="C43" s="12" t="str">
        <f>data!AR$55</f>
        <v>7400</v>
      </c>
      <c r="D43" s="12" t="s">
        <v>1138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180</v>
      </c>
      <c r="B44" s="210" t="str">
        <f>RIGHT(data!$C$96,4)</f>
        <v>2023</v>
      </c>
      <c r="C44" s="12" t="str">
        <f>data!AS$55</f>
        <v>7410</v>
      </c>
      <c r="D44" s="12" t="s">
        <v>1138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180</v>
      </c>
      <c r="B45" s="210" t="str">
        <f>RIGHT(data!$C$96,4)</f>
        <v>2023</v>
      </c>
      <c r="C45" s="12" t="str">
        <f>data!AT$55</f>
        <v>7420</v>
      </c>
      <c r="D45" s="12" t="s">
        <v>1138</v>
      </c>
      <c r="E45" s="208">
        <f>ROUND(N(data!AT59), 0)</f>
        <v>0</v>
      </c>
      <c r="F45" s="30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0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180</v>
      </c>
      <c r="B46" s="210" t="str">
        <f>RIGHT(data!$C$96,4)</f>
        <v>2023</v>
      </c>
      <c r="C46" s="12" t="str">
        <f>data!AU$55</f>
        <v>7430</v>
      </c>
      <c r="D46" s="12" t="s">
        <v>1138</v>
      </c>
      <c r="E46" s="208">
        <f>ROUND(N(data!AU59), 0)</f>
        <v>0</v>
      </c>
      <c r="F46" s="300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180</v>
      </c>
      <c r="B47" s="210" t="str">
        <f>RIGHT(data!$C$96,4)</f>
        <v>2023</v>
      </c>
      <c r="C47" s="12" t="str">
        <f>data!AV$55</f>
        <v>7490</v>
      </c>
      <c r="D47" s="12" t="s">
        <v>1138</v>
      </c>
      <c r="E47" s="208">
        <f>ROUND(N(data!AV59), 0)</f>
        <v>0</v>
      </c>
      <c r="F47" s="300">
        <f>ROUND(N(data!AV60), 2)</f>
        <v>17.82</v>
      </c>
      <c r="G47" s="208">
        <f>ROUND(N(data!AV61), 0)</f>
        <v>1514214</v>
      </c>
      <c r="H47" s="208">
        <f>ROUND(N(data!AV62), 0)</f>
        <v>371611</v>
      </c>
      <c r="I47" s="208">
        <f>ROUND(N(data!AV63), 0)</f>
        <v>0</v>
      </c>
      <c r="J47" s="208">
        <f>ROUND(N(data!AV64), 0)</f>
        <v>26593</v>
      </c>
      <c r="K47" s="208">
        <f>ROUND(N(data!AV65), 0)</f>
        <v>0</v>
      </c>
      <c r="L47" s="208">
        <f>ROUND(N(data!AV66), 0)</f>
        <v>26935</v>
      </c>
      <c r="M47" s="208">
        <f>ROUND(N(data!AV67), 0)</f>
        <v>143560</v>
      </c>
      <c r="N47" s="208">
        <f>ROUND(N(data!AV68), 0)</f>
        <v>0</v>
      </c>
      <c r="O47" s="208">
        <f>ROUND(N(data!AV69), 0)</f>
        <v>16374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16374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13616349</v>
      </c>
      <c r="AF47" s="208">
        <f>ROUND(N(data!AV87), 0)</f>
        <v>4318347</v>
      </c>
      <c r="AG47" s="208">
        <f>ROUND(N(data!AV90), 0)</f>
        <v>732</v>
      </c>
      <c r="AH47" s="208">
        <f>ROUND(N(data!AV91), 0)</f>
        <v>0</v>
      </c>
      <c r="AI47" s="208">
        <f>ROUND(N(data!AV92), 0)</f>
        <v>290</v>
      </c>
      <c r="AJ47" s="208">
        <f>ROUND(N(data!AV93), 0)</f>
        <v>0</v>
      </c>
      <c r="AK47" s="300">
        <f>ROUND(N(data!AV94), 2)</f>
        <v>11.98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180</v>
      </c>
      <c r="B48" s="210" t="str">
        <f>RIGHT(data!$C$96,4)</f>
        <v>2023</v>
      </c>
      <c r="C48" s="12" t="str">
        <f>data!AW$55</f>
        <v>8200</v>
      </c>
      <c r="D48" s="12" t="s">
        <v>1138</v>
      </c>
      <c r="E48" s="208">
        <f>ROUND(N(data!AW59), 0)</f>
        <v>0</v>
      </c>
      <c r="F48" s="300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180</v>
      </c>
      <c r="B49" s="210" t="str">
        <f>RIGHT(data!$C$96,4)</f>
        <v>2023</v>
      </c>
      <c r="C49" s="12" t="str">
        <f>data!AX$55</f>
        <v>8310</v>
      </c>
      <c r="D49" s="12" t="s">
        <v>1138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180</v>
      </c>
      <c r="B50" s="210" t="str">
        <f>RIGHT(data!$C$96,4)</f>
        <v>2023</v>
      </c>
      <c r="C50" s="12" t="str">
        <f>data!AY$55</f>
        <v>8320</v>
      </c>
      <c r="D50" s="12" t="s">
        <v>1138</v>
      </c>
      <c r="E50" s="208">
        <f>ROUND(N(data!AY59), 0)</f>
        <v>67560</v>
      </c>
      <c r="F50" s="300">
        <f>ROUND(N(data!AY60), 2)</f>
        <v>26.34</v>
      </c>
      <c r="G50" s="208">
        <f>ROUND(N(data!AY61), 0)</f>
        <v>1394036</v>
      </c>
      <c r="H50" s="208">
        <f>ROUND(N(data!AY62), 0)</f>
        <v>432903</v>
      </c>
      <c r="I50" s="208">
        <f>ROUND(N(data!AY63), 0)</f>
        <v>0</v>
      </c>
      <c r="J50" s="208">
        <f>ROUND(N(data!AY64), 0)</f>
        <v>625691</v>
      </c>
      <c r="K50" s="208">
        <f>ROUND(N(data!AY65), 0)</f>
        <v>0</v>
      </c>
      <c r="L50" s="208">
        <f>ROUND(N(data!AY66), 0)</f>
        <v>34946</v>
      </c>
      <c r="M50" s="208">
        <f>ROUND(N(data!AY67), 0)</f>
        <v>27569</v>
      </c>
      <c r="N50" s="208">
        <f>ROUND(N(data!AY68), 0)</f>
        <v>562</v>
      </c>
      <c r="O50" s="208">
        <f>ROUND(N(data!AY69), 0)</f>
        <v>38047</v>
      </c>
      <c r="P50" s="208">
        <f>ROUND(N(data!AY70), 0)</f>
        <v>0</v>
      </c>
      <c r="Q50" s="208">
        <f>ROUND(N(data!AY71), 0)</f>
        <v>0</v>
      </c>
      <c r="R50" s="208">
        <f>ROUND(N(data!AY72), 0)</f>
        <v>350</v>
      </c>
      <c r="S50" s="208">
        <f>ROUND(N(data!AY73), 0)</f>
        <v>37697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700867</v>
      </c>
      <c r="AE50" s="208">
        <f>ROUND(N(data!AY89), 0)</f>
        <v>0</v>
      </c>
      <c r="AF50" s="208">
        <f>ROUND(N(data!AY87), 0)</f>
        <v>0</v>
      </c>
      <c r="AG50" s="208">
        <f>ROUND(N(data!AY90), 0)</f>
        <v>5147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180</v>
      </c>
      <c r="B51" s="210" t="str">
        <f>RIGHT(data!$C$96,4)</f>
        <v>2023</v>
      </c>
      <c r="C51" s="12" t="str">
        <f>data!AZ$55</f>
        <v>8330</v>
      </c>
      <c r="D51" s="12" t="s">
        <v>1138</v>
      </c>
      <c r="E51" s="208">
        <f>ROUND(N(data!AZ59), 0)</f>
        <v>0</v>
      </c>
      <c r="F51" s="30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180</v>
      </c>
      <c r="B52" s="210" t="str">
        <f>RIGHT(data!$C$96,4)</f>
        <v>2023</v>
      </c>
      <c r="C52" s="12" t="str">
        <f>data!BA$55</f>
        <v>8350</v>
      </c>
      <c r="D52" s="12" t="s">
        <v>1138</v>
      </c>
      <c r="E52" s="208">
        <f>ROUND(N(data!BA59), 0)</f>
        <v>0</v>
      </c>
      <c r="F52" s="300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486586</v>
      </c>
      <c r="M52" s="208">
        <f>ROUND(N(data!BA67), 0)</f>
        <v>0</v>
      </c>
      <c r="N52" s="208">
        <f>ROUND(N(data!BA68), 0)</f>
        <v>0</v>
      </c>
      <c r="O52" s="208">
        <f>ROUND(N(data!BA69), 0)</f>
        <v>16097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7197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8900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375</v>
      </c>
      <c r="AH52" s="208">
        <f>ROUND(N(data!BA91), 0)</f>
        <v>0</v>
      </c>
      <c r="AI52" s="208">
        <f>ROUND(N(data!BA92), 0)</f>
        <v>149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180</v>
      </c>
      <c r="B53" s="210" t="str">
        <f>RIGHT(data!$C$96,4)</f>
        <v>2023</v>
      </c>
      <c r="C53" s="12" t="str">
        <f>data!BB$55</f>
        <v>8360</v>
      </c>
      <c r="D53" s="12" t="s">
        <v>1138</v>
      </c>
      <c r="E53" s="208">
        <f>ROUND(N(data!BB59), 0)</f>
        <v>0</v>
      </c>
      <c r="F53" s="300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180</v>
      </c>
      <c r="B54" s="210" t="str">
        <f>RIGHT(data!$C$96,4)</f>
        <v>2023</v>
      </c>
      <c r="C54" s="12" t="str">
        <f>data!BC$55</f>
        <v>8370</v>
      </c>
      <c r="D54" s="12" t="s">
        <v>1138</v>
      </c>
      <c r="E54" s="208">
        <f>ROUND(N(data!BC59), 0)</f>
        <v>0</v>
      </c>
      <c r="F54" s="300">
        <f>ROUND(N(data!BC60), 2)</f>
        <v>6.18</v>
      </c>
      <c r="G54" s="208">
        <f>ROUND(N(data!BC61), 0)</f>
        <v>255640</v>
      </c>
      <c r="H54" s="208">
        <f>ROUND(N(data!BC62), 0)</f>
        <v>104752</v>
      </c>
      <c r="I54" s="208">
        <f>ROUND(N(data!BC63), 0)</f>
        <v>0</v>
      </c>
      <c r="J54" s="208">
        <f>ROUND(N(data!BC64), 0)</f>
        <v>255</v>
      </c>
      <c r="K54" s="208">
        <f>ROUND(N(data!BC65), 0)</f>
        <v>0</v>
      </c>
      <c r="L54" s="208">
        <f>ROUND(N(data!BC66), 0)</f>
        <v>0</v>
      </c>
      <c r="M54" s="208">
        <f>ROUND(N(data!BC67), 0)</f>
        <v>1427</v>
      </c>
      <c r="N54" s="208">
        <f>ROUND(N(data!BC68), 0)</f>
        <v>0</v>
      </c>
      <c r="O54" s="208">
        <f>ROUND(N(data!BC69), 0)</f>
        <v>8309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4874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3435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180</v>
      </c>
      <c r="B55" s="210" t="str">
        <f>RIGHT(data!$C$96,4)</f>
        <v>2023</v>
      </c>
      <c r="C55" s="12" t="str">
        <f>data!BD$55</f>
        <v>8420</v>
      </c>
      <c r="D55" s="12" t="s">
        <v>1138</v>
      </c>
      <c r="E55" s="208">
        <f>ROUND(N(data!BD59), 0)</f>
        <v>0</v>
      </c>
      <c r="F55" s="300">
        <f>ROUND(N(data!BD60), 2)</f>
        <v>6.49</v>
      </c>
      <c r="G55" s="208">
        <f>ROUND(N(data!BD61), 0)</f>
        <v>338747</v>
      </c>
      <c r="H55" s="208">
        <f>ROUND(N(data!BD62), 0)</f>
        <v>110672</v>
      </c>
      <c r="I55" s="208">
        <f>ROUND(N(data!BD63), 0)</f>
        <v>0</v>
      </c>
      <c r="J55" s="208">
        <f>ROUND(N(data!BD64), 0)</f>
        <v>38467</v>
      </c>
      <c r="K55" s="208">
        <f>ROUND(N(data!BD65), 0)</f>
        <v>0</v>
      </c>
      <c r="L55" s="208">
        <f>ROUND(N(data!BD66), 0)</f>
        <v>111</v>
      </c>
      <c r="M55" s="208">
        <f>ROUND(N(data!BD67), 0)</f>
        <v>0</v>
      </c>
      <c r="N55" s="208">
        <f>ROUND(N(data!BD68), 0)</f>
        <v>0</v>
      </c>
      <c r="O55" s="208">
        <f>ROUND(N(data!BD69), 0)</f>
        <v>21078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4950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16128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180</v>
      </c>
      <c r="B56" s="210" t="str">
        <f>RIGHT(data!$C$96,4)</f>
        <v>2023</v>
      </c>
      <c r="C56" s="12" t="str">
        <f>data!BE$55</f>
        <v>8430</v>
      </c>
      <c r="D56" s="12" t="s">
        <v>1138</v>
      </c>
      <c r="E56" s="208">
        <f>ROUND(N(data!BE59), 0)</f>
        <v>194611</v>
      </c>
      <c r="F56" s="300">
        <f>ROUND(N(data!BE60), 2)</f>
        <v>7.06</v>
      </c>
      <c r="G56" s="208">
        <f>ROUND(N(data!BE61), 0)</f>
        <v>669378</v>
      </c>
      <c r="H56" s="208">
        <f>ROUND(N(data!BE62), 0)</f>
        <v>155737</v>
      </c>
      <c r="I56" s="208">
        <f>ROUND(N(data!BE63), 0)</f>
        <v>0</v>
      </c>
      <c r="J56" s="208">
        <f>ROUND(N(data!BE64), 0)</f>
        <v>49594</v>
      </c>
      <c r="K56" s="208">
        <f>ROUND(N(data!BE65), 0)</f>
        <v>0</v>
      </c>
      <c r="L56" s="208">
        <f>ROUND(N(data!BE66), 0)</f>
        <v>837883</v>
      </c>
      <c r="M56" s="208">
        <f>ROUND(N(data!BE67), 0)</f>
        <v>4213</v>
      </c>
      <c r="N56" s="208">
        <f>ROUND(N(data!BE68), 0)</f>
        <v>427</v>
      </c>
      <c r="O56" s="208">
        <f>ROUND(N(data!BE69), 0)</f>
        <v>541905</v>
      </c>
      <c r="P56" s="208">
        <f>ROUND(N(data!BE70), 0)</f>
        <v>0</v>
      </c>
      <c r="Q56" s="208">
        <f>ROUND(N(data!BE71), 0)</f>
        <v>0</v>
      </c>
      <c r="R56" s="208">
        <f>ROUND(N(data!BE72), 0)</f>
        <v>1386</v>
      </c>
      <c r="S56" s="208">
        <f>ROUND(N(data!BE73), 0)</f>
        <v>28023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969</v>
      </c>
      <c r="AA56" s="208">
        <f>ROUND(N(data!BE81), 0)</f>
        <v>1212</v>
      </c>
      <c r="AB56" s="208">
        <f>ROUND(N(data!BE82), 0)</f>
        <v>731582</v>
      </c>
      <c r="AC56" s="208">
        <f>ROUND(N(data!BE83), 0)</f>
        <v>-221266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46840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180</v>
      </c>
      <c r="B57" s="210" t="str">
        <f>RIGHT(data!$C$96,4)</f>
        <v>2023</v>
      </c>
      <c r="C57" s="12" t="str">
        <f>data!BF$55</f>
        <v>8460</v>
      </c>
      <c r="D57" s="12" t="s">
        <v>1138</v>
      </c>
      <c r="E57" s="208">
        <f>ROUND(N(data!BF59), 0)</f>
        <v>0</v>
      </c>
      <c r="F57" s="300">
        <f>ROUND(N(data!BF60), 2)</f>
        <v>25.18</v>
      </c>
      <c r="G57" s="208">
        <f>ROUND(N(data!BF61), 0)</f>
        <v>1331420</v>
      </c>
      <c r="H57" s="208">
        <f>ROUND(N(data!BF62), 0)</f>
        <v>382741</v>
      </c>
      <c r="I57" s="208">
        <f>ROUND(N(data!BF63), 0)</f>
        <v>0</v>
      </c>
      <c r="J57" s="208">
        <f>ROUND(N(data!BF64), 0)</f>
        <v>131475</v>
      </c>
      <c r="K57" s="208">
        <f>ROUND(N(data!BF65), 0)</f>
        <v>0</v>
      </c>
      <c r="L57" s="208">
        <f>ROUND(N(data!BF66), 0)</f>
        <v>29202</v>
      </c>
      <c r="M57" s="208">
        <f>ROUND(N(data!BF67), 0)</f>
        <v>5372</v>
      </c>
      <c r="N57" s="208">
        <f>ROUND(N(data!BF68), 0)</f>
        <v>0</v>
      </c>
      <c r="O57" s="208">
        <f>ROUND(N(data!BF69), 0)</f>
        <v>110473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24522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85951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2317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180</v>
      </c>
      <c r="B58" s="210" t="str">
        <f>RIGHT(data!$C$96,4)</f>
        <v>2023</v>
      </c>
      <c r="C58" s="12" t="str">
        <f>data!BG$55</f>
        <v>8470</v>
      </c>
      <c r="D58" s="12" t="s">
        <v>1138</v>
      </c>
      <c r="E58" s="208">
        <f>ROUND(N(data!BG59), 0)</f>
        <v>0</v>
      </c>
      <c r="F58" s="300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417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417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180</v>
      </c>
      <c r="B59" s="210" t="str">
        <f>RIGHT(data!$C$96,4)</f>
        <v>2023</v>
      </c>
      <c r="C59" s="12" t="str">
        <f>data!BH$55</f>
        <v>8480</v>
      </c>
      <c r="D59" s="12" t="s">
        <v>1138</v>
      </c>
      <c r="E59" s="208">
        <f>ROUND(N(data!BH59), 0)</f>
        <v>0</v>
      </c>
      <c r="F59" s="300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180</v>
      </c>
      <c r="B60" s="210" t="str">
        <f>RIGHT(data!$C$96,4)</f>
        <v>2023</v>
      </c>
      <c r="C60" s="12" t="str">
        <f>data!BI$55</f>
        <v>8490</v>
      </c>
      <c r="D60" s="12" t="s">
        <v>1138</v>
      </c>
      <c r="E60" s="208">
        <f>ROUND(N(data!BI59), 0)</f>
        <v>0</v>
      </c>
      <c r="F60" s="300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180</v>
      </c>
      <c r="B61" s="210" t="str">
        <f>RIGHT(data!$C$96,4)</f>
        <v>2023</v>
      </c>
      <c r="C61" s="12" t="str">
        <f>data!BJ$55</f>
        <v>8510</v>
      </c>
      <c r="D61" s="12" t="s">
        <v>1138</v>
      </c>
      <c r="E61" s="208">
        <f>ROUND(N(data!BJ59), 0)</f>
        <v>0</v>
      </c>
      <c r="F61" s="300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180</v>
      </c>
      <c r="B62" s="210" t="str">
        <f>RIGHT(data!$C$96,4)</f>
        <v>2023</v>
      </c>
      <c r="C62" s="12" t="str">
        <f>data!BK$55</f>
        <v>8530</v>
      </c>
      <c r="D62" s="12" t="s">
        <v>1138</v>
      </c>
      <c r="E62" s="208">
        <f>ROUND(N(data!BK59), 0)</f>
        <v>0</v>
      </c>
      <c r="F62" s="300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180</v>
      </c>
      <c r="B63" s="210" t="str">
        <f>RIGHT(data!$C$96,4)</f>
        <v>2023</v>
      </c>
      <c r="C63" s="12" t="str">
        <f>data!BL$55</f>
        <v>8560</v>
      </c>
      <c r="D63" s="12" t="s">
        <v>1138</v>
      </c>
      <c r="E63" s="208">
        <f>ROUND(N(data!BL59), 0)</f>
        <v>0</v>
      </c>
      <c r="F63" s="300">
        <f>ROUND(N(data!BL60), 2)</f>
        <v>2.1800000000000002</v>
      </c>
      <c r="G63" s="208">
        <f>ROUND(N(data!BL61), 0)</f>
        <v>790920</v>
      </c>
      <c r="H63" s="208">
        <f>ROUND(N(data!BL62), 0)</f>
        <v>255929</v>
      </c>
      <c r="I63" s="208">
        <f>ROUND(N(data!BL63), 0)</f>
        <v>0</v>
      </c>
      <c r="J63" s="208">
        <f>ROUND(N(data!BL64), 0)</f>
        <v>20305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13267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13267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180</v>
      </c>
      <c r="B64" s="210" t="str">
        <f>RIGHT(data!$C$96,4)</f>
        <v>2023</v>
      </c>
      <c r="C64" s="12" t="str">
        <f>data!BM$55</f>
        <v>8590</v>
      </c>
      <c r="D64" s="12" t="s">
        <v>1138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180</v>
      </c>
      <c r="B65" s="210" t="str">
        <f>RIGHT(data!$C$96,4)</f>
        <v>2023</v>
      </c>
      <c r="C65" s="12" t="str">
        <f>data!BN$55</f>
        <v>8610</v>
      </c>
      <c r="D65" s="12" t="s">
        <v>1138</v>
      </c>
      <c r="E65" s="208">
        <f>ROUND(N(data!BN59), 0)</f>
        <v>0</v>
      </c>
      <c r="F65" s="300">
        <f>ROUND(N(data!BN60), 2)</f>
        <v>7.05</v>
      </c>
      <c r="G65" s="208">
        <f>ROUND(N(data!BN61), 0)</f>
        <v>1664872</v>
      </c>
      <c r="H65" s="208">
        <f>ROUND(N(data!BN62), 0)</f>
        <v>309591</v>
      </c>
      <c r="I65" s="208">
        <f>ROUND(N(data!BN63), 0)</f>
        <v>279332</v>
      </c>
      <c r="J65" s="208">
        <f>ROUND(N(data!BN64), 0)</f>
        <v>160295</v>
      </c>
      <c r="K65" s="208">
        <f>ROUND(N(data!BN65), 0)</f>
        <v>0</v>
      </c>
      <c r="L65" s="208">
        <f>ROUND(N(data!BN66), 0)</f>
        <v>24402237</v>
      </c>
      <c r="M65" s="208">
        <f>ROUND(N(data!BN67), 0)</f>
        <v>283322</v>
      </c>
      <c r="N65" s="208">
        <f>ROUND(N(data!BN68), 0)</f>
        <v>127545</v>
      </c>
      <c r="O65" s="208">
        <f>ROUND(N(data!BN69), 0)</f>
        <v>609756</v>
      </c>
      <c r="P65" s="208">
        <f>ROUND(N(data!BN70), 0)</f>
        <v>0</v>
      </c>
      <c r="Q65" s="208">
        <f>ROUND(N(data!BN71), 0)</f>
        <v>0</v>
      </c>
      <c r="R65" s="208">
        <f>ROUND(N(data!BN72), 0)</f>
        <v>29970</v>
      </c>
      <c r="S65" s="208">
        <f>ROUND(N(data!BN73), 0)</f>
        <v>42375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-19065</v>
      </c>
      <c r="Z65" s="208">
        <f>ROUND(N(data!BN80), 0)</f>
        <v>34170</v>
      </c>
      <c r="AA65" s="208">
        <f>ROUND(N(data!BN81), 0)</f>
        <v>0</v>
      </c>
      <c r="AB65" s="208">
        <f>ROUND(N(data!BN82), 0)</f>
        <v>0</v>
      </c>
      <c r="AC65" s="208">
        <f>ROUND(N(data!BN83), 0)</f>
        <v>522306</v>
      </c>
      <c r="AD65" s="208">
        <f>ROUND(N(data!BN84), 0)</f>
        <v>8660</v>
      </c>
      <c r="AE65" s="208">
        <f>ROUND(N(data!BN89), 0)</f>
        <v>0</v>
      </c>
      <c r="AF65" s="208">
        <f>ROUND(N(data!BN87), 0)</f>
        <v>0</v>
      </c>
      <c r="AG65" s="208">
        <f>ROUND(N(data!BN90), 0)</f>
        <v>8088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180</v>
      </c>
      <c r="B66" s="210" t="str">
        <f>RIGHT(data!$C$96,4)</f>
        <v>2023</v>
      </c>
      <c r="C66" s="12" t="str">
        <f>data!BO$55</f>
        <v>8620</v>
      </c>
      <c r="D66" s="12" t="s">
        <v>1138</v>
      </c>
      <c r="E66" s="208">
        <f>ROUND(N(data!BO59), 0)</f>
        <v>0</v>
      </c>
      <c r="F66" s="300">
        <f>ROUND(N(data!BO60), 2)</f>
        <v>0</v>
      </c>
      <c r="G66" s="208">
        <f>ROUND(N(data!BO61), 0)</f>
        <v>0</v>
      </c>
      <c r="H66" s="208">
        <f>ROUND(N(data!BO62), 0)</f>
        <v>7736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180</v>
      </c>
      <c r="B67" s="210" t="str">
        <f>RIGHT(data!$C$96,4)</f>
        <v>2023</v>
      </c>
      <c r="C67" s="12" t="str">
        <f>data!BP$55</f>
        <v>8630</v>
      </c>
      <c r="D67" s="12" t="s">
        <v>1138</v>
      </c>
      <c r="E67" s="208">
        <f>ROUND(N(data!BP59), 0)</f>
        <v>0</v>
      </c>
      <c r="F67" s="300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180</v>
      </c>
      <c r="B68" s="210" t="str">
        <f>RIGHT(data!$C$96,4)</f>
        <v>2023</v>
      </c>
      <c r="C68" s="12" t="str">
        <f>data!BQ$55</f>
        <v>8640</v>
      </c>
      <c r="D68" s="12" t="s">
        <v>1138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180</v>
      </c>
      <c r="B69" s="210" t="str">
        <f>RIGHT(data!$C$96,4)</f>
        <v>2023</v>
      </c>
      <c r="C69" s="12" t="str">
        <f>data!BR$55</f>
        <v>8650</v>
      </c>
      <c r="D69" s="12" t="s">
        <v>1138</v>
      </c>
      <c r="E69" s="208">
        <f>ROUND(N(data!BR59), 0)</f>
        <v>0</v>
      </c>
      <c r="F69" s="300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1079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180</v>
      </c>
      <c r="B70" s="210" t="str">
        <f>RIGHT(data!$C$96,4)</f>
        <v>2023</v>
      </c>
      <c r="C70" s="12" t="str">
        <f>data!BS$55</f>
        <v>8660</v>
      </c>
      <c r="D70" s="12" t="s">
        <v>1138</v>
      </c>
      <c r="E70" s="208">
        <f>ROUND(N(data!BS59), 0)</f>
        <v>0</v>
      </c>
      <c r="F70" s="300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957</v>
      </c>
      <c r="AH70" s="208">
        <f>ROUND(N(data!BS91), 0)</f>
        <v>0</v>
      </c>
      <c r="AI70" s="208">
        <f>ROUND(N(data!BS92), 0)</f>
        <v>379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180</v>
      </c>
      <c r="B71" s="210" t="str">
        <f>RIGHT(data!$C$96,4)</f>
        <v>2023</v>
      </c>
      <c r="C71" s="12" t="str">
        <f>data!BT$55</f>
        <v>8670</v>
      </c>
      <c r="D71" s="12" t="s">
        <v>1138</v>
      </c>
      <c r="E71" s="208">
        <f>ROUND(N(data!BT59), 0)</f>
        <v>0</v>
      </c>
      <c r="F71" s="30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180</v>
      </c>
      <c r="B72" s="210" t="str">
        <f>RIGHT(data!$C$96,4)</f>
        <v>2023</v>
      </c>
      <c r="C72" s="12" t="str">
        <f>data!BU$55</f>
        <v>8680</v>
      </c>
      <c r="D72" s="12" t="s">
        <v>1138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180</v>
      </c>
      <c r="B73" s="210" t="str">
        <f>RIGHT(data!$C$96,4)</f>
        <v>2023</v>
      </c>
      <c r="C73" s="12" t="str">
        <f>data!BV$55</f>
        <v>8690</v>
      </c>
      <c r="D73" s="12" t="s">
        <v>1138</v>
      </c>
      <c r="E73" s="208">
        <f>ROUND(N(data!BV59), 0)</f>
        <v>0</v>
      </c>
      <c r="F73" s="300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2493</v>
      </c>
      <c r="AH73" s="208">
        <f>ROUND(N(data!BV91), 0)</f>
        <v>0</v>
      </c>
      <c r="AI73" s="208">
        <f>ROUND(N(data!BV92), 0)</f>
        <v>988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180</v>
      </c>
      <c r="B74" s="210" t="str">
        <f>RIGHT(data!$C$96,4)</f>
        <v>2023</v>
      </c>
      <c r="C74" s="12" t="str">
        <f>data!BW$55</f>
        <v>8700</v>
      </c>
      <c r="D74" s="12" t="s">
        <v>1138</v>
      </c>
      <c r="E74" s="208">
        <f>ROUND(N(data!BW59), 0)</f>
        <v>0</v>
      </c>
      <c r="F74" s="300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2068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180</v>
      </c>
      <c r="B75" s="210" t="str">
        <f>RIGHT(data!$C$96,4)</f>
        <v>2023</v>
      </c>
      <c r="C75" s="12" t="str">
        <f>data!BX$55</f>
        <v>8710</v>
      </c>
      <c r="D75" s="12" t="s">
        <v>1138</v>
      </c>
      <c r="E75" s="208">
        <f>ROUND(N(data!BX59), 0)</f>
        <v>0</v>
      </c>
      <c r="F75" s="300">
        <f>ROUND(N(data!BX60), 2)</f>
        <v>10.94</v>
      </c>
      <c r="G75" s="208">
        <f>ROUND(N(data!BX61), 0)</f>
        <v>1511818</v>
      </c>
      <c r="H75" s="208">
        <f>ROUND(N(data!BX62), 0)</f>
        <v>247692</v>
      </c>
      <c r="I75" s="208">
        <f>ROUND(N(data!BX63), 0)</f>
        <v>0</v>
      </c>
      <c r="J75" s="208">
        <f>ROUND(N(data!BX64), 0)</f>
        <v>5774</v>
      </c>
      <c r="K75" s="208">
        <f>ROUND(N(data!BX65), 0)</f>
        <v>0</v>
      </c>
      <c r="L75" s="208">
        <f>ROUND(N(data!BX66), 0)</f>
        <v>145534</v>
      </c>
      <c r="M75" s="208">
        <f>ROUND(N(data!BX67), 0)</f>
        <v>0</v>
      </c>
      <c r="N75" s="208">
        <f>ROUND(N(data!BX68), 0)</f>
        <v>0</v>
      </c>
      <c r="O75" s="208">
        <f>ROUND(N(data!BX69), 0)</f>
        <v>62145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22979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166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39001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180</v>
      </c>
      <c r="B76" s="210" t="str">
        <f>RIGHT(data!$C$96,4)</f>
        <v>2023</v>
      </c>
      <c r="C76" s="12" t="str">
        <f>data!BY$55</f>
        <v>8720</v>
      </c>
      <c r="D76" s="12" t="s">
        <v>1138</v>
      </c>
      <c r="E76" s="208">
        <f>ROUND(N(data!BY59), 0)</f>
        <v>0</v>
      </c>
      <c r="F76" s="300">
        <f>ROUND(N(data!BY60), 2)</f>
        <v>11.55</v>
      </c>
      <c r="G76" s="208">
        <f>ROUND(N(data!BY61), 0)</f>
        <v>1691957</v>
      </c>
      <c r="H76" s="208">
        <f>ROUND(N(data!BY62), 0)</f>
        <v>308406</v>
      </c>
      <c r="I76" s="208">
        <f>ROUND(N(data!BY63), 0)</f>
        <v>0</v>
      </c>
      <c r="J76" s="208">
        <f>ROUND(N(data!BY64), 0)</f>
        <v>8220</v>
      </c>
      <c r="K76" s="208">
        <f>ROUND(N(data!BY65), 0)</f>
        <v>0</v>
      </c>
      <c r="L76" s="208">
        <f>ROUND(N(data!BY66), 0)</f>
        <v>720</v>
      </c>
      <c r="M76" s="208">
        <f>ROUND(N(data!BY67), 0)</f>
        <v>0</v>
      </c>
      <c r="N76" s="208">
        <f>ROUND(N(data!BY68), 0)</f>
        <v>0</v>
      </c>
      <c r="O76" s="208">
        <f>ROUND(N(data!BY69), 0)</f>
        <v>38522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26251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12271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6974</v>
      </c>
      <c r="AH76" s="208">
        <f>ROUND(N(data!BY91), 0)</f>
        <v>0</v>
      </c>
      <c r="AI76" s="208">
        <f>ROUND(N(data!BY92), 0)</f>
        <v>2765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180</v>
      </c>
      <c r="B77" s="210" t="str">
        <f>RIGHT(data!$C$96,4)</f>
        <v>2023</v>
      </c>
      <c r="C77" s="12" t="str">
        <f>data!BZ$55</f>
        <v>8730</v>
      </c>
      <c r="D77" s="12" t="s">
        <v>1138</v>
      </c>
      <c r="E77" s="208">
        <f>ROUND(N(data!BZ59), 0)</f>
        <v>0</v>
      </c>
      <c r="F77" s="300">
        <f>ROUND(N(data!BZ60), 2)</f>
        <v>0.64</v>
      </c>
      <c r="G77" s="208">
        <f>ROUND(N(data!BZ61), 0)</f>
        <v>168694</v>
      </c>
      <c r="H77" s="208">
        <f>ROUND(N(data!BZ62), 0)</f>
        <v>22800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3968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3968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180</v>
      </c>
      <c r="B78" s="210" t="str">
        <f>RIGHT(data!$C$96,4)</f>
        <v>2023</v>
      </c>
      <c r="C78" s="12" t="str">
        <f>data!CA$55</f>
        <v>8740</v>
      </c>
      <c r="D78" s="12" t="s">
        <v>1138</v>
      </c>
      <c r="E78" s="208">
        <f>ROUND(N(data!CA59), 0)</f>
        <v>0</v>
      </c>
      <c r="F78" s="300">
        <f>ROUND(N(data!CA60), 2)</f>
        <v>0</v>
      </c>
      <c r="G78" s="208">
        <f>ROUND(N(data!CA61), 0)</f>
        <v>605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180</v>
      </c>
      <c r="B79" s="210" t="str">
        <f>RIGHT(data!$C$96,4)</f>
        <v>2023</v>
      </c>
      <c r="C79" s="12" t="str">
        <f>data!CB$55</f>
        <v>8770</v>
      </c>
      <c r="D79" s="12" t="s">
        <v>1138</v>
      </c>
      <c r="E79" s="208">
        <f>ROUND(N(data!CB59), 0)</f>
        <v>0</v>
      </c>
      <c r="F79" s="300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180</v>
      </c>
      <c r="B80" s="210" t="str">
        <f>RIGHT(data!$C$96,4)</f>
        <v>2023</v>
      </c>
      <c r="C80" s="12" t="str">
        <f>data!CC$55</f>
        <v>8790</v>
      </c>
      <c r="D80" s="12" t="s">
        <v>1138</v>
      </c>
      <c r="E80" s="208">
        <f>ROUND(N(data!CC59), 0)</f>
        <v>0</v>
      </c>
      <c r="F80" s="300">
        <f>ROUND(N(data!CC60), 2)</f>
        <v>39.67</v>
      </c>
      <c r="G80" s="208">
        <f>ROUND(N(data!CC61), 0)</f>
        <v>6412994</v>
      </c>
      <c r="H80" s="208">
        <f>ROUND(N(data!CC62), 0)</f>
        <v>919782</v>
      </c>
      <c r="I80" s="208">
        <f>ROUND(N(data!CC63), 0)</f>
        <v>739781</v>
      </c>
      <c r="J80" s="208">
        <f>ROUND(N(data!CC64), 0)</f>
        <v>-134545</v>
      </c>
      <c r="K80" s="208">
        <f>ROUND(N(data!CC65), 0)</f>
        <v>0</v>
      </c>
      <c r="L80" s="208">
        <f>ROUND(N(data!CC66), 0)</f>
        <v>7944561</v>
      </c>
      <c r="M80" s="208">
        <f>ROUND(N(data!CC67), 0)</f>
        <v>969350</v>
      </c>
      <c r="N80" s="208">
        <f>ROUND(N(data!CC68), 0)</f>
        <v>85</v>
      </c>
      <c r="O80" s="208">
        <f>ROUND(N(data!CC69), 0)</f>
        <v>3647080</v>
      </c>
      <c r="P80" s="208">
        <f>ROUND(N(data!CC70), 0)</f>
        <v>0</v>
      </c>
      <c r="Q80" s="208">
        <f>ROUND(N(data!CC71), 0)</f>
        <v>0</v>
      </c>
      <c r="R80" s="208">
        <f>ROUND(N(data!CC72), 0)</f>
        <v>9641</v>
      </c>
      <c r="S80" s="208">
        <f>ROUND(N(data!CC73), 0)</f>
        <v>204925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-6262</v>
      </c>
      <c r="Z80" s="208">
        <f>ROUND(N(data!CC80), 0)</f>
        <v>0</v>
      </c>
      <c r="AA80" s="208">
        <f>ROUND(N(data!CC81), 0)</f>
        <v>1075770</v>
      </c>
      <c r="AB80" s="208">
        <f>ROUND(N(data!CC82), 0)</f>
        <v>0</v>
      </c>
      <c r="AC80" s="208">
        <f>ROUND(N(data!CC83), 0)</f>
        <v>2363006</v>
      </c>
      <c r="AD80" s="208">
        <f>ROUND(N(data!CC84), 0)</f>
        <v>317155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2024-04-17T17:23:16Z</cp:lastPrinted>
  <dcterms:created xsi:type="dcterms:W3CDTF">1999-06-02T22:01:56Z</dcterms:created>
  <dcterms:modified xsi:type="dcterms:W3CDTF">2024-07-10T18:19:38Z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