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99606B6C-6CDD-445F-BC60-D57A61D82F26}" xr6:coauthVersionLast="47" xr6:coauthVersionMax="47" xr10:uidLastSave="{00000000-0000-0000-0000-000000000000}"/>
  <workbookProtection workbookAlgorithmName="SHA-512" workbookHashValue="5Jm/AJ1h0Jc8oY60Lkvci/wzKilk9a4JN5nZmzs/7ytP332h9yqD/rJ16VXtYFAcOUvXMg0pX+tDUMR+QUINRw==" workbookSaltValue="pu37Yu9rDu+sH7ZJ2j+hz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24" l="1"/>
  <c r="AK77" i="31"/>
  <c r="AK76" i="31"/>
  <c r="AK75" i="31"/>
  <c r="AK65" i="31"/>
  <c r="F32" i="34"/>
  <c r="AK6" i="31"/>
  <c r="D64" i="34"/>
  <c r="G64" i="34"/>
  <c r="H64" i="34"/>
  <c r="AK17" i="31"/>
  <c r="AK18" i="31"/>
  <c r="H96" i="34"/>
  <c r="I96" i="34"/>
  <c r="E128" i="34"/>
  <c r="F128" i="34"/>
  <c r="AK29" i="31"/>
  <c r="C160" i="34"/>
  <c r="F160" i="34"/>
  <c r="G160" i="34"/>
  <c r="AK37" i="31"/>
  <c r="AK38" i="31"/>
  <c r="AK40" i="31"/>
  <c r="G192" i="34"/>
  <c r="AK42" i="31"/>
  <c r="I192" i="34"/>
  <c r="AK44" i="31"/>
  <c r="AK45" i="31"/>
  <c r="E224" i="34"/>
  <c r="AK47" i="31"/>
  <c r="AK48" i="31"/>
  <c r="C32" i="34"/>
  <c r="AV88" i="24"/>
  <c r="AV8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M80" i="31"/>
  <c r="L80" i="31"/>
  <c r="K80" i="31"/>
  <c r="J80" i="31"/>
  <c r="I80" i="31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D711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D683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D617" i="25"/>
  <c r="C617" i="25"/>
  <c r="D616" i="25"/>
  <c r="D626" i="25" s="1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9" i="34"/>
  <c r="D368" i="34"/>
  <c r="C368" i="34"/>
  <c r="D367" i="34"/>
  <c r="C367" i="34"/>
  <c r="D366" i="34"/>
  <c r="C366" i="34"/>
  <c r="D365" i="34"/>
  <c r="C365" i="34"/>
  <c r="D364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F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F192" i="34"/>
  <c r="E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E160" i="34"/>
  <c r="D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H128" i="34"/>
  <c r="G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G96" i="34"/>
  <c r="F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F64" i="34"/>
  <c r="E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E32" i="34"/>
  <c r="D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F63" i="15" s="1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E58" i="15"/>
  <c r="D58" i="15"/>
  <c r="B58" i="15"/>
  <c r="F58" i="15" s="1"/>
  <c r="H57" i="15"/>
  <c r="I57" i="15" s="1"/>
  <c r="E57" i="15"/>
  <c r="D57" i="15"/>
  <c r="B57" i="15"/>
  <c r="F57" i="15" s="1"/>
  <c r="E56" i="15"/>
  <c r="D56" i="15"/>
  <c r="B56" i="15"/>
  <c r="F56" i="15" s="1"/>
  <c r="H55" i="15"/>
  <c r="I55" i="15" s="1"/>
  <c r="E55" i="15"/>
  <c r="D55" i="15"/>
  <c r="B55" i="15"/>
  <c r="F55" i="15" s="1"/>
  <c r="E54" i="15"/>
  <c r="D54" i="15"/>
  <c r="B54" i="15"/>
  <c r="F54" i="15" s="1"/>
  <c r="E53" i="15"/>
  <c r="D53" i="15"/>
  <c r="B53" i="15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E48" i="15"/>
  <c r="D48" i="15"/>
  <c r="B48" i="15"/>
  <c r="E47" i="15"/>
  <c r="D47" i="15"/>
  <c r="B47" i="15"/>
  <c r="E46" i="15"/>
  <c r="D46" i="15"/>
  <c r="B46" i="15"/>
  <c r="F46" i="15" s="1"/>
  <c r="E45" i="15"/>
  <c r="D45" i="15"/>
  <c r="B45" i="15"/>
  <c r="F45" i="15" s="1"/>
  <c r="E44" i="15"/>
  <c r="D44" i="15"/>
  <c r="B44" i="15"/>
  <c r="F44" i="15" s="1"/>
  <c r="E43" i="15"/>
  <c r="D43" i="15"/>
  <c r="B43" i="15"/>
  <c r="F43" i="15" s="1"/>
  <c r="E42" i="15"/>
  <c r="D42" i="15"/>
  <c r="B42" i="15"/>
  <c r="E41" i="15"/>
  <c r="D41" i="15"/>
  <c r="B41" i="15"/>
  <c r="F41" i="15" s="1"/>
  <c r="I40" i="15"/>
  <c r="B40" i="15"/>
  <c r="E39" i="15"/>
  <c r="D39" i="15"/>
  <c r="F39" i="15" s="1"/>
  <c r="B39" i="15"/>
  <c r="E38" i="15"/>
  <c r="D38" i="15"/>
  <c r="B38" i="15"/>
  <c r="E37" i="15"/>
  <c r="D37" i="15"/>
  <c r="B37" i="15"/>
  <c r="E36" i="15"/>
  <c r="D36" i="15"/>
  <c r="B36" i="15"/>
  <c r="E35" i="15"/>
  <c r="D35" i="15"/>
  <c r="F35" i="15" s="1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29" i="15"/>
  <c r="I29" i="15" s="1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H22" i="15"/>
  <c r="I22" i="15" s="1"/>
  <c r="E22" i="15"/>
  <c r="D22" i="15"/>
  <c r="B22" i="15"/>
  <c r="F22" i="15" s="1"/>
  <c r="E21" i="15"/>
  <c r="D21" i="15"/>
  <c r="B21" i="15"/>
  <c r="H21" i="15" s="1"/>
  <c r="I21" i="15" s="1"/>
  <c r="E20" i="15"/>
  <c r="D20" i="15"/>
  <c r="F20" i="15" s="1"/>
  <c r="B20" i="15"/>
  <c r="E19" i="15"/>
  <c r="D19" i="15"/>
  <c r="B19" i="15"/>
  <c r="H19" i="15" s="1"/>
  <c r="I19" i="15" s="1"/>
  <c r="F18" i="15"/>
  <c r="E18" i="15"/>
  <c r="D18" i="15"/>
  <c r="B18" i="15"/>
  <c r="H18" i="15" s="1"/>
  <c r="I18" i="15" s="1"/>
  <c r="E17" i="15"/>
  <c r="D17" i="15"/>
  <c r="B17" i="15"/>
  <c r="F17" i="15" s="1"/>
  <c r="E16" i="15"/>
  <c r="D16" i="15"/>
  <c r="F16" i="15" s="1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416" i="24"/>
  <c r="E414" i="24" s="1"/>
  <c r="D415" i="24"/>
  <c r="CP2" i="30" s="1"/>
  <c r="D381" i="24"/>
  <c r="BQ2" i="30" s="1"/>
  <c r="D367" i="24"/>
  <c r="C121" i="8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F93" i="24"/>
  <c r="CE93" i="24"/>
  <c r="CE92" i="24"/>
  <c r="I382" i="34" s="1"/>
  <c r="CE91" i="24"/>
  <c r="I381" i="34" s="1"/>
  <c r="CE90" i="24"/>
  <c r="CF90" i="24" s="1"/>
  <c r="CF89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F88" i="24"/>
  <c r="CE88" i="24"/>
  <c r="I377" i="34" s="1"/>
  <c r="CF87" i="24"/>
  <c r="CE87" i="24"/>
  <c r="I376" i="34" s="1"/>
  <c r="CE84" i="24"/>
  <c r="I372" i="34" s="1"/>
  <c r="CE83" i="24"/>
  <c r="F414" i="24" s="1"/>
  <c r="G414" i="2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F68" i="24"/>
  <c r="CE68" i="24"/>
  <c r="CF67" i="24"/>
  <c r="CF66" i="24"/>
  <c r="CE66" i="24"/>
  <c r="CF65" i="24"/>
  <c r="CE65" i="24"/>
  <c r="CF64" i="24"/>
  <c r="CE64" i="24"/>
  <c r="CF63" i="24"/>
  <c r="CE63" i="24"/>
  <c r="I365" i="34" s="1"/>
  <c r="CF62" i="24"/>
  <c r="BU62" i="24"/>
  <c r="BE62" i="24"/>
  <c r="CF61" i="24"/>
  <c r="CE61" i="24"/>
  <c r="I363" i="34" s="1"/>
  <c r="CE60" i="24"/>
  <c r="CF59" i="24"/>
  <c r="B53" i="24"/>
  <c r="CD52" i="24"/>
  <c r="CC52" i="24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F47" i="24"/>
  <c r="CE47" i="24"/>
  <c r="F27" i="15" l="1"/>
  <c r="F33" i="15"/>
  <c r="F15" i="15"/>
  <c r="F19" i="15"/>
  <c r="F21" i="15"/>
  <c r="F30" i="15"/>
  <c r="H46" i="15"/>
  <c r="I46" i="15" s="1"/>
  <c r="H51" i="15"/>
  <c r="I51" i="15" s="1"/>
  <c r="F23" i="15"/>
  <c r="F25" i="15"/>
  <c r="F28" i="15"/>
  <c r="H44" i="15"/>
  <c r="I44" i="15" s="1"/>
  <c r="F34" i="15"/>
  <c r="H54" i="15"/>
  <c r="I54" i="15" s="1"/>
  <c r="H56" i="15"/>
  <c r="I56" i="15" s="1"/>
  <c r="H58" i="15"/>
  <c r="I58" i="15" s="1"/>
  <c r="F37" i="15"/>
  <c r="F48" i="15"/>
  <c r="F69" i="15"/>
  <c r="H26" i="15"/>
  <c r="I26" i="15" s="1"/>
  <c r="G10" i="4"/>
  <c r="F47" i="15"/>
  <c r="F24" i="15"/>
  <c r="F38" i="15"/>
  <c r="H43" i="15"/>
  <c r="I43" i="15" s="1"/>
  <c r="H50" i="15"/>
  <c r="I50" i="15" s="1"/>
  <c r="H52" i="15"/>
  <c r="I52" i="15" s="1"/>
  <c r="F65" i="15"/>
  <c r="F53" i="15"/>
  <c r="F36" i="15"/>
  <c r="F42" i="15"/>
  <c r="F49" i="15"/>
  <c r="CG47" i="24"/>
  <c r="CG64" i="24"/>
  <c r="C192" i="34"/>
  <c r="AK21" i="31"/>
  <c r="AK13" i="31"/>
  <c r="I128" i="34"/>
  <c r="AK5" i="31"/>
  <c r="D224" i="34"/>
  <c r="AK30" i="31"/>
  <c r="D192" i="34"/>
  <c r="G32" i="34"/>
  <c r="AK22" i="31"/>
  <c r="AK43" i="31"/>
  <c r="AK2" i="31"/>
  <c r="CE94" i="24"/>
  <c r="I384" i="34" s="1"/>
  <c r="C64" i="34"/>
  <c r="E96" i="34"/>
  <c r="H192" i="34"/>
  <c r="AK9" i="31"/>
  <c r="AK10" i="31"/>
  <c r="AK25" i="31"/>
  <c r="AK26" i="31"/>
  <c r="AK33" i="31"/>
  <c r="AK34" i="31"/>
  <c r="AK41" i="31"/>
  <c r="AK46" i="31"/>
  <c r="G224" i="34"/>
  <c r="CG65" i="24"/>
  <c r="D383" i="24"/>
  <c r="C137" i="8" s="1"/>
  <c r="D341" i="24"/>
  <c r="C87" i="8" s="1"/>
  <c r="CF91" i="24"/>
  <c r="Q85" i="24"/>
  <c r="C85" i="34" s="1"/>
  <c r="BM85" i="24"/>
  <c r="I277" i="34" s="1"/>
  <c r="AO85" i="24"/>
  <c r="CG87" i="24"/>
  <c r="CG88" i="24"/>
  <c r="CE69" i="24"/>
  <c r="I371" i="34" s="1"/>
  <c r="CB85" i="24"/>
  <c r="C373" i="34" s="1"/>
  <c r="CG66" i="24"/>
  <c r="CG61" i="24"/>
  <c r="M10" i="31"/>
  <c r="D49" i="34"/>
  <c r="M50" i="31"/>
  <c r="I209" i="34"/>
  <c r="H5" i="31"/>
  <c r="F12" i="34"/>
  <c r="F85" i="24"/>
  <c r="H13" i="31"/>
  <c r="G44" i="34"/>
  <c r="N85" i="24"/>
  <c r="H21" i="31"/>
  <c r="H76" i="34"/>
  <c r="V85" i="24"/>
  <c r="H29" i="31"/>
  <c r="I108" i="34"/>
  <c r="AD85" i="24"/>
  <c r="H37" i="31"/>
  <c r="C172" i="34"/>
  <c r="AL85" i="24"/>
  <c r="H45" i="31"/>
  <c r="D204" i="34"/>
  <c r="AT85" i="24"/>
  <c r="H53" i="31"/>
  <c r="E236" i="34"/>
  <c r="BB85" i="24"/>
  <c r="H61" i="31"/>
  <c r="F268" i="34"/>
  <c r="BJ85" i="24"/>
  <c r="H69" i="31"/>
  <c r="G300" i="34"/>
  <c r="BR85" i="24"/>
  <c r="H77" i="31"/>
  <c r="H332" i="34"/>
  <c r="BZ85" i="2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L85" i="24"/>
  <c r="AR85" i="24"/>
  <c r="BH85" i="24"/>
  <c r="H30" i="31"/>
  <c r="C140" i="34"/>
  <c r="AE85" i="24"/>
  <c r="M76" i="31"/>
  <c r="G337" i="34"/>
  <c r="M26" i="31"/>
  <c r="F113" i="34"/>
  <c r="M58" i="31"/>
  <c r="C273" i="34"/>
  <c r="H6" i="31"/>
  <c r="G12" i="34"/>
  <c r="G85" i="24"/>
  <c r="H54" i="31"/>
  <c r="F236" i="34"/>
  <c r="BC85" i="24"/>
  <c r="M4" i="31"/>
  <c r="E17" i="34"/>
  <c r="M36" i="31"/>
  <c r="I145" i="34"/>
  <c r="M5" i="31"/>
  <c r="F17" i="34"/>
  <c r="M21" i="31"/>
  <c r="H81" i="34"/>
  <c r="M37" i="31"/>
  <c r="C177" i="34"/>
  <c r="M53" i="31"/>
  <c r="E241" i="34"/>
  <c r="M69" i="31"/>
  <c r="G305" i="34"/>
  <c r="P85" i="24"/>
  <c r="M18" i="31"/>
  <c r="E81" i="34"/>
  <c r="M66" i="31"/>
  <c r="D305" i="34"/>
  <c r="H14" i="31"/>
  <c r="H44" i="34"/>
  <c r="O85" i="24"/>
  <c r="H70" i="31"/>
  <c r="H300" i="34"/>
  <c r="BS85" i="24"/>
  <c r="M28" i="31"/>
  <c r="H113" i="34"/>
  <c r="M52" i="31"/>
  <c r="D241" i="34"/>
  <c r="M13" i="31"/>
  <c r="G49" i="34"/>
  <c r="M29" i="31"/>
  <c r="I113" i="34"/>
  <c r="M45" i="31"/>
  <c r="D209" i="34"/>
  <c r="M61" i="31"/>
  <c r="F273" i="34"/>
  <c r="M77" i="31"/>
  <c r="H337" i="34"/>
  <c r="AV85" i="24"/>
  <c r="C77" i="15"/>
  <c r="G77" i="15" s="1"/>
  <c r="M2" i="31"/>
  <c r="C17" i="34"/>
  <c r="CE67" i="24"/>
  <c r="M42" i="31"/>
  <c r="H177" i="34"/>
  <c r="M74" i="31"/>
  <c r="E337" i="34"/>
  <c r="H46" i="31"/>
  <c r="E204" i="34"/>
  <c r="AU85" i="24"/>
  <c r="M12" i="31"/>
  <c r="F49" i="34"/>
  <c r="M44" i="31"/>
  <c r="C209" i="34"/>
  <c r="H17" i="31"/>
  <c r="D76" i="34"/>
  <c r="R85" i="24"/>
  <c r="H41" i="31"/>
  <c r="G172" i="34"/>
  <c r="AP85" i="24"/>
  <c r="H57" i="31"/>
  <c r="I236" i="34"/>
  <c r="BF85" i="24"/>
  <c r="H73" i="31"/>
  <c r="D332" i="34"/>
  <c r="BV85" i="2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D85" i="24"/>
  <c r="T85" i="24"/>
  <c r="AJ85" i="24"/>
  <c r="AZ85" i="24"/>
  <c r="BP85" i="24"/>
  <c r="H22" i="31"/>
  <c r="I76" i="34"/>
  <c r="W85" i="24"/>
  <c r="H62" i="31"/>
  <c r="G268" i="34"/>
  <c r="BK85" i="24"/>
  <c r="M20" i="31"/>
  <c r="G81" i="34"/>
  <c r="M60" i="31"/>
  <c r="E273" i="34"/>
  <c r="H25" i="31"/>
  <c r="E108" i="34"/>
  <c r="Z85" i="24"/>
  <c r="H33" i="31"/>
  <c r="F140" i="34"/>
  <c r="AH85" i="24"/>
  <c r="H49" i="31"/>
  <c r="H204" i="34"/>
  <c r="AX85" i="24"/>
  <c r="H65" i="31"/>
  <c r="C300" i="34"/>
  <c r="BN85" i="24"/>
  <c r="M7" i="31"/>
  <c r="H17" i="34"/>
  <c r="H2" i="31"/>
  <c r="C12" i="34"/>
  <c r="CE62" i="24"/>
  <c r="C85" i="24"/>
  <c r="H10" i="31"/>
  <c r="D44" i="34"/>
  <c r="K85" i="24"/>
  <c r="H18" i="31"/>
  <c r="E76" i="34"/>
  <c r="S85" i="24"/>
  <c r="H26" i="31"/>
  <c r="F108" i="34"/>
  <c r="AA85" i="24"/>
  <c r="H34" i="31"/>
  <c r="G140" i="34"/>
  <c r="AI85" i="24"/>
  <c r="H42" i="31"/>
  <c r="H172" i="34"/>
  <c r="AQ85" i="24"/>
  <c r="H50" i="31"/>
  <c r="I204" i="34"/>
  <c r="AY85" i="24"/>
  <c r="H58" i="31"/>
  <c r="C268" i="34"/>
  <c r="BG85" i="24"/>
  <c r="H66" i="31"/>
  <c r="D300" i="34"/>
  <c r="BO85" i="24"/>
  <c r="H74" i="31"/>
  <c r="E332" i="34"/>
  <c r="BW85" i="24"/>
  <c r="M34" i="31"/>
  <c r="G145" i="34"/>
  <c r="F181" i="34"/>
  <c r="C53" i="15"/>
  <c r="C706" i="24"/>
  <c r="H38" i="31"/>
  <c r="D172" i="34"/>
  <c r="AM85" i="24"/>
  <c r="H78" i="31"/>
  <c r="I332" i="34"/>
  <c r="CA85" i="24"/>
  <c r="M68" i="31"/>
  <c r="F305" i="34"/>
  <c r="H9" i="31"/>
  <c r="C44" i="34"/>
  <c r="J85" i="2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H85" i="24"/>
  <c r="AN85" i="24"/>
  <c r="BT85" i="24"/>
  <c r="CE52" i="24"/>
  <c r="H27" i="31"/>
  <c r="G108" i="34"/>
  <c r="H75" i="31"/>
  <c r="F332" i="34"/>
  <c r="M46" i="31"/>
  <c r="E209" i="34"/>
  <c r="O2" i="31"/>
  <c r="C19" i="34"/>
  <c r="O26" i="31"/>
  <c r="F115" i="34"/>
  <c r="O58" i="31"/>
  <c r="C275" i="34"/>
  <c r="AE3" i="31"/>
  <c r="D26" i="34"/>
  <c r="H4" i="31"/>
  <c r="E12" i="34"/>
  <c r="H12" i="31"/>
  <c r="F44" i="34"/>
  <c r="H20" i="31"/>
  <c r="G76" i="34"/>
  <c r="H28" i="31"/>
  <c r="H108" i="34"/>
  <c r="H36" i="31"/>
  <c r="I140" i="34"/>
  <c r="H44" i="31"/>
  <c r="C204" i="34"/>
  <c r="H52" i="31"/>
  <c r="D236" i="34"/>
  <c r="H60" i="31"/>
  <c r="E268" i="34"/>
  <c r="H68" i="31"/>
  <c r="F300" i="34"/>
  <c r="H76" i="31"/>
  <c r="G332" i="34"/>
  <c r="I368" i="34"/>
  <c r="F394" i="24"/>
  <c r="G394" i="24" s="1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B85" i="24"/>
  <c r="BX85" i="2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G19" i="4"/>
  <c r="E19" i="4"/>
  <c r="E220" i="24"/>
  <c r="D350" i="24"/>
  <c r="D384" i="24"/>
  <c r="H11" i="31"/>
  <c r="E44" i="34"/>
  <c r="H51" i="31"/>
  <c r="C236" i="34"/>
  <c r="M6" i="31"/>
  <c r="G17" i="34"/>
  <c r="M38" i="31"/>
  <c r="D177" i="34"/>
  <c r="M70" i="31"/>
  <c r="H305" i="34"/>
  <c r="O34" i="31"/>
  <c r="G147" i="34"/>
  <c r="O66" i="31"/>
  <c r="D307" i="34"/>
  <c r="AE35" i="31"/>
  <c r="H154" i="34"/>
  <c r="M8" i="31"/>
  <c r="I17" i="34"/>
  <c r="M24" i="31"/>
  <c r="D113" i="34"/>
  <c r="M40" i="31"/>
  <c r="F177" i="34"/>
  <c r="M48" i="31"/>
  <c r="G209" i="34"/>
  <c r="M56" i="31"/>
  <c r="H241" i="34"/>
  <c r="M72" i="31"/>
  <c r="C337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E85" i="24"/>
  <c r="M85" i="24"/>
  <c r="U85" i="24"/>
  <c r="AC85" i="24"/>
  <c r="AK85" i="24"/>
  <c r="AS85" i="24"/>
  <c r="BA85" i="24"/>
  <c r="BI85" i="24"/>
  <c r="BQ85" i="24"/>
  <c r="BY85" i="2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D308" i="24"/>
  <c r="F389" i="24"/>
  <c r="G389" i="24" s="1"/>
  <c r="G612" i="24"/>
  <c r="H19" i="31"/>
  <c r="F76" i="34"/>
  <c r="H59" i="31"/>
  <c r="D268" i="34"/>
  <c r="M14" i="31"/>
  <c r="H49" i="34"/>
  <c r="M78" i="31"/>
  <c r="I337" i="34"/>
  <c r="O42" i="31"/>
  <c r="H179" i="34"/>
  <c r="O74" i="31"/>
  <c r="E339" i="34"/>
  <c r="AE11" i="31"/>
  <c r="E58" i="34"/>
  <c r="AE19" i="31"/>
  <c r="F90" i="34"/>
  <c r="AE27" i="31"/>
  <c r="G122" i="34"/>
  <c r="AE43" i="31"/>
  <c r="I186" i="34"/>
  <c r="CG63" i="24"/>
  <c r="M16" i="31"/>
  <c r="C81" i="34"/>
  <c r="M32" i="31"/>
  <c r="E145" i="34"/>
  <c r="M64" i="31"/>
  <c r="I273" i="34"/>
  <c r="BK2" i="30"/>
  <c r="I362" i="34"/>
  <c r="H612" i="24"/>
  <c r="I366" i="34"/>
  <c r="F612" i="24"/>
  <c r="F392" i="24"/>
  <c r="G392" i="24" s="1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6" i="31"/>
  <c r="G26" i="34"/>
  <c r="H58" i="34"/>
  <c r="AE14" i="31"/>
  <c r="AE22" i="31"/>
  <c r="I90" i="34"/>
  <c r="AE30" i="31"/>
  <c r="C154" i="34"/>
  <c r="AE38" i="31"/>
  <c r="D186" i="34"/>
  <c r="AE46" i="31"/>
  <c r="E218" i="34"/>
  <c r="L156" i="24"/>
  <c r="D258" i="24"/>
  <c r="C113" i="8"/>
  <c r="D12" i="33"/>
  <c r="I612" i="24"/>
  <c r="M22" i="31"/>
  <c r="I81" i="34"/>
  <c r="M62" i="31"/>
  <c r="G273" i="34"/>
  <c r="D51" i="34"/>
  <c r="O10" i="31"/>
  <c r="O50" i="31"/>
  <c r="I211" i="34"/>
  <c r="H31" i="31"/>
  <c r="D140" i="34"/>
  <c r="H63" i="31"/>
  <c r="H268" i="34"/>
  <c r="H307" i="34"/>
  <c r="O70" i="31"/>
  <c r="H67" i="31"/>
  <c r="E300" i="34"/>
  <c r="H23" i="31"/>
  <c r="C108" i="34"/>
  <c r="H55" i="31"/>
  <c r="G236" i="34"/>
  <c r="O6" i="31"/>
  <c r="G19" i="34"/>
  <c r="O22" i="31"/>
  <c r="I83" i="34"/>
  <c r="O38" i="31"/>
  <c r="D179" i="34"/>
  <c r="O62" i="31"/>
  <c r="G275" i="34"/>
  <c r="AE7" i="31"/>
  <c r="H26" i="34"/>
  <c r="AE47" i="31"/>
  <c r="F218" i="34"/>
  <c r="H8" i="31"/>
  <c r="I12" i="34"/>
  <c r="H32" i="31"/>
  <c r="E140" i="34"/>
  <c r="H48" i="31"/>
  <c r="G204" i="34"/>
  <c r="H72" i="31"/>
  <c r="C332" i="34"/>
  <c r="O7" i="31"/>
  <c r="H19" i="34"/>
  <c r="O23" i="31"/>
  <c r="C115" i="34"/>
  <c r="O31" i="31"/>
  <c r="D147" i="34"/>
  <c r="O39" i="31"/>
  <c r="E179" i="34"/>
  <c r="O47" i="31"/>
  <c r="F211" i="34"/>
  <c r="O71" i="31"/>
  <c r="I307" i="34"/>
  <c r="O79" i="31"/>
  <c r="C371" i="34"/>
  <c r="X85" i="24"/>
  <c r="AF85" i="24"/>
  <c r="BD85" i="24"/>
  <c r="BL85" i="24"/>
  <c r="AE8" i="31"/>
  <c r="I26" i="34"/>
  <c r="AE16" i="31"/>
  <c r="C90" i="34"/>
  <c r="AE24" i="31"/>
  <c r="D122" i="34"/>
  <c r="E154" i="34"/>
  <c r="AE32" i="31"/>
  <c r="AE40" i="31"/>
  <c r="F186" i="34"/>
  <c r="CE89" i="24"/>
  <c r="E233" i="24"/>
  <c r="F32" i="6" s="1"/>
  <c r="F391" i="24"/>
  <c r="G391" i="24" s="1"/>
  <c r="H3" i="31"/>
  <c r="D12" i="34"/>
  <c r="H43" i="31"/>
  <c r="I172" i="34"/>
  <c r="M30" i="31"/>
  <c r="C145" i="34"/>
  <c r="M54" i="31"/>
  <c r="F241" i="34"/>
  <c r="O18" i="31"/>
  <c r="E83" i="34"/>
  <c r="H7" i="31"/>
  <c r="H12" i="34"/>
  <c r="H39" i="31"/>
  <c r="E172" i="34"/>
  <c r="H71" i="31"/>
  <c r="I300" i="34"/>
  <c r="O30" i="31"/>
  <c r="C147" i="34"/>
  <c r="F243" i="34"/>
  <c r="O54" i="31"/>
  <c r="AE15" i="31"/>
  <c r="I58" i="34"/>
  <c r="AE23" i="31"/>
  <c r="C122" i="34"/>
  <c r="AE31" i="31"/>
  <c r="D154" i="34"/>
  <c r="AE39" i="31"/>
  <c r="E186" i="34"/>
  <c r="I383" i="34"/>
  <c r="J612" i="24"/>
  <c r="CE48" i="24"/>
  <c r="H24" i="31"/>
  <c r="D108" i="34"/>
  <c r="H56" i="31"/>
  <c r="H236" i="34"/>
  <c r="I370" i="34"/>
  <c r="F396" i="24"/>
  <c r="G396" i="24" s="1"/>
  <c r="O55" i="31"/>
  <c r="G243" i="34"/>
  <c r="I367" i="34"/>
  <c r="F393" i="24"/>
  <c r="G393" i="24" s="1"/>
  <c r="O8" i="31"/>
  <c r="I19" i="34"/>
  <c r="O16" i="31"/>
  <c r="C83" i="34"/>
  <c r="O24" i="31"/>
  <c r="D115" i="34"/>
  <c r="E147" i="34"/>
  <c r="O32" i="31"/>
  <c r="O40" i="31"/>
  <c r="F179" i="34"/>
  <c r="O48" i="31"/>
  <c r="G211" i="34"/>
  <c r="O56" i="31"/>
  <c r="H243" i="34"/>
  <c r="I275" i="34"/>
  <c r="O64" i="31"/>
  <c r="C339" i="34"/>
  <c r="O72" i="31"/>
  <c r="O80" i="31"/>
  <c r="D371" i="34"/>
  <c r="I85" i="24"/>
  <c r="Y85" i="24"/>
  <c r="AG85" i="24"/>
  <c r="AW85" i="24"/>
  <c r="BE85" i="24"/>
  <c r="BU85" i="24"/>
  <c r="CC85" i="24"/>
  <c r="AE9" i="31"/>
  <c r="C58" i="34"/>
  <c r="AE17" i="31"/>
  <c r="D90" i="34"/>
  <c r="AE25" i="31"/>
  <c r="E122" i="34"/>
  <c r="AE33" i="31"/>
  <c r="F154" i="34"/>
  <c r="AE41" i="31"/>
  <c r="G186" i="34"/>
  <c r="G28" i="4"/>
  <c r="E28" i="4"/>
  <c r="E380" i="24"/>
  <c r="H35" i="31"/>
  <c r="H140" i="34"/>
  <c r="H15" i="31"/>
  <c r="I44" i="34"/>
  <c r="H47" i="31"/>
  <c r="F204" i="34"/>
  <c r="H79" i="31"/>
  <c r="C364" i="34"/>
  <c r="H51" i="34"/>
  <c r="O14" i="31"/>
  <c r="O46" i="31"/>
  <c r="E211" i="34"/>
  <c r="O78" i="31"/>
  <c r="I339" i="34"/>
  <c r="H16" i="31"/>
  <c r="C76" i="34"/>
  <c r="H40" i="31"/>
  <c r="F172" i="34"/>
  <c r="H64" i="31"/>
  <c r="I268" i="34"/>
  <c r="O15" i="31"/>
  <c r="I51" i="34"/>
  <c r="O63" i="31"/>
  <c r="H275" i="34"/>
  <c r="CG68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CD85" i="24"/>
  <c r="C26" i="34"/>
  <c r="AE2" i="31"/>
  <c r="D58" i="34"/>
  <c r="AE10" i="31"/>
  <c r="E90" i="34"/>
  <c r="AE18" i="31"/>
  <c r="AE26" i="31"/>
  <c r="F122" i="34"/>
  <c r="AE34" i="31"/>
  <c r="G154" i="34"/>
  <c r="AE42" i="31"/>
  <c r="H186" i="34"/>
  <c r="I380" i="34"/>
  <c r="D612" i="24"/>
  <c r="CF2" i="28"/>
  <c r="D5" i="7"/>
  <c r="C170" i="8"/>
  <c r="DF2" i="30"/>
  <c r="C167" i="8"/>
  <c r="D26" i="33"/>
  <c r="H64" i="15"/>
  <c r="I64" i="15" s="1"/>
  <c r="D624" i="25"/>
  <c r="D673" i="25"/>
  <c r="D680" i="25"/>
  <c r="D675" i="25"/>
  <c r="D686" i="25"/>
  <c r="C649" i="25"/>
  <c r="M717" i="25" s="1"/>
  <c r="D620" i="25"/>
  <c r="D672" i="25"/>
  <c r="D682" i="25"/>
  <c r="D699" i="25"/>
  <c r="D713" i="25"/>
  <c r="D705" i="25"/>
  <c r="D697" i="25"/>
  <c r="D689" i="25"/>
  <c r="D681" i="25"/>
  <c r="D707" i="25"/>
  <c r="D712" i="25"/>
  <c r="D704" i="25"/>
  <c r="D696" i="25"/>
  <c r="D688" i="25"/>
  <c r="D709" i="25"/>
  <c r="D701" i="25"/>
  <c r="D693" i="25"/>
  <c r="D685" i="25"/>
  <c r="D702" i="25"/>
  <c r="D692" i="25"/>
  <c r="D691" i="25"/>
  <c r="D677" i="25"/>
  <c r="D669" i="25"/>
  <c r="D629" i="25"/>
  <c r="D623" i="25"/>
  <c r="D619" i="25"/>
  <c r="D716" i="25" s="1"/>
  <c r="D708" i="25"/>
  <c r="D703" i="25"/>
  <c r="D674" i="25"/>
  <c r="D717" i="25"/>
  <c r="D694" i="25"/>
  <c r="D679" i="25"/>
  <c r="D671" i="25"/>
  <c r="D648" i="25"/>
  <c r="D647" i="25"/>
  <c r="D646" i="25"/>
  <c r="D630" i="25"/>
  <c r="D627" i="25"/>
  <c r="D622" i="25"/>
  <c r="D618" i="25"/>
  <c r="D695" i="25"/>
  <c r="D684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E613" i="25" s="1"/>
  <c r="D714" i="25"/>
  <c r="D710" i="25"/>
  <c r="D706" i="25"/>
  <c r="D698" i="25"/>
  <c r="D687" i="25"/>
  <c r="D678" i="25"/>
  <c r="D670" i="25"/>
  <c r="D628" i="25"/>
  <c r="D621" i="25"/>
  <c r="D690" i="25"/>
  <c r="E624" i="25"/>
  <c r="D700" i="25"/>
  <c r="C716" i="25"/>
  <c r="L612" i="24" l="1"/>
  <c r="C682" i="24"/>
  <c r="C29" i="15"/>
  <c r="G29" i="15" s="1"/>
  <c r="C638" i="24"/>
  <c r="C622" i="24"/>
  <c r="C92" i="15"/>
  <c r="G92" i="15" s="1"/>
  <c r="F245" i="34"/>
  <c r="C67" i="15"/>
  <c r="G67" i="15" s="1"/>
  <c r="C633" i="24"/>
  <c r="I117" i="34"/>
  <c r="C42" i="15"/>
  <c r="C695" i="24"/>
  <c r="D117" i="34"/>
  <c r="C37" i="15"/>
  <c r="C690" i="24"/>
  <c r="I149" i="34"/>
  <c r="C49" i="15"/>
  <c r="C702" i="24"/>
  <c r="F117" i="34"/>
  <c r="C39" i="15"/>
  <c r="C692" i="24"/>
  <c r="E117" i="34"/>
  <c r="C38" i="15"/>
  <c r="C691" i="24"/>
  <c r="F85" i="34"/>
  <c r="C32" i="15"/>
  <c r="G32" i="15" s="1"/>
  <c r="C685" i="24"/>
  <c r="I53" i="34"/>
  <c r="C28" i="15"/>
  <c r="C681" i="24"/>
  <c r="C24" i="15"/>
  <c r="G24" i="15" s="1"/>
  <c r="E53" i="34"/>
  <c r="C677" i="24"/>
  <c r="G309" i="34"/>
  <c r="C82" i="15"/>
  <c r="G82" i="15" s="1"/>
  <c r="C626" i="24"/>
  <c r="F21" i="34"/>
  <c r="C18" i="15"/>
  <c r="G18" i="15" s="1"/>
  <c r="C671" i="24"/>
  <c r="C213" i="34"/>
  <c r="C710" i="24"/>
  <c r="C57" i="15"/>
  <c r="G57" i="15" s="1"/>
  <c r="I378" i="34"/>
  <c r="K612" i="24"/>
  <c r="C41" i="15"/>
  <c r="H117" i="34"/>
  <c r="C694" i="24"/>
  <c r="I309" i="34"/>
  <c r="C84" i="15"/>
  <c r="G84" i="15" s="1"/>
  <c r="C640" i="24"/>
  <c r="D309" i="34"/>
  <c r="C79" i="15"/>
  <c r="G79" i="15" s="1"/>
  <c r="C627" i="24"/>
  <c r="C21" i="34"/>
  <c r="C15" i="15"/>
  <c r="C668" i="24"/>
  <c r="CE85" i="24"/>
  <c r="D21" i="34"/>
  <c r="C16" i="15"/>
  <c r="C669" i="24"/>
  <c r="D213" i="34"/>
  <c r="C58" i="15"/>
  <c r="G58" i="15" s="1"/>
  <c r="C711" i="24"/>
  <c r="E710" i="25"/>
  <c r="E702" i="25"/>
  <c r="E694" i="25"/>
  <c r="E686" i="25"/>
  <c r="E712" i="25"/>
  <c r="E709" i="25"/>
  <c r="E701" i="25"/>
  <c r="E693" i="25"/>
  <c r="E685" i="25"/>
  <c r="E714" i="25"/>
  <c r="E706" i="25"/>
  <c r="E698" i="25"/>
  <c r="E690" i="25"/>
  <c r="E682" i="25"/>
  <c r="E708" i="25"/>
  <c r="E703" i="25"/>
  <c r="E674" i="25"/>
  <c r="E717" i="25"/>
  <c r="E704" i="25"/>
  <c r="E679" i="25"/>
  <c r="E671" i="25"/>
  <c r="E648" i="25"/>
  <c r="E647" i="25"/>
  <c r="E646" i="25"/>
  <c r="E630" i="25"/>
  <c r="E627" i="25"/>
  <c r="E695" i="25"/>
  <c r="E684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3" i="25"/>
  <c r="E705" i="25"/>
  <c r="E696" i="25"/>
  <c r="E683" i="25"/>
  <c r="E673" i="25"/>
  <c r="E700" i="25"/>
  <c r="E699" i="25"/>
  <c r="E688" i="25"/>
  <c r="E675" i="25"/>
  <c r="E697" i="25"/>
  <c r="E692" i="25"/>
  <c r="E687" i="25"/>
  <c r="E669" i="25"/>
  <c r="E626" i="25"/>
  <c r="E672" i="25"/>
  <c r="E629" i="25"/>
  <c r="E707" i="25"/>
  <c r="E677" i="25"/>
  <c r="E689" i="25"/>
  <c r="E680" i="25"/>
  <c r="E670" i="25"/>
  <c r="E628" i="25"/>
  <c r="E691" i="25"/>
  <c r="E711" i="25"/>
  <c r="E678" i="25"/>
  <c r="E681" i="25"/>
  <c r="G117" i="34"/>
  <c r="C40" i="15"/>
  <c r="G40" i="15" s="1"/>
  <c r="C693" i="24"/>
  <c r="I213" i="34"/>
  <c r="C63" i="15"/>
  <c r="C625" i="24"/>
  <c r="I245" i="34"/>
  <c r="C629" i="24"/>
  <c r="C70" i="15"/>
  <c r="G70" i="15" s="1"/>
  <c r="I21" i="34"/>
  <c r="C21" i="15"/>
  <c r="G21" i="15" s="1"/>
  <c r="C674" i="24"/>
  <c r="G85" i="34"/>
  <c r="C33" i="15"/>
  <c r="C686" i="24"/>
  <c r="E181" i="34"/>
  <c r="C52" i="15"/>
  <c r="G52" i="15" s="1"/>
  <c r="C705" i="24"/>
  <c r="G53" i="15"/>
  <c r="H53" i="15"/>
  <c r="I53" i="15" s="1"/>
  <c r="C55" i="15"/>
  <c r="G55" i="15" s="1"/>
  <c r="H181" i="34"/>
  <c r="C708" i="24"/>
  <c r="I364" i="34"/>
  <c r="F390" i="24"/>
  <c r="G390" i="24" s="1"/>
  <c r="CG62" i="24"/>
  <c r="H213" i="34"/>
  <c r="C62" i="15"/>
  <c r="C616" i="24"/>
  <c r="I85" i="34"/>
  <c r="C35" i="15"/>
  <c r="C688" i="24"/>
  <c r="G181" i="34"/>
  <c r="C54" i="15"/>
  <c r="G54" i="15" s="1"/>
  <c r="C707" i="24"/>
  <c r="G21" i="34"/>
  <c r="C19" i="15"/>
  <c r="G19" i="15" s="1"/>
  <c r="C672" i="24"/>
  <c r="H85" i="34"/>
  <c r="C34" i="15"/>
  <c r="C687" i="24"/>
  <c r="E149" i="34"/>
  <c r="C45" i="15"/>
  <c r="C698" i="24"/>
  <c r="G277" i="34"/>
  <c r="C75" i="15"/>
  <c r="G75" i="15" s="1"/>
  <c r="C635" i="24"/>
  <c r="D373" i="34"/>
  <c r="C93" i="15"/>
  <c r="G93" i="15" s="1"/>
  <c r="C620" i="24"/>
  <c r="G341" i="34"/>
  <c r="C89" i="15"/>
  <c r="G89" i="15" s="1"/>
  <c r="C645" i="24"/>
  <c r="F53" i="34"/>
  <c r="C25" i="15"/>
  <c r="G25" i="15" s="1"/>
  <c r="C678" i="24"/>
  <c r="H21" i="34"/>
  <c r="C20" i="15"/>
  <c r="C673" i="24"/>
  <c r="I341" i="34"/>
  <c r="C91" i="15"/>
  <c r="G91" i="15" s="1"/>
  <c r="C647" i="24"/>
  <c r="E85" i="34"/>
  <c r="C31" i="15"/>
  <c r="G31" i="15" s="1"/>
  <c r="C684" i="24"/>
  <c r="I369" i="34"/>
  <c r="F395" i="24"/>
  <c r="G395" i="24" s="1"/>
  <c r="CG67" i="24"/>
  <c r="H309" i="34"/>
  <c r="C83" i="15"/>
  <c r="G83" i="15" s="1"/>
  <c r="C639" i="24"/>
  <c r="C149" i="34"/>
  <c r="C696" i="24"/>
  <c r="C43" i="15"/>
  <c r="G43" i="15" s="1"/>
  <c r="F277" i="34"/>
  <c r="C617" i="24"/>
  <c r="C74" i="15"/>
  <c r="G74" i="15" s="1"/>
  <c r="C117" i="34"/>
  <c r="C36" i="15"/>
  <c r="C689" i="24"/>
  <c r="C309" i="34"/>
  <c r="C619" i="24"/>
  <c r="C78" i="15"/>
  <c r="G78" i="15" s="1"/>
  <c r="I181" i="34"/>
  <c r="C56" i="15"/>
  <c r="G56" i="15" s="1"/>
  <c r="C709" i="24"/>
  <c r="H277" i="34"/>
  <c r="C76" i="15"/>
  <c r="G76" i="15" s="1"/>
  <c r="C637" i="24"/>
  <c r="F309" i="34"/>
  <c r="C81" i="15"/>
  <c r="G81" i="15" s="1"/>
  <c r="C623" i="24"/>
  <c r="E21" i="34"/>
  <c r="C17" i="15"/>
  <c r="C670" i="24"/>
  <c r="C277" i="34"/>
  <c r="C71" i="15"/>
  <c r="G71" i="15" s="1"/>
  <c r="C618" i="24"/>
  <c r="D341" i="34"/>
  <c r="C86" i="15"/>
  <c r="G86" i="15" s="1"/>
  <c r="C642" i="24"/>
  <c r="E213" i="34"/>
  <c r="C712" i="24"/>
  <c r="C59" i="15"/>
  <c r="G59" i="15" s="1"/>
  <c r="F213" i="34"/>
  <c r="C60" i="15"/>
  <c r="C713" i="24"/>
  <c r="C181" i="34"/>
  <c r="C50" i="15"/>
  <c r="G50" i="15" s="1"/>
  <c r="C703" i="24"/>
  <c r="H245" i="34"/>
  <c r="C614" i="24"/>
  <c r="C69" i="15"/>
  <c r="G245" i="34"/>
  <c r="C68" i="15"/>
  <c r="G68" i="15" s="1"/>
  <c r="C624" i="24"/>
  <c r="E277" i="34"/>
  <c r="C73" i="15"/>
  <c r="G73" i="15" s="1"/>
  <c r="C634" i="24"/>
  <c r="C138" i="8"/>
  <c r="D417" i="24"/>
  <c r="G149" i="34"/>
  <c r="C47" i="15"/>
  <c r="C700" i="24"/>
  <c r="F149" i="34"/>
  <c r="C46" i="15"/>
  <c r="G46" i="15" s="1"/>
  <c r="C699" i="24"/>
  <c r="E309" i="34"/>
  <c r="C621" i="24"/>
  <c r="C80" i="15"/>
  <c r="G80" i="15" s="1"/>
  <c r="D85" i="34"/>
  <c r="C30" i="15"/>
  <c r="C683" i="24"/>
  <c r="H341" i="34"/>
  <c r="C90" i="15"/>
  <c r="G90" i="15" s="1"/>
  <c r="C646" i="24"/>
  <c r="G53" i="34"/>
  <c r="C26" i="15"/>
  <c r="G26" i="15" s="1"/>
  <c r="C679" i="24"/>
  <c r="F16" i="6"/>
  <c r="F234" i="24"/>
  <c r="H149" i="34"/>
  <c r="C48" i="15"/>
  <c r="C701" i="24"/>
  <c r="C341" i="34"/>
  <c r="C85" i="15"/>
  <c r="G85" i="15" s="1"/>
  <c r="C641" i="24"/>
  <c r="E373" i="34"/>
  <c r="C94" i="15"/>
  <c r="G94" i="15" s="1"/>
  <c r="F399" i="24"/>
  <c r="G399" i="24" s="1"/>
  <c r="G213" i="34"/>
  <c r="C61" i="15"/>
  <c r="C631" i="24"/>
  <c r="C44" i="15"/>
  <c r="G44" i="15" s="1"/>
  <c r="D149" i="34"/>
  <c r="C697" i="24"/>
  <c r="C50" i="8"/>
  <c r="F309" i="24"/>
  <c r="D352" i="24"/>
  <c r="C103" i="8" s="1"/>
  <c r="D245" i="34"/>
  <c r="C65" i="15"/>
  <c r="C630" i="24"/>
  <c r="F341" i="34"/>
  <c r="C88" i="15"/>
  <c r="G88" i="15" s="1"/>
  <c r="C644" i="24"/>
  <c r="C53" i="34"/>
  <c r="C22" i="15"/>
  <c r="G22" i="15" s="1"/>
  <c r="C675" i="24"/>
  <c r="D181" i="34"/>
  <c r="C704" i="24"/>
  <c r="C51" i="15"/>
  <c r="G51" i="15" s="1"/>
  <c r="E341" i="34"/>
  <c r="C87" i="15"/>
  <c r="G87" i="15" s="1"/>
  <c r="C643" i="24"/>
  <c r="D53" i="34"/>
  <c r="C23" i="15"/>
  <c r="G23" i="15" s="1"/>
  <c r="C676" i="24"/>
  <c r="C245" i="34"/>
  <c r="C64" i="15"/>
  <c r="G64" i="15" s="1"/>
  <c r="C628" i="24"/>
  <c r="H53" i="34"/>
  <c r="C27" i="15"/>
  <c r="C680" i="24"/>
  <c r="C72" i="15"/>
  <c r="G72" i="15" s="1"/>
  <c r="D277" i="34"/>
  <c r="C636" i="24"/>
  <c r="E245" i="34"/>
  <c r="C66" i="15"/>
  <c r="G66" i="15" s="1"/>
  <c r="C632" i="24"/>
  <c r="G45" i="15" l="1"/>
  <c r="H45" i="15"/>
  <c r="I45" i="15" s="1"/>
  <c r="H28" i="15"/>
  <c r="I28" i="15" s="1"/>
  <c r="G28" i="15"/>
  <c r="H27" i="15"/>
  <c r="I27" i="15" s="1"/>
  <c r="G27" i="15"/>
  <c r="H39" i="15"/>
  <c r="I39" i="15" s="1"/>
  <c r="G39" i="15"/>
  <c r="G42" i="15"/>
  <c r="H42" i="15"/>
  <c r="I42" i="15" s="1"/>
  <c r="H36" i="15"/>
  <c r="I36" i="15" s="1"/>
  <c r="G36" i="15"/>
  <c r="I373" i="34"/>
  <c r="C716" i="24"/>
  <c r="G47" i="15"/>
  <c r="H47" i="15"/>
  <c r="I47" i="15" s="1"/>
  <c r="G15" i="15"/>
  <c r="H15" i="15" s="1"/>
  <c r="I15" i="15" s="1"/>
  <c r="G49" i="15"/>
  <c r="H49" i="15"/>
  <c r="I49" i="15" s="1"/>
  <c r="H30" i="15"/>
  <c r="I30" i="15" s="1"/>
  <c r="G30" i="15"/>
  <c r="H34" i="15"/>
  <c r="I34" i="15" s="1"/>
  <c r="G34" i="15"/>
  <c r="G20" i="15"/>
  <c r="H20" i="15" s="1"/>
  <c r="I20" i="15" s="1"/>
  <c r="G16" i="15"/>
  <c r="H16" i="15" s="1"/>
  <c r="I16" i="15" s="1"/>
  <c r="G65" i="15"/>
  <c r="H65" i="15"/>
  <c r="I65" i="15" s="1"/>
  <c r="C168" i="8"/>
  <c r="D421" i="24"/>
  <c r="G69" i="15"/>
  <c r="H69" i="15" s="1"/>
  <c r="I69" i="15" s="1"/>
  <c r="G17" i="15"/>
  <c r="H17" i="15" s="1"/>
  <c r="I17" i="15" s="1"/>
  <c r="H35" i="15"/>
  <c r="I35" i="15" s="1"/>
  <c r="G35" i="15"/>
  <c r="G41" i="15"/>
  <c r="H41" i="15"/>
  <c r="I41" i="15" s="1"/>
  <c r="H38" i="15"/>
  <c r="I38" i="15" s="1"/>
  <c r="G38" i="15"/>
  <c r="G63" i="15"/>
  <c r="H63" i="15" s="1"/>
  <c r="I63" i="15" s="1"/>
  <c r="G48" i="15"/>
  <c r="H48" i="15"/>
  <c r="I48" i="15" s="1"/>
  <c r="C715" i="24"/>
  <c r="C648" i="24"/>
  <c r="M716" i="24" s="1"/>
  <c r="D615" i="24"/>
  <c r="H33" i="15"/>
  <c r="I33" i="15" s="1"/>
  <c r="G33" i="15"/>
  <c r="E716" i="25"/>
  <c r="F625" i="25"/>
  <c r="H37" i="15"/>
  <c r="I37" i="15" s="1"/>
  <c r="G37" i="15"/>
  <c r="D716" i="24" l="1"/>
  <c r="D709" i="24"/>
  <c r="D701" i="24"/>
  <c r="D693" i="24"/>
  <c r="D711" i="24"/>
  <c r="D703" i="24"/>
  <c r="D695" i="24"/>
  <c r="D713" i="24"/>
  <c r="D705" i="24"/>
  <c r="D697" i="24"/>
  <c r="D710" i="24"/>
  <c r="D704" i="24"/>
  <c r="D687" i="24"/>
  <c r="D679" i="24"/>
  <c r="D671" i="24"/>
  <c r="D625" i="24"/>
  <c r="D698" i="24"/>
  <c r="D684" i="24"/>
  <c r="D676" i="24"/>
  <c r="D668" i="24"/>
  <c r="D628" i="24"/>
  <c r="D622" i="24"/>
  <c r="D618" i="24"/>
  <c r="D706" i="24"/>
  <c r="D699" i="24"/>
  <c r="D689" i="24"/>
  <c r="D681" i="24"/>
  <c r="D673" i="24"/>
  <c r="D707" i="24"/>
  <c r="D700" i="24"/>
  <c r="D686" i="24"/>
  <c r="D678" i="24"/>
  <c r="D670" i="24"/>
  <c r="D647" i="24"/>
  <c r="D646" i="24"/>
  <c r="D645" i="24"/>
  <c r="D708" i="24"/>
  <c r="D694" i="24"/>
  <c r="D692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12" i="24"/>
  <c r="D702" i="24"/>
  <c r="D685" i="24"/>
  <c r="D677" i="24"/>
  <c r="D669" i="24"/>
  <c r="D627" i="24"/>
  <c r="D617" i="24"/>
  <c r="D680" i="24"/>
  <c r="D629" i="24"/>
  <c r="D616" i="24"/>
  <c r="D674" i="24"/>
  <c r="D688" i="24"/>
  <c r="D696" i="24"/>
  <c r="D682" i="24"/>
  <c r="D623" i="24"/>
  <c r="D621" i="24"/>
  <c r="D672" i="24"/>
  <c r="D626" i="24"/>
  <c r="D690" i="24"/>
  <c r="D620" i="24"/>
  <c r="D619" i="24"/>
  <c r="C172" i="8"/>
  <c r="D424" i="24"/>
  <c r="C177" i="8" s="1"/>
  <c r="F707" i="25"/>
  <c r="F699" i="25"/>
  <c r="F691" i="25"/>
  <c r="F683" i="25"/>
  <c r="F709" i="25"/>
  <c r="F714" i="25"/>
  <c r="F706" i="25"/>
  <c r="F698" i="25"/>
  <c r="F690" i="25"/>
  <c r="F711" i="25"/>
  <c r="F703" i="25"/>
  <c r="F695" i="25"/>
  <c r="F687" i="25"/>
  <c r="F717" i="25"/>
  <c r="F712" i="25"/>
  <c r="F704" i="25"/>
  <c r="F693" i="25"/>
  <c r="F679" i="25"/>
  <c r="F671" i="25"/>
  <c r="F648" i="25"/>
  <c r="F647" i="25"/>
  <c r="F646" i="25"/>
  <c r="F630" i="25"/>
  <c r="F627" i="25"/>
  <c r="F694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13" i="25"/>
  <c r="F705" i="25"/>
  <c r="F696" i="25"/>
  <c r="F685" i="25"/>
  <c r="F673" i="25"/>
  <c r="F697" i="25"/>
  <c r="F686" i="25"/>
  <c r="F682" i="25"/>
  <c r="F681" i="25"/>
  <c r="F678" i="25"/>
  <c r="F670" i="25"/>
  <c r="F628" i="25"/>
  <c r="F689" i="25"/>
  <c r="F680" i="25"/>
  <c r="F672" i="25"/>
  <c r="F626" i="25"/>
  <c r="F692" i="25"/>
  <c r="F674" i="25"/>
  <c r="F669" i="25"/>
  <c r="F710" i="25"/>
  <c r="F629" i="25"/>
  <c r="F702" i="25"/>
  <c r="F677" i="25"/>
  <c r="F675" i="25"/>
  <c r="F701" i="25"/>
  <c r="F688" i="25"/>
  <c r="F708" i="25"/>
  <c r="F700" i="25"/>
  <c r="D715" i="24" l="1"/>
  <c r="E623" i="24"/>
  <c r="F716" i="25"/>
  <c r="G626" i="25"/>
  <c r="E612" i="24"/>
  <c r="G712" i="25" l="1"/>
  <c r="G704" i="25"/>
  <c r="G696" i="25"/>
  <c r="G688" i="25"/>
  <c r="G714" i="25"/>
  <c r="G706" i="25"/>
  <c r="G711" i="25"/>
  <c r="G703" i="25"/>
  <c r="G695" i="25"/>
  <c r="G687" i="25"/>
  <c r="G717" i="25"/>
  <c r="G708" i="25"/>
  <c r="G700" i="25"/>
  <c r="G692" i="25"/>
  <c r="G684" i="25"/>
  <c r="G69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3" i="25"/>
  <c r="G705" i="25"/>
  <c r="G685" i="25"/>
  <c r="G673" i="25"/>
  <c r="G709" i="25"/>
  <c r="G697" i="25"/>
  <c r="G686" i="25"/>
  <c r="G683" i="25"/>
  <c r="G682" i="25"/>
  <c r="G681" i="25"/>
  <c r="G678" i="25"/>
  <c r="G670" i="25"/>
  <c r="G628" i="25"/>
  <c r="G710" i="25"/>
  <c r="G675" i="25"/>
  <c r="G701" i="25"/>
  <c r="G677" i="25"/>
  <c r="G669" i="25"/>
  <c r="G629" i="25"/>
  <c r="G690" i="25"/>
  <c r="G702" i="25"/>
  <c r="G679" i="25"/>
  <c r="G672" i="25"/>
  <c r="G647" i="25"/>
  <c r="G707" i="25"/>
  <c r="G699" i="25"/>
  <c r="G689" i="25"/>
  <c r="G680" i="25"/>
  <c r="G691" i="25"/>
  <c r="G698" i="25"/>
  <c r="G693" i="25"/>
  <c r="G648" i="25"/>
  <c r="G646" i="25"/>
  <c r="G630" i="25"/>
  <c r="G627" i="25"/>
  <c r="G674" i="25"/>
  <c r="G671" i="25"/>
  <c r="E712" i="24"/>
  <c r="E706" i="24"/>
  <c r="E698" i="24"/>
  <c r="E708" i="24"/>
  <c r="E700" i="24"/>
  <c r="E710" i="24"/>
  <c r="E702" i="24"/>
  <c r="E694" i="24"/>
  <c r="E705" i="24"/>
  <c r="E684" i="24"/>
  <c r="E676" i="24"/>
  <c r="E668" i="24"/>
  <c r="E628" i="24"/>
  <c r="E699" i="24"/>
  <c r="E689" i="24"/>
  <c r="E681" i="24"/>
  <c r="E673" i="24"/>
  <c r="E711" i="24"/>
  <c r="E707" i="24"/>
  <c r="E686" i="24"/>
  <c r="E678" i="24"/>
  <c r="E670" i="24"/>
  <c r="E647" i="24"/>
  <c r="E646" i="24"/>
  <c r="E645" i="24"/>
  <c r="E629" i="24"/>
  <c r="E626" i="24"/>
  <c r="E693" i="24"/>
  <c r="E692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716" i="24"/>
  <c r="E701" i="24"/>
  <c r="E688" i="24"/>
  <c r="E680" i="24"/>
  <c r="E672" i="24"/>
  <c r="E709" i="24"/>
  <c r="E695" i="24"/>
  <c r="E703" i="24"/>
  <c r="E696" i="24"/>
  <c r="E690" i="24"/>
  <c r="E682" i="24"/>
  <c r="E674" i="24"/>
  <c r="E677" i="24"/>
  <c r="E625" i="24"/>
  <c r="E671" i="24"/>
  <c r="E624" i="24"/>
  <c r="F624" i="24" s="1"/>
  <c r="F716" i="24" s="1"/>
  <c r="E697" i="24"/>
  <c r="E685" i="24"/>
  <c r="E679" i="24"/>
  <c r="E704" i="24"/>
  <c r="E627" i="24"/>
  <c r="E713" i="24"/>
  <c r="E687" i="24"/>
  <c r="E669" i="24"/>
  <c r="F712" i="24" l="1"/>
  <c r="F694" i="24"/>
  <c r="F646" i="24"/>
  <c r="F675" i="24"/>
  <c r="F692" i="24"/>
  <c r="F690" i="24"/>
  <c r="F708" i="24"/>
  <c r="F670" i="24"/>
  <c r="F643" i="24"/>
  <c r="F628" i="24"/>
  <c r="F631" i="24"/>
  <c r="F673" i="24"/>
  <c r="F687" i="24"/>
  <c r="F710" i="24"/>
  <c r="F637" i="24"/>
  <c r="F689" i="24"/>
  <c r="F685" i="24"/>
  <c r="F671" i="24"/>
  <c r="F639" i="24"/>
  <c r="F713" i="24"/>
  <c r="F625" i="24"/>
  <c r="F701" i="24"/>
  <c r="F644" i="24"/>
  <c r="F681" i="24"/>
  <c r="F691" i="24"/>
  <c r="F669" i="24"/>
  <c r="F635" i="24"/>
  <c r="F629" i="24"/>
  <c r="F697" i="24"/>
  <c r="F684" i="24"/>
  <c r="F677" i="24"/>
  <c r="F636" i="24"/>
  <c r="F645" i="24"/>
  <c r="F705" i="24"/>
  <c r="F703" i="24"/>
  <c r="F676" i="24"/>
  <c r="F679" i="24"/>
  <c r="F702" i="24"/>
  <c r="F630" i="24"/>
  <c r="F638" i="24"/>
  <c r="F683" i="24"/>
  <c r="F647" i="24"/>
  <c r="F698" i="24"/>
  <c r="F695" i="24"/>
  <c r="G625" i="24"/>
  <c r="F682" i="24"/>
  <c r="F704" i="24"/>
  <c r="F672" i="24"/>
  <c r="F632" i="24"/>
  <c r="F640" i="24"/>
  <c r="F693" i="24"/>
  <c r="F678" i="24"/>
  <c r="F699" i="24"/>
  <c r="F711" i="24"/>
  <c r="F668" i="24"/>
  <c r="F696" i="24"/>
  <c r="F680" i="24"/>
  <c r="F633" i="24"/>
  <c r="F641" i="24"/>
  <c r="F700" i="24"/>
  <c r="F686" i="24"/>
  <c r="F707" i="24"/>
  <c r="F709" i="24"/>
  <c r="F674" i="24"/>
  <c r="F627" i="24"/>
  <c r="F688" i="24"/>
  <c r="F634" i="24"/>
  <c r="F642" i="24"/>
  <c r="F626" i="24"/>
  <c r="F706" i="24"/>
  <c r="E715" i="24"/>
  <c r="G716" i="25"/>
  <c r="H629" i="25"/>
  <c r="F715" i="24" l="1"/>
  <c r="G694" i="24"/>
  <c r="G670" i="24"/>
  <c r="G693" i="24"/>
  <c r="G639" i="24"/>
  <c r="G631" i="24"/>
  <c r="G685" i="24"/>
  <c r="G703" i="24"/>
  <c r="G671" i="24"/>
  <c r="G696" i="24"/>
  <c r="G636" i="24"/>
  <c r="G691" i="24"/>
  <c r="G684" i="24"/>
  <c r="G712" i="24"/>
  <c r="G647" i="24"/>
  <c r="G683" i="24"/>
  <c r="G638" i="24"/>
  <c r="G630" i="24"/>
  <c r="G677" i="24"/>
  <c r="G713" i="24"/>
  <c r="G698" i="24"/>
  <c r="G644" i="24"/>
  <c r="G705" i="24"/>
  <c r="G704" i="24"/>
  <c r="G646" i="24"/>
  <c r="G675" i="24"/>
  <c r="G637" i="24"/>
  <c r="G701" i="24"/>
  <c r="G669" i="24"/>
  <c r="G697" i="24"/>
  <c r="G679" i="24"/>
  <c r="G708" i="24"/>
  <c r="G645" i="24"/>
  <c r="G709" i="24"/>
  <c r="G700" i="24"/>
  <c r="G706" i="24"/>
  <c r="G629" i="24"/>
  <c r="G643" i="24"/>
  <c r="G635" i="24"/>
  <c r="G688" i="24"/>
  <c r="G695" i="24"/>
  <c r="G676" i="24"/>
  <c r="G673" i="24"/>
  <c r="G692" i="24"/>
  <c r="G699" i="24"/>
  <c r="G626" i="24"/>
  <c r="G642" i="24"/>
  <c r="G634" i="24"/>
  <c r="G680" i="24"/>
  <c r="G690" i="24"/>
  <c r="G668" i="24"/>
  <c r="G627" i="24"/>
  <c r="G711" i="24"/>
  <c r="G682" i="24"/>
  <c r="G632" i="24"/>
  <c r="G681" i="24"/>
  <c r="G678" i="24"/>
  <c r="G707" i="24"/>
  <c r="G674" i="24"/>
  <c r="G689" i="24"/>
  <c r="G702" i="24"/>
  <c r="G672" i="24"/>
  <c r="G641" i="24"/>
  <c r="G628" i="24"/>
  <c r="G640" i="24"/>
  <c r="G716" i="24"/>
  <c r="G710" i="24"/>
  <c r="G633" i="24"/>
  <c r="G687" i="24"/>
  <c r="G686" i="24"/>
  <c r="H709" i="25"/>
  <c r="H701" i="25"/>
  <c r="H693" i="25"/>
  <c r="H685" i="25"/>
  <c r="H711" i="25"/>
  <c r="H717" i="25"/>
  <c r="H708" i="25"/>
  <c r="H700" i="25"/>
  <c r="H692" i="25"/>
  <c r="H713" i="25"/>
  <c r="H705" i="25"/>
  <c r="H697" i="25"/>
  <c r="H689" i="25"/>
  <c r="H681" i="25"/>
  <c r="H684" i="25"/>
  <c r="H673" i="25"/>
  <c r="H696" i="25"/>
  <c r="H695" i="25"/>
  <c r="H686" i="25"/>
  <c r="H683" i="25"/>
  <c r="H682" i="25"/>
  <c r="H678" i="25"/>
  <c r="H670" i="25"/>
  <c r="H710" i="25"/>
  <c r="H675" i="25"/>
  <c r="H699" i="25"/>
  <c r="H698" i="25"/>
  <c r="H688" i="25"/>
  <c r="H687" i="25"/>
  <c r="H680" i="25"/>
  <c r="H672" i="25"/>
  <c r="H707" i="25"/>
  <c r="H702" i="25"/>
  <c r="H691" i="25"/>
  <c r="H690" i="25"/>
  <c r="H674" i="25"/>
  <c r="H679" i="25"/>
  <c r="H647" i="25"/>
  <c r="H640" i="25"/>
  <c r="H632" i="25"/>
  <c r="H694" i="25"/>
  <c r="H677" i="25"/>
  <c r="H645" i="25"/>
  <c r="H637" i="25"/>
  <c r="H704" i="25"/>
  <c r="H642" i="25"/>
  <c r="H634" i="25"/>
  <c r="H712" i="25"/>
  <c r="H639" i="25"/>
  <c r="H631" i="25"/>
  <c r="H648" i="25"/>
  <c r="H646" i="25"/>
  <c r="H644" i="25"/>
  <c r="H636" i="25"/>
  <c r="H706" i="25"/>
  <c r="H641" i="25"/>
  <c r="H633" i="25"/>
  <c r="H630" i="25"/>
  <c r="H714" i="25"/>
  <c r="H703" i="25"/>
  <c r="H671" i="25"/>
  <c r="H638" i="25"/>
  <c r="H669" i="25"/>
  <c r="H643" i="25"/>
  <c r="H635" i="25"/>
  <c r="H676" i="25"/>
  <c r="H628" i="24" l="1"/>
  <c r="H709" i="24" s="1"/>
  <c r="G715" i="24"/>
  <c r="H716" i="25"/>
  <c r="I630" i="25"/>
  <c r="H634" i="24" l="1"/>
  <c r="H676" i="24"/>
  <c r="H682" i="24"/>
  <c r="H712" i="24"/>
  <c r="H693" i="24"/>
  <c r="H674" i="24"/>
  <c r="H713" i="24"/>
  <c r="H672" i="24"/>
  <c r="H684" i="24"/>
  <c r="H696" i="24"/>
  <c r="H688" i="24"/>
  <c r="H677" i="24"/>
  <c r="H685" i="24"/>
  <c r="H629" i="24"/>
  <c r="H668" i="24"/>
  <c r="H632" i="24"/>
  <c r="H686" i="24"/>
  <c r="H681" i="24"/>
  <c r="H706" i="24"/>
  <c r="H639" i="24"/>
  <c r="H698" i="24"/>
  <c r="H638" i="24"/>
  <c r="H683" i="24"/>
  <c r="H703" i="24"/>
  <c r="H643" i="24"/>
  <c r="H700" i="24"/>
  <c r="H694" i="24"/>
  <c r="H699" i="24"/>
  <c r="H636" i="24"/>
  <c r="H637" i="24"/>
  <c r="H690" i="24"/>
  <c r="H705" i="24"/>
  <c r="H701" i="24"/>
  <c r="H633" i="24"/>
  <c r="H689" i="24"/>
  <c r="H642" i="24"/>
  <c r="H692" i="24"/>
  <c r="H640" i="24"/>
  <c r="H707" i="24"/>
  <c r="H670" i="24"/>
  <c r="H644" i="24"/>
  <c r="H675" i="24"/>
  <c r="H708" i="24"/>
  <c r="H678" i="24"/>
  <c r="H711" i="24"/>
  <c r="H641" i="24"/>
  <c r="H671" i="24"/>
  <c r="H630" i="24"/>
  <c r="H715" i="24" s="1"/>
  <c r="H635" i="24"/>
  <c r="H695" i="24"/>
  <c r="H647" i="24"/>
  <c r="H646" i="24"/>
  <c r="H687" i="24"/>
  <c r="H704" i="24"/>
  <c r="H679" i="24"/>
  <c r="H669" i="24"/>
  <c r="H673" i="24"/>
  <c r="H691" i="24"/>
  <c r="H716" i="24"/>
  <c r="H697" i="24"/>
  <c r="H631" i="24"/>
  <c r="H645" i="24"/>
  <c r="H710" i="24"/>
  <c r="H702" i="24"/>
  <c r="H680" i="24"/>
  <c r="I629" i="24"/>
  <c r="I714" i="25"/>
  <c r="I706" i="25"/>
  <c r="I698" i="25"/>
  <c r="I690" i="25"/>
  <c r="I682" i="25"/>
  <c r="I717" i="25"/>
  <c r="I708" i="25"/>
  <c r="I713" i="25"/>
  <c r="I705" i="25"/>
  <c r="I697" i="25"/>
  <c r="I689" i="25"/>
  <c r="I710" i="25"/>
  <c r="I702" i="25"/>
  <c r="I694" i="25"/>
  <c r="I686" i="25"/>
  <c r="I696" i="25"/>
  <c r="I695" i="25"/>
  <c r="I685" i="25"/>
  <c r="I683" i="25"/>
  <c r="I678" i="25"/>
  <c r="I670" i="25"/>
  <c r="I709" i="25"/>
  <c r="I681" i="25"/>
  <c r="I675" i="25"/>
  <c r="I699" i="25"/>
  <c r="I688" i="25"/>
  <c r="I687" i="25"/>
  <c r="I680" i="25"/>
  <c r="I672" i="25"/>
  <c r="I700" i="25"/>
  <c r="I677" i="25"/>
  <c r="I669" i="25"/>
  <c r="I711" i="25"/>
  <c r="I692" i="25"/>
  <c r="I679" i="25"/>
  <c r="I671" i="25"/>
  <c r="I648" i="25"/>
  <c r="I647" i="25"/>
  <c r="I646" i="25"/>
  <c r="I645" i="25"/>
  <c r="I637" i="25"/>
  <c r="I707" i="25"/>
  <c r="I704" i="25"/>
  <c r="I642" i="25"/>
  <c r="I634" i="25"/>
  <c r="I712" i="25"/>
  <c r="I639" i="25"/>
  <c r="I631" i="25"/>
  <c r="I691" i="25"/>
  <c r="I684" i="25"/>
  <c r="I644" i="25"/>
  <c r="I636" i="25"/>
  <c r="I701" i="25"/>
  <c r="I693" i="25"/>
  <c r="I673" i="25"/>
  <c r="I641" i="25"/>
  <c r="I633" i="25"/>
  <c r="I703" i="25"/>
  <c r="I638" i="25"/>
  <c r="I676" i="25"/>
  <c r="I674" i="25"/>
  <c r="I643" i="25"/>
  <c r="I635" i="25"/>
  <c r="I632" i="25"/>
  <c r="I640" i="25"/>
  <c r="I704" i="24" l="1"/>
  <c r="I696" i="24"/>
  <c r="I691" i="24"/>
  <c r="I637" i="24"/>
  <c r="I670" i="24"/>
  <c r="I712" i="24"/>
  <c r="I633" i="24"/>
  <c r="I636" i="24"/>
  <c r="I678" i="24"/>
  <c r="I708" i="24"/>
  <c r="I706" i="24"/>
  <c r="I671" i="24"/>
  <c r="I676" i="24"/>
  <c r="I698" i="24"/>
  <c r="I690" i="24"/>
  <c r="I713" i="24"/>
  <c r="I675" i="24"/>
  <c r="I700" i="24"/>
  <c r="I692" i="24"/>
  <c r="I669" i="24"/>
  <c r="I641" i="24"/>
  <c r="I689" i="24"/>
  <c r="I699" i="24"/>
  <c r="I646" i="24"/>
  <c r="I634" i="24"/>
  <c r="I685" i="24"/>
  <c r="I703" i="24"/>
  <c r="I710" i="24"/>
  <c r="I643" i="24"/>
  <c r="I632" i="24"/>
  <c r="I647" i="24"/>
  <c r="I635" i="24"/>
  <c r="I677" i="24"/>
  <c r="I687" i="24"/>
  <c r="I680" i="24"/>
  <c r="I638" i="24"/>
  <c r="I639" i="24"/>
  <c r="I631" i="24"/>
  <c r="I693" i="24"/>
  <c r="I705" i="24"/>
  <c r="I630" i="24"/>
  <c r="I686" i="24"/>
  <c r="I697" i="24"/>
  <c r="I673" i="24"/>
  <c r="I688" i="24"/>
  <c r="I711" i="24"/>
  <c r="I694" i="24"/>
  <c r="I668" i="24"/>
  <c r="I707" i="24"/>
  <c r="I644" i="24"/>
  <c r="I674" i="24"/>
  <c r="I684" i="24"/>
  <c r="I681" i="24"/>
  <c r="I683" i="24"/>
  <c r="I642" i="24"/>
  <c r="I716" i="24"/>
  <c r="I672" i="24"/>
  <c r="I682" i="24"/>
  <c r="I701" i="24"/>
  <c r="I709" i="24"/>
  <c r="I640" i="24"/>
  <c r="I679" i="24"/>
  <c r="I645" i="24"/>
  <c r="I695" i="24"/>
  <c r="I702" i="24"/>
  <c r="I716" i="25"/>
  <c r="J631" i="25"/>
  <c r="I715" i="24" l="1"/>
  <c r="J630" i="24"/>
  <c r="J711" i="25"/>
  <c r="J703" i="25"/>
  <c r="J695" i="25"/>
  <c r="J687" i="25"/>
  <c r="J713" i="25"/>
  <c r="J705" i="25"/>
  <c r="J710" i="25"/>
  <c r="J702" i="25"/>
  <c r="J694" i="25"/>
  <c r="J686" i="25"/>
  <c r="J707" i="25"/>
  <c r="J699" i="25"/>
  <c r="J691" i="25"/>
  <c r="J683" i="25"/>
  <c r="J709" i="25"/>
  <c r="J682" i="25"/>
  <c r="J681" i="25"/>
  <c r="J675" i="25"/>
  <c r="J697" i="25"/>
  <c r="J688" i="25"/>
  <c r="J680" i="25"/>
  <c r="J672" i="25"/>
  <c r="J700" i="25"/>
  <c r="J698" i="25"/>
  <c r="J677" i="25"/>
  <c r="J669" i="25"/>
  <c r="J714" i="25"/>
  <c r="J706" i="25"/>
  <c r="J701" i="25"/>
  <c r="J689" i="25"/>
  <c r="J674" i="25"/>
  <c r="J712" i="25"/>
  <c r="J704" i="25"/>
  <c r="J693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7" i="25"/>
  <c r="J684" i="25"/>
  <c r="J696" i="25"/>
  <c r="J673" i="25"/>
  <c r="J670" i="25"/>
  <c r="J648" i="25"/>
  <c r="J646" i="25"/>
  <c r="J678" i="25"/>
  <c r="J671" i="25"/>
  <c r="J708" i="25"/>
  <c r="J692" i="25"/>
  <c r="J685" i="25"/>
  <c r="J679" i="25"/>
  <c r="J690" i="25"/>
  <c r="J647" i="25"/>
  <c r="J642" i="24" l="1"/>
  <c r="J647" i="24"/>
  <c r="J640" i="24"/>
  <c r="J638" i="24"/>
  <c r="J644" i="24"/>
  <c r="J645" i="24"/>
  <c r="J704" i="24"/>
  <c r="J672" i="24"/>
  <c r="J676" i="24"/>
  <c r="J643" i="24"/>
  <c r="J684" i="24"/>
  <c r="J668" i="24"/>
  <c r="J646" i="24"/>
  <c r="J633" i="24"/>
  <c r="J683" i="24"/>
  <c r="J689" i="24"/>
  <c r="J634" i="24"/>
  <c r="J695" i="24"/>
  <c r="J632" i="24"/>
  <c r="J700" i="24"/>
  <c r="J680" i="24"/>
  <c r="J694" i="24"/>
  <c r="J639" i="24"/>
  <c r="J673" i="24"/>
  <c r="J670" i="24"/>
  <c r="J641" i="24"/>
  <c r="J678" i="24"/>
  <c r="J686" i="24"/>
  <c r="J711" i="24"/>
  <c r="J636" i="24"/>
  <c r="J669" i="24"/>
  <c r="J702" i="24"/>
  <c r="J716" i="24"/>
  <c r="J707" i="24"/>
  <c r="J699" i="24"/>
  <c r="J709" i="24"/>
  <c r="J696" i="24"/>
  <c r="J690" i="24"/>
  <c r="J637" i="24"/>
  <c r="J682" i="24"/>
  <c r="J712" i="24"/>
  <c r="J685" i="24"/>
  <c r="J631" i="24"/>
  <c r="J675" i="24"/>
  <c r="J705" i="24"/>
  <c r="J692" i="24"/>
  <c r="J706" i="24"/>
  <c r="J710" i="24"/>
  <c r="J698" i="24"/>
  <c r="J693" i="24"/>
  <c r="J681" i="24"/>
  <c r="J701" i="24"/>
  <c r="J703" i="24"/>
  <c r="J674" i="24"/>
  <c r="J708" i="24"/>
  <c r="J677" i="24"/>
  <c r="J679" i="24"/>
  <c r="J688" i="24"/>
  <c r="J635" i="24"/>
  <c r="J713" i="24"/>
  <c r="J687" i="24"/>
  <c r="J691" i="24"/>
  <c r="J697" i="24"/>
  <c r="J671" i="24"/>
  <c r="L648" i="25"/>
  <c r="K645" i="25"/>
  <c r="J716" i="25"/>
  <c r="L647" i="24" l="1"/>
  <c r="L689" i="24" s="1"/>
  <c r="K644" i="24"/>
  <c r="K668" i="24" s="1"/>
  <c r="J715" i="24"/>
  <c r="K717" i="25"/>
  <c r="K708" i="25"/>
  <c r="K700" i="25"/>
  <c r="K692" i="25"/>
  <c r="K684" i="25"/>
  <c r="K710" i="25"/>
  <c r="K707" i="25"/>
  <c r="K699" i="25"/>
  <c r="K691" i="25"/>
  <c r="K712" i="25"/>
  <c r="K704" i="25"/>
  <c r="K696" i="25"/>
  <c r="K688" i="25"/>
  <c r="K713" i="25"/>
  <c r="K705" i="25"/>
  <c r="K697" i="25"/>
  <c r="K686" i="25"/>
  <c r="K680" i="25"/>
  <c r="K672" i="25"/>
  <c r="K698" i="25"/>
  <c r="K687" i="25"/>
  <c r="K677" i="25"/>
  <c r="K669" i="25"/>
  <c r="K714" i="25"/>
  <c r="K706" i="25"/>
  <c r="K701" i="25"/>
  <c r="K689" i="25"/>
  <c r="K674" i="25"/>
  <c r="K690" i="25"/>
  <c r="K679" i="25"/>
  <c r="K671" i="25"/>
  <c r="K703" i="25"/>
  <c r="K673" i="25"/>
  <c r="K702" i="25"/>
  <c r="K694" i="25"/>
  <c r="K682" i="25"/>
  <c r="K675" i="25"/>
  <c r="K670" i="25"/>
  <c r="K709" i="25"/>
  <c r="K693" i="25"/>
  <c r="K678" i="25"/>
  <c r="K711" i="25"/>
  <c r="K676" i="25"/>
  <c r="K695" i="25"/>
  <c r="K685" i="25"/>
  <c r="K683" i="25"/>
  <c r="K681" i="25"/>
  <c r="L713" i="25"/>
  <c r="M713" i="25" s="1"/>
  <c r="L705" i="25"/>
  <c r="M705" i="25" s="1"/>
  <c r="L697" i="25"/>
  <c r="L689" i="25"/>
  <c r="M689" i="25" s="1"/>
  <c r="L681" i="25"/>
  <c r="L707" i="25"/>
  <c r="M707" i="25" s="1"/>
  <c r="L712" i="25"/>
  <c r="M712" i="25" s="1"/>
  <c r="L704" i="25"/>
  <c r="M704" i="25" s="1"/>
  <c r="L696" i="25"/>
  <c r="M696" i="25" s="1"/>
  <c r="L688" i="25"/>
  <c r="M688" i="25" s="1"/>
  <c r="L709" i="25"/>
  <c r="M709" i="25" s="1"/>
  <c r="L701" i="25"/>
  <c r="M701" i="25" s="1"/>
  <c r="L693" i="25"/>
  <c r="L685" i="25"/>
  <c r="M685" i="25" s="1"/>
  <c r="L698" i="25"/>
  <c r="M698" i="25" s="1"/>
  <c r="L687" i="25"/>
  <c r="M687" i="25" s="1"/>
  <c r="L677" i="25"/>
  <c r="M677" i="25" s="1"/>
  <c r="L669" i="25"/>
  <c r="L714" i="25"/>
  <c r="L710" i="25"/>
  <c r="M710" i="25" s="1"/>
  <c r="L706" i="25"/>
  <c r="M706" i="25" s="1"/>
  <c r="L700" i="25"/>
  <c r="M700" i="25" s="1"/>
  <c r="L699" i="25"/>
  <c r="L674" i="25"/>
  <c r="M674" i="25" s="1"/>
  <c r="L690" i="25"/>
  <c r="M690" i="25" s="1"/>
  <c r="L679" i="25"/>
  <c r="M679" i="25" s="1"/>
  <c r="L671" i="25"/>
  <c r="M671" i="25" s="1"/>
  <c r="L711" i="25"/>
  <c r="M711" i="25" s="1"/>
  <c r="L702" i="25"/>
  <c r="M702" i="25" s="1"/>
  <c r="L692" i="25"/>
  <c r="M692" i="25" s="1"/>
  <c r="L691" i="25"/>
  <c r="M691" i="25" s="1"/>
  <c r="L676" i="25"/>
  <c r="M676" i="25" s="1"/>
  <c r="L708" i="25"/>
  <c r="M708" i="25" s="1"/>
  <c r="L694" i="25"/>
  <c r="M694" i="25" s="1"/>
  <c r="L684" i="25"/>
  <c r="M684" i="25" s="1"/>
  <c r="L678" i="25"/>
  <c r="M678" i="25" s="1"/>
  <c r="L670" i="25"/>
  <c r="M670" i="25" s="1"/>
  <c r="L717" i="25"/>
  <c r="L672" i="25"/>
  <c r="M672" i="25" s="1"/>
  <c r="L682" i="25"/>
  <c r="M682" i="25" s="1"/>
  <c r="L675" i="25"/>
  <c r="M675" i="25" s="1"/>
  <c r="L680" i="25"/>
  <c r="M680" i="25" s="1"/>
  <c r="L673" i="25"/>
  <c r="M673" i="25" s="1"/>
  <c r="L686" i="25"/>
  <c r="M686" i="25" s="1"/>
  <c r="L703" i="25"/>
  <c r="L695" i="25"/>
  <c r="M695" i="25" s="1"/>
  <c r="L683" i="25"/>
  <c r="M683" i="25" s="1"/>
  <c r="K696" i="24" l="1"/>
  <c r="K710" i="24"/>
  <c r="K685" i="24"/>
  <c r="K712" i="24"/>
  <c r="K695" i="24"/>
  <c r="K680" i="24"/>
  <c r="K682" i="24"/>
  <c r="K670" i="24"/>
  <c r="K686" i="24"/>
  <c r="K699" i="24"/>
  <c r="K681" i="24"/>
  <c r="K679" i="24"/>
  <c r="K673" i="24"/>
  <c r="K693" i="24"/>
  <c r="K678" i="24"/>
  <c r="L698" i="24"/>
  <c r="L704" i="24"/>
  <c r="L697" i="24"/>
  <c r="L693" i="24"/>
  <c r="L683" i="24"/>
  <c r="L675" i="24"/>
  <c r="L669" i="24"/>
  <c r="L694" i="24"/>
  <c r="L682" i="24"/>
  <c r="L710" i="24"/>
  <c r="L701" i="24"/>
  <c r="L686" i="24"/>
  <c r="L681" i="24"/>
  <c r="L709" i="24"/>
  <c r="L691" i="24"/>
  <c r="L712" i="24"/>
  <c r="L708" i="24"/>
  <c r="L700" i="24"/>
  <c r="L702" i="24"/>
  <c r="L690" i="24"/>
  <c r="L673" i="24"/>
  <c r="L696" i="24"/>
  <c r="L680" i="24"/>
  <c r="L677" i="24"/>
  <c r="L695" i="24"/>
  <c r="L713" i="24"/>
  <c r="L685" i="24"/>
  <c r="L688" i="24"/>
  <c r="L668" i="24"/>
  <c r="L706" i="24"/>
  <c r="L671" i="24"/>
  <c r="L674" i="24"/>
  <c r="L705" i="24"/>
  <c r="L703" i="24"/>
  <c r="L676" i="24"/>
  <c r="L716" i="24"/>
  <c r="L684" i="24"/>
  <c r="L672" i="24"/>
  <c r="L707" i="24"/>
  <c r="L711" i="24"/>
  <c r="L679" i="24"/>
  <c r="L670" i="24"/>
  <c r="L678" i="24"/>
  <c r="L692" i="24"/>
  <c r="L699" i="24"/>
  <c r="M699" i="24" s="1"/>
  <c r="F151" i="34" s="1"/>
  <c r="L687" i="24"/>
  <c r="K692" i="24"/>
  <c r="K677" i="24"/>
  <c r="K703" i="24"/>
  <c r="K711" i="24"/>
  <c r="K694" i="24"/>
  <c r="K702" i="24"/>
  <c r="K675" i="24"/>
  <c r="K708" i="24"/>
  <c r="K713" i="24"/>
  <c r="K671" i="24"/>
  <c r="K704" i="24"/>
  <c r="K709" i="24"/>
  <c r="K697" i="24"/>
  <c r="K700" i="24"/>
  <c r="K676" i="24"/>
  <c r="K716" i="24"/>
  <c r="K687" i="24"/>
  <c r="K701" i="24"/>
  <c r="K683" i="24"/>
  <c r="K688" i="24"/>
  <c r="K691" i="24"/>
  <c r="K684" i="24"/>
  <c r="K705" i="24"/>
  <c r="K672" i="24"/>
  <c r="K674" i="24"/>
  <c r="K669" i="24"/>
  <c r="K706" i="24"/>
  <c r="K698" i="24"/>
  <c r="K690" i="24"/>
  <c r="K707" i="24"/>
  <c r="K689" i="24"/>
  <c r="M689" i="24" s="1"/>
  <c r="C119" i="34" s="1"/>
  <c r="K716" i="25"/>
  <c r="M699" i="25"/>
  <c r="M703" i="25"/>
  <c r="M693" i="25"/>
  <c r="M681" i="25"/>
  <c r="M714" i="25"/>
  <c r="M697" i="25"/>
  <c r="L716" i="25"/>
  <c r="M669" i="25"/>
  <c r="M716" i="25" s="1"/>
  <c r="L715" i="24" l="1"/>
  <c r="M695" i="24"/>
  <c r="I119" i="34" s="1"/>
  <c r="M712" i="24"/>
  <c r="E215" i="34" s="1"/>
  <c r="M693" i="24"/>
  <c r="G55" i="34" s="1"/>
  <c r="M685" i="24"/>
  <c r="F87" i="34" s="1"/>
  <c r="M710" i="24"/>
  <c r="C215" i="34" s="1"/>
  <c r="M697" i="24"/>
  <c r="D151" i="34" s="1"/>
  <c r="M684" i="24"/>
  <c r="E87" i="34" s="1"/>
  <c r="M706" i="24"/>
  <c r="F183" i="34" s="1"/>
  <c r="M696" i="24"/>
  <c r="C151" i="34" s="1"/>
  <c r="M691" i="24"/>
  <c r="E55" i="34" s="1"/>
  <c r="M709" i="24"/>
  <c r="I183" i="34" s="1"/>
  <c r="M682" i="24"/>
  <c r="C87" i="34" s="1"/>
  <c r="M678" i="24"/>
  <c r="M681" i="24"/>
  <c r="I55" i="34" s="1"/>
  <c r="M669" i="24"/>
  <c r="D23" i="34" s="1"/>
  <c r="M707" i="24"/>
  <c r="G183" i="34" s="1"/>
  <c r="M708" i="24"/>
  <c r="H183" i="34" s="1"/>
  <c r="M670" i="24"/>
  <c r="E23" i="34" s="1"/>
  <c r="M677" i="24"/>
  <c r="M705" i="24"/>
  <c r="E183" i="34" s="1"/>
  <c r="M713" i="24"/>
  <c r="F215" i="34" s="1"/>
  <c r="M700" i="24"/>
  <c r="G151" i="34" s="1"/>
  <c r="M686" i="24"/>
  <c r="G87" i="34" s="1"/>
  <c r="M668" i="24"/>
  <c r="M674" i="24"/>
  <c r="I23" i="34" s="1"/>
  <c r="M687" i="24"/>
  <c r="H87" i="34" s="1"/>
  <c r="M679" i="24"/>
  <c r="M680" i="24"/>
  <c r="H55" i="34" s="1"/>
  <c r="M673" i="24"/>
  <c r="H23" i="34" s="1"/>
  <c r="M671" i="24"/>
  <c r="F23" i="34" s="1"/>
  <c r="M676" i="24"/>
  <c r="D55" i="34" s="1"/>
  <c r="M692" i="24"/>
  <c r="M698" i="24"/>
  <c r="E151" i="34" s="1"/>
  <c r="M688" i="24"/>
  <c r="I87" i="34" s="1"/>
  <c r="M675" i="24"/>
  <c r="C55" i="34" s="1"/>
  <c r="M690" i="24"/>
  <c r="D119" i="34" s="1"/>
  <c r="M683" i="24"/>
  <c r="D87" i="34" s="1"/>
  <c r="M702" i="24"/>
  <c r="I151" i="34" s="1"/>
  <c r="M701" i="24"/>
  <c r="H151" i="34" s="1"/>
  <c r="M694" i="24"/>
  <c r="H119" i="34" s="1"/>
  <c r="M711" i="24"/>
  <c r="D215" i="34" s="1"/>
  <c r="M672" i="24"/>
  <c r="G23" i="34" s="1"/>
  <c r="M704" i="24"/>
  <c r="D183" i="34" s="1"/>
  <c r="M703" i="24"/>
  <c r="C183" i="34" s="1"/>
  <c r="K715" i="24"/>
  <c r="M715" i="24" l="1"/>
  <c r="G119" i="34"/>
  <c r="C23" i="34"/>
  <c r="E119" i="34"/>
  <c r="F119" i="34"/>
  <c r="F55" i="34"/>
</calcChain>
</file>

<file path=xl/sharedStrings.xml><?xml version="1.0" encoding="utf-8"?>
<sst xmlns="http://schemas.openxmlformats.org/spreadsheetml/2006/main" count="4518" uniqueCount="1373">
  <si>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</si>
  <si>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</si>
  <si>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</si>
  <si>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</si>
  <si>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</si>
  <si>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</si>
  <si>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</si>
  <si>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</si>
  <si>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</si>
  <si>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</si>
  <si>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</si>
  <si>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</si>
  <si>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</si>
  <si>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</si>
  <si>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</si>
  <si>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</si>
  <si>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</si>
  <si>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</si>
  <si>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</si>
  <si>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</si>
  <si>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</si>
  <si>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</si>
  <si>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</si>
  <si>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</si>
  <si>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</si>
  <si>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</si>
  <si>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</si>
  <si>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</si>
  <si>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</si>
  <si>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</si>
  <si>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</si>
  <si>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</si>
  <si>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</si>
  <si>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</si>
  <si>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</si>
  <si>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</si>
  <si>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</si>
  <si>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</si>
  <si>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</si>
  <si>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</si>
  <si>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</si>
  <si>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</si>
  <si>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</si>
  <si>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</si>
  <si>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</si>
  <si>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</si>
  <si>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</si>
  <si>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</si>
  <si>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</si>
  <si>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</si>
  <si>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</si>
  <si>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</si>
  <si>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</si>
  <si>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</si>
  <si>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</si>
  <si>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</si>
  <si>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</si>
  <si>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</si>
  <si>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</si>
  <si>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</si>
  <si>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</si>
  <si>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</si>
  <si>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</si>
  <si>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</si>
  <si>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</si>
  <si>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</si>
  <si>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</si>
  <si>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</si>
  <si>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</si>
  <si>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</si>
  <si>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</si>
  <si>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</si>
  <si>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</si>
  <si>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</si>
  <si>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</si>
  <si>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</si>
  <si>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</si>
  <si>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</si>
  <si>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</si>
  <si>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</si>
  <si>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</si>
  <si>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</si>
  <si>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</si>
  <si>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</si>
  <si>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</si>
  <si>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</si>
  <si>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</si>
  <si>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</si>
  <si>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</si>
  <si>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</si>
  <si>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</si>
  <si>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</si>
  <si>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</si>
  <si>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</si>
  <si>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</si>
  <si>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</si>
  <si>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</si>
  <si>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</si>
  <si>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</si>
  <si>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</si>
  <si>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</si>
  <si>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</si>
  <si>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</si>
  <si>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</si>
  <si>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</si>
  <si>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</si>
  <si>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</si>
  <si>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</si>
  <si>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</si>
  <si>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</si>
  <si>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</si>
  <si>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</si>
  <si>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</si>
  <si>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</si>
  <si>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</si>
  <si>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</si>
  <si>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</si>
  <si>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</si>
  <si>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</si>
  <si>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</si>
  <si>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</si>
  <si>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</si>
  <si>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</si>
  <si>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</si>
  <si>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</si>
  <si>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</si>
  <si>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</si>
  <si>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</si>
  <si>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</si>
  <si>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</si>
  <si>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</si>
  <si>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</si>
  <si>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</si>
  <si>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</si>
  <si>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</si>
  <si>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</si>
  <si>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</si>
  <si>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</si>
  <si>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</si>
  <si>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</si>
  <si>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</si>
  <si>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</si>
  <si>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</si>
  <si>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</si>
  <si>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</si>
  <si>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</si>
  <si>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</si>
  <si>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</si>
  <si>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</si>
  <si>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</si>
  <si>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</si>
  <si>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</si>
  <si>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</si>
  <si>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</si>
  <si>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</si>
  <si>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</si>
  <si>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</si>
  <si>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</si>
  <si>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</si>
  <si>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</si>
  <si>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</si>
  <si>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</si>
  <si>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</si>
  <si>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</si>
  <si>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</si>
  <si>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</si>
  <si>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</si>
  <si>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</si>
  <si>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</si>
  <si>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</si>
  <si>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</si>
  <si>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</si>
  <si>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</si>
  <si>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</si>
  <si>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</si>
  <si>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</si>
  <si>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</si>
  <si>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</si>
  <si>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</si>
  <si>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</si>
  <si>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</si>
  <si>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</si>
  <si>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</si>
  <si>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</si>
  <si>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</si>
  <si>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</si>
  <si>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</si>
  <si>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</si>
  <si>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</si>
  <si>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</si>
  <si>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</si>
  <si>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</si>
  <si>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</si>
  <si>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</si>
  <si>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</si>
  <si>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</si>
  <si>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</si>
  <si>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</si>
  <si>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</si>
  <si>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</si>
  <si>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</si>
  <si>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</si>
  <si>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</si>
  <si>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</si>
  <si>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</si>
  <si>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</si>
  <si>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</si>
  <si>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</si>
  <si>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</si>
  <si>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</si>
  <si>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</si>
  <si>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</si>
  <si>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</si>
  <si>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</si>
  <si>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</si>
  <si>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</si>
  <si>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</si>
  <si>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12/31/2021</t>
  </si>
  <si>
    <t>License Number</t>
  </si>
  <si>
    <t>:</t>
  </si>
  <si>
    <t>183</t>
  </si>
  <si>
    <t>Hospital Name</t>
  </si>
  <si>
    <t>Auburn Medical Center</t>
  </si>
  <si>
    <t>Mailing Address</t>
  </si>
  <si>
    <t>Plaza One, 202 N. Division</t>
  </si>
  <si>
    <t>City</t>
  </si>
  <si>
    <t>Auburn</t>
  </si>
  <si>
    <t>State</t>
  </si>
  <si>
    <t>WA</t>
  </si>
  <si>
    <t>Zip</t>
  </si>
  <si>
    <t>County</t>
  </si>
  <si>
    <t>King</t>
  </si>
  <si>
    <t>Chief Executive Officer</t>
  </si>
  <si>
    <t>Bill Robertson</t>
  </si>
  <si>
    <t>Chief Financial Officer</t>
  </si>
  <si>
    <t>James Lee</t>
  </si>
  <si>
    <t>Chair of Governing Board</t>
  </si>
  <si>
    <t>John Wiborg</t>
  </si>
  <si>
    <t>Telephone Number</t>
  </si>
  <si>
    <t>(253) 403-1000</t>
  </si>
  <si>
    <t>Facsimile Number</t>
  </si>
  <si>
    <t>(253) 459-7859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</si>
  <si>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</si>
  <si>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</si>
  <si>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</si>
  <si>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</si>
  <si>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</si>
  <si>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</si>
  <si>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</si>
  <si>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</si>
  <si>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</si>
  <si>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</si>
  <si>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</si>
  <si>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</si>
  <si>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</si>
  <si>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</si>
  <si>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</si>
  <si>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</si>
  <si>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</si>
  <si>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</si>
  <si>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</si>
  <si>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</si>
  <si>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</si>
  <si>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</si>
  <si>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</si>
  <si>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</si>
  <si>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</si>
  <si>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</si>
  <si>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</si>
  <si>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</si>
  <si>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</si>
  <si>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</si>
  <si>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</si>
  <si>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</si>
  <si>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</si>
  <si>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</si>
  <si>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</si>
  <si>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</si>
  <si>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</si>
  <si>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</si>
  <si>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</si>
  <si>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>&lt;&lt; previous based on ED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</si>
  <si>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</si>
  <si>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</si>
  <si>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</si>
  <si>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</si>
  <si>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</si>
  <si>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</si>
  <si>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</si>
  <si>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</si>
  <si>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</si>
  <si>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</si>
  <si>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</si>
  <si>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</si>
  <si>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</si>
  <si>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</si>
  <si>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</si>
  <si>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</si>
  <si>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</si>
  <si>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</si>
  <si>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</si>
  <si>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</si>
  <si>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</si>
  <si>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</si>
  <si>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</si>
  <si>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</si>
  <si>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</si>
  <si>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</si>
  <si>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</si>
  <si>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</si>
  <si>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</si>
  <si>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</si>
  <si>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</si>
  <si>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</si>
  <si>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</si>
  <si>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</si>
  <si>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</si>
  <si>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</si>
  <si>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</si>
  <si>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</si>
  <si>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</si>
  <si>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</si>
  <si>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</si>
  <si>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</si>
  <si>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</si>
  <si>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</si>
  <si>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</si>
  <si>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</si>
  <si>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</si>
  <si>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</si>
  <si>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</si>
  <si>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</si>
  <si>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</si>
  <si>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</si>
  <si>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</si>
  <si>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</si>
  <si>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</si>
  <si>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</si>
  <si>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</si>
  <si>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</si>
  <si>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</si>
  <si>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</si>
  <si>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</si>
  <si>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</si>
  <si>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</si>
  <si>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</si>
  <si>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</si>
  <si>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</si>
  <si>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</si>
  <si>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</si>
  <si>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</si>
  <si>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</si>
  <si>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</si>
  <si>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</si>
  <si>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</si>
  <si>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</si>
  <si>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</si>
  <si>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</si>
  <si>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</si>
  <si>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</si>
  <si>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</si>
  <si>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</si>
  <si>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</si>
  <si>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</si>
  <si>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</si>
  <si>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</si>
  <si>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</si>
  <si>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</si>
  <si>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</si>
  <si>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</si>
  <si>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</si>
  <si>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</si>
  <si>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</si>
  <si>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</si>
  <si>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</si>
  <si>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</si>
  <si>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</si>
  <si>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</si>
  <si>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</si>
  <si>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</si>
  <si>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</si>
  <si>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</si>
  <si>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</si>
  <si>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</si>
  <si>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</si>
  <si>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</si>
  <si>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</si>
  <si>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</si>
  <si>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</si>
  <si>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</si>
  <si>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</si>
  <si>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</si>
  <si>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</si>
  <si>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</si>
  <si>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</si>
  <si>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</si>
  <si>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</si>
  <si>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</si>
  <si>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</si>
  <si>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</si>
  <si>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</si>
  <si>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</si>
  <si>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</si>
  <si>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</si>
  <si>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</si>
  <si>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</si>
  <si>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</si>
  <si>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</si>
  <si>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</si>
  <si>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</si>
  <si>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</si>
  <si>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</si>
  <si>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</si>
  <si>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</si>
  <si>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</si>
  <si>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</si>
  <si>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</si>
  <si>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</si>
  <si>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</si>
  <si>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</si>
  <si>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</si>
  <si>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</si>
  <si>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</si>
  <si>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</si>
  <si>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</si>
  <si>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</si>
  <si>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</si>
  <si>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</si>
  <si>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</si>
  <si>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</si>
  <si>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</si>
  <si>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</si>
  <si>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</si>
  <si>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</si>
  <si>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</si>
  <si>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</si>
  <si>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</si>
  <si>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</si>
  <si>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</si>
  <si>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</si>
  <si>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</si>
  <si>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</si>
  <si>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</si>
  <si>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</si>
  <si>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</si>
  <si>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</si>
  <si>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</si>
  <si>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</si>
  <si>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</si>
  <si>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</si>
  <si>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</si>
  <si>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</si>
  <si>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</si>
  <si>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</si>
  <si>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</si>
  <si>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</si>
  <si>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</si>
  <si>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</si>
  <si>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</si>
  <si>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</si>
  <si>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</si>
  <si>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</si>
  <si>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</si>
  <si>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</si>
  <si>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</si>
  <si>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</si>
  <si>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</si>
  <si>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</si>
  <si>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</si>
  <si>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</si>
  <si>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</si>
  <si>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</si>
  <si>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</si>
  <si>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</si>
  <si>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</si>
  <si>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</si>
  <si>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</si>
  <si>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</si>
  <si>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</si>
  <si>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</si>
  <si>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</si>
  <si>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</si>
  <si>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</si>
  <si>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</si>
  <si>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</si>
  <si>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</si>
  <si>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</si>
  <si>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</si>
  <si>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</si>
  <si>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</si>
  <si>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</si>
  <si>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</si>
  <si>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</si>
  <si>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</si>
  <si>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</si>
  <si>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</si>
  <si>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</si>
  <si>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</si>
  <si>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</si>
  <si>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</si>
  <si>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</si>
  <si>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</si>
  <si>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</si>
  <si>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</si>
  <si>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</si>
  <si>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</si>
  <si>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</si>
  <si>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</si>
  <si>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</si>
  <si>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</si>
  <si>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</si>
  <si>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</si>
  <si>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</si>
  <si>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</si>
  <si>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</si>
  <si>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</si>
  <si>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</si>
  <si>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</si>
  <si>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</si>
  <si>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</si>
  <si>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</si>
  <si>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</si>
  <si>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</si>
  <si>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</si>
  <si>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</si>
  <si>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</si>
  <si>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</si>
  <si>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</si>
  <si>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</si>
  <si>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</si>
  <si>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</si>
  <si>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</si>
  <si>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</si>
  <si>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</si>
  <si>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</si>
  <si>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</si>
  <si>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</si>
  <si>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</si>
  <si>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</si>
  <si>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</si>
  <si>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</si>
  <si>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</si>
  <si>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</si>
  <si>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</si>
  <si>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</si>
  <si>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</si>
  <si>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</si>
  <si>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</si>
  <si>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</si>
  <si>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</si>
  <si>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</si>
  <si>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</si>
  <si>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</si>
  <si>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</si>
  <si>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</si>
  <si>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</si>
  <si>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</si>
  <si>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</si>
  <si>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</si>
  <si>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</si>
  <si>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</si>
  <si>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</si>
  <si>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</si>
  <si>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</si>
  <si>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</si>
  <si>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</si>
  <si>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</si>
  <si>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</si>
  <si>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</si>
  <si>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</si>
  <si>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</si>
  <si>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</si>
  <si>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</si>
  <si>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</si>
  <si>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</si>
  <si>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</si>
  <si>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</si>
  <si>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</si>
  <si>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</si>
  <si>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</si>
  <si>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</si>
  <si>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</si>
  <si>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</si>
  <si>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</si>
  <si>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</si>
  <si>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</si>
  <si>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</si>
  <si>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</si>
  <si>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</si>
  <si>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</si>
  <si>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</si>
  <si>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</si>
  <si>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</si>
  <si>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</si>
  <si>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</si>
  <si>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</si>
  <si>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</si>
  <si>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</si>
  <si>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</si>
  <si>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</si>
  <si>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</si>
  <si>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</si>
  <si>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</si>
  <si>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</si>
  <si>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</si>
  <si>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</si>
  <si>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</si>
  <si>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</si>
  <si>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</si>
  <si>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</si>
  <si>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</si>
  <si>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</si>
  <si>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</si>
  <si>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</si>
  <si>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</si>
  <si>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</si>
  <si>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</si>
  <si>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</si>
  <si>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</si>
  <si>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</si>
  <si>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</si>
  <si>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</si>
  <si>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</si>
  <si>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</si>
  <si>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</si>
  <si>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</si>
  <si>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</si>
  <si>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</si>
  <si>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</si>
  <si>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</si>
  <si>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</si>
  <si>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</si>
  <si>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</si>
  <si>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</si>
  <si>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</si>
  <si>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</si>
  <si>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</si>
  <si>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</si>
  <si>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</si>
  <si>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</si>
  <si>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</si>
  <si>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</si>
  <si>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</si>
  <si>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</si>
  <si>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</si>
  <si>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</si>
  <si>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</si>
  <si>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</si>
  <si>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</si>
  <si>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</si>
  <si>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</si>
  <si>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</si>
  <si>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</si>
  <si>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</si>
  <si>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</si>
  <si>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</si>
  <si>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</si>
  <si>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</si>
  <si>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</si>
  <si>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</si>
  <si>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</si>
  <si>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</si>
  <si>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</si>
  <si>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</si>
  <si>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</si>
  <si>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</si>
  <si>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</si>
  <si>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</si>
  <si>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</si>
  <si>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</si>
  <si>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</si>
  <si>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</si>
  <si>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</si>
  <si>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</si>
  <si>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</si>
  <si>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</si>
  <si>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</si>
  <si>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</si>
  <si>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</si>
  <si>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</si>
  <si>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</si>
  <si>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</si>
  <si>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</si>
  <si>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</si>
  <si>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</si>
  <si>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</si>
  <si>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</si>
  <si>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</si>
  <si>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</si>
  <si>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</si>
  <si>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</si>
  <si>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</si>
  <si>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</si>
  <si>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</si>
  <si>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</si>
  <si>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</si>
  <si>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</si>
  <si>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</si>
  <si>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</si>
  <si>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</si>
  <si>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</si>
  <si>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</si>
  <si>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</si>
  <si>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</si>
  <si>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</si>
  <si>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</si>
  <si>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</si>
  <si>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</si>
  <si>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</si>
  <si>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</si>
  <si>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</si>
  <si>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</si>
  <si>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</si>
  <si>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</si>
  <si>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</si>
  <si>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</si>
  <si>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</si>
  <si>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</si>
  <si>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</si>
  <si>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</si>
  <si>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</si>
  <si>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</si>
  <si>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</si>
  <si>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</si>
  <si>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</si>
  <si>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</si>
  <si>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</si>
  <si>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</si>
  <si>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</si>
  <si>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</si>
  <si>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</si>
  <si>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</si>
  <si>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</si>
  <si>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</si>
  <si>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</si>
  <si>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</si>
  <si>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</si>
  <si>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</si>
  <si>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</si>
  <si>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</si>
  <si>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</si>
  <si>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</si>
  <si>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</si>
  <si>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</si>
  <si>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</si>
  <si>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</si>
  <si>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</si>
  <si>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</si>
  <si>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</si>
  <si>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</si>
  <si>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</si>
  <si>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</si>
  <si>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</si>
  <si>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</si>
  <si>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</si>
  <si>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</si>
  <si>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</si>
  <si>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</si>
  <si>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</si>
  <si>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</si>
  <si>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</si>
  <si>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</si>
  <si>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</si>
  <si>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</si>
  <si>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</si>
  <si>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</si>
  <si>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</si>
  <si>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</si>
  <si>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</si>
  <si>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</si>
  <si>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</si>
  <si>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</si>
  <si>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</si>
  <si>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</si>
  <si>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</si>
  <si>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</si>
  <si>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</si>
  <si>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</si>
  <si>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</si>
  <si>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</si>
  <si>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</si>
  <si>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</si>
  <si>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</si>
  <si>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</si>
  <si>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</si>
  <si>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</si>
  <si>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</si>
  <si>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</si>
  <si>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</si>
  <si>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</si>
  <si>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</si>
  <si>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</si>
  <si>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</si>
  <si>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</si>
  <si>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</si>
  <si>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</si>
  <si>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</si>
  <si>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</si>
  <si>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</si>
  <si>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</si>
  <si>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</si>
  <si>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</si>
  <si>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</si>
  <si>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</si>
  <si>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</si>
  <si>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</si>
  <si>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</si>
  <si>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</si>
  <si>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</si>
  <si>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</si>
  <si>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</si>
  <si>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</si>
  <si>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</si>
  <si>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</si>
  <si>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</si>
  <si>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</si>
  <si>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</si>
  <si>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</si>
  <si>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</si>
  <si>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</si>
  <si>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</si>
  <si>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</si>
  <si>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</si>
  <si>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</si>
  <si>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</si>
  <si>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</si>
  <si>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</si>
  <si>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</si>
  <si>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</si>
  <si>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</si>
  <si>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</si>
  <si>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</si>
  <si>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</si>
  <si>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</si>
  <si>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</si>
  <si>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</si>
  <si>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</si>
  <si>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</si>
  <si>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</si>
  <si>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</si>
  <si>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</si>
  <si>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</si>
  <si>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</si>
  <si>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</si>
  <si>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</si>
  <si>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</si>
  <si>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</si>
  <si>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</si>
  <si>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</si>
  <si>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</si>
  <si>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</si>
  <si>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</si>
  <si>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</si>
  <si>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</si>
  <si>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</si>
  <si>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</si>
  <si>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</si>
  <si>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</si>
  <si>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</si>
  <si>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</si>
  <si>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</si>
  <si>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</si>
  <si>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</si>
  <si>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</si>
  <si>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</si>
  <si>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</si>
  <si>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</si>
  <si>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</si>
  <si>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</si>
  <si>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</si>
  <si>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</si>
  <si>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</si>
  <si>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</si>
  <si>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</si>
  <si>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</si>
  <si>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</si>
  <si>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</si>
  <si>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</si>
  <si>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</si>
  <si>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</si>
  <si>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</si>
  <si>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</si>
  <si>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</si>
  <si>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</si>
  <si>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</si>
  <si>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</si>
  <si>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</si>
  <si>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</si>
  <si>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</si>
  <si>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</si>
  <si>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</si>
  <si>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</si>
  <si>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</si>
  <si>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</si>
  <si>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</si>
  <si>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</si>
  <si>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</si>
  <si>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</si>
  <si>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</si>
  <si>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</si>
  <si>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</si>
  <si>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</si>
  <si>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</si>
  <si>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</si>
  <si>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</si>
  <si>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</si>
  <si>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</si>
  <si>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</si>
  <si>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</si>
  <si>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</si>
  <si>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</si>
  <si>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</si>
  <si>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</si>
  <si>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</si>
  <si>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</si>
  <si>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</si>
  <si>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</si>
  <si>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</si>
  <si>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</si>
  <si>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</si>
  <si>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</si>
  <si>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</si>
  <si>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</si>
  <si>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</si>
  <si>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</si>
  <si>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</si>
  <si>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</si>
  <si>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</si>
  <si>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</si>
  <si>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</si>
  <si>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</si>
  <si>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</si>
  <si>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</si>
  <si>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</si>
  <si>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</si>
  <si>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</si>
  <si>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</si>
  <si>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</si>
  <si>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</si>
  <si>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</si>
  <si>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</si>
  <si>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</si>
  <si>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</si>
  <si>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</si>
  <si>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</si>
  <si>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</si>
  <si>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</si>
  <si>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</si>
  <si>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</si>
  <si>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</si>
  <si>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</si>
  <si>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</si>
  <si>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</si>
  <si>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</si>
  <si>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</si>
  <si>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</si>
  <si>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</si>
  <si>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</si>
  <si>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</si>
  <si>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</si>
  <si>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</si>
  <si>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</si>
  <si>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</si>
  <si>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</si>
  <si>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</si>
  <si>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</si>
  <si>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</si>
  <si>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</si>
  <si>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</si>
  <si>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</si>
  <si>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</si>
  <si>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</si>
  <si>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</si>
  <si>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</si>
  <si>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</si>
  <si>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</si>
  <si>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</si>
  <si>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</si>
  <si>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</si>
  <si>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</si>
  <si>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</si>
  <si>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</si>
  <si>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</si>
  <si>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</si>
  <si>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</si>
  <si>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</si>
  <si>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</si>
  <si>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</si>
  <si>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</si>
  <si>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</si>
  <si>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</si>
  <si>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</si>
  <si>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</si>
  <si>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</si>
  <si>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</si>
  <si>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</si>
  <si>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</si>
  <si>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</si>
  <si>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</si>
  <si>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</si>
  <si>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</si>
  <si>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</si>
  <si>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</si>
  <si>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</si>
  <si>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</si>
  <si>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</si>
  <si>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</si>
  <si>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</si>
  <si>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</si>
  <si>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</si>
  <si>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</si>
  <si>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</si>
  <si>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</si>
  <si>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</si>
  <si>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</si>
  <si>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</si>
  <si>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</si>
  <si>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</si>
  <si>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</si>
  <si>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</si>
  <si>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</si>
  <si>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</si>
  <si>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</si>
  <si>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</si>
  <si>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</si>
  <si>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</si>
  <si>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</si>
  <si>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</si>
  <si>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</si>
  <si>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</si>
  <si>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</si>
  <si>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</si>
  <si>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</si>
  <si>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</si>
  <si>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</si>
  <si>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</si>
  <si>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</si>
  <si>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</si>
  <si>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</si>
  <si>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</si>
  <si>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</si>
  <si>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</si>
  <si>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</si>
  <si>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</si>
  <si>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</si>
  <si>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</si>
  <si>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</si>
  <si>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</si>
  <si>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</si>
  <si>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</si>
  <si>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</si>
  <si>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</si>
  <si>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</si>
  <si>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</si>
  <si>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</si>
  <si>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</si>
  <si>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</si>
  <si>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</si>
  <si>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</si>
  <si>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</si>
  <si>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</si>
  <si>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</si>
  <si>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</si>
  <si>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</si>
  <si>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</si>
  <si>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</si>
  <si>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</si>
  <si>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</si>
  <si>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</si>
  <si>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</si>
  <si>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</si>
  <si>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</si>
  <si>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</si>
  <si>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</si>
  <si>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</si>
  <si>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</si>
  <si>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</si>
  <si>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</si>
  <si>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</si>
  <si>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</si>
  <si>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</si>
  <si>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</si>
  <si>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</si>
  <si>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</si>
  <si>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</si>
  <si>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</si>
  <si>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</si>
  <si>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</si>
  <si>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</si>
  <si>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</si>
  <si>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</si>
  <si>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</si>
  <si>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</si>
  <si>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</si>
  <si>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</si>
  <si>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</si>
  <si>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</si>
  <si>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</si>
  <si>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</si>
  <si>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</si>
  <si>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</si>
  <si>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</si>
  <si>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</si>
  <si>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</si>
  <si>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</si>
  <si>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</si>
  <si>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</si>
  <si>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</si>
  <si>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</si>
  <si>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</si>
  <si>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</si>
  <si>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</si>
  <si>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</si>
  <si>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</si>
  <si>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</si>
  <si>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</si>
  <si>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</si>
  <si>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</si>
  <si>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</si>
  <si>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</si>
  <si>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</si>
  <si>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</si>
  <si>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</si>
  <si>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</si>
  <si>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</si>
  <si>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</si>
  <si>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</si>
  <si>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</si>
  <si>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</si>
  <si>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</si>
  <si>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</si>
  <si>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</si>
  <si>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</si>
  <si>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</si>
  <si>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</si>
  <si>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</si>
  <si>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</si>
  <si>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</si>
  <si>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</si>
  <si>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</si>
  <si>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</si>
  <si>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</si>
  <si>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</si>
  <si>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</si>
  <si>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</si>
  <si>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</si>
  <si>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</si>
  <si>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</si>
  <si>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</si>
  <si>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</si>
  <si>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</si>
  <si>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</si>
  <si>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</si>
  <si>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</si>
  <si>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</si>
  <si>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</si>
  <si>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</si>
  <si>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</si>
  <si>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</si>
  <si>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</si>
  <si>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</si>
  <si>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</si>
  <si>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</si>
  <si>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</si>
  <si>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</si>
  <si>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</si>
  <si>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</si>
  <si>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</si>
  <si>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</si>
  <si>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</si>
  <si>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</si>
  <si>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</si>
  <si>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</si>
  <si>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</si>
  <si>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</si>
  <si>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</si>
  <si>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</si>
  <si>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</si>
  <si>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</si>
  <si>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</si>
  <si>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</si>
  <si>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</si>
  <si>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</si>
  <si>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</si>
  <si>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</si>
  <si>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</si>
  <si>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</si>
  <si>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</si>
  <si>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</si>
  <si>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</si>
  <si>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</si>
  <si>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</si>
  <si>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</si>
  <si>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</si>
  <si>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</si>
  <si>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</si>
  <si>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</si>
  <si>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</si>
  <si>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</si>
  <si>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</si>
  <si>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</si>
  <si>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</si>
  <si>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</si>
  <si>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</si>
  <si>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</si>
  <si>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</si>
  <si>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</si>
  <si>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</si>
  <si>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</si>
  <si>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</si>
  <si>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</si>
  <si>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</si>
  <si>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</si>
  <si>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</si>
  <si>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</si>
  <si>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</si>
  <si>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</si>
  <si>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</si>
  <si>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</si>
  <si>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</si>
  <si>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</si>
  <si>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</si>
  <si>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</si>
  <si>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</si>
  <si>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</si>
  <si>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</si>
  <si>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</si>
  <si>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</si>
  <si>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</si>
  <si>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</si>
  <si>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</si>
  <si>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</si>
  <si>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</si>
  <si>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</si>
  <si>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</si>
  <si>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</si>
  <si>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</si>
  <si>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</si>
  <si>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</si>
  <si>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</si>
  <si>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</si>
  <si>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</si>
  <si>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</si>
  <si>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</si>
  <si>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</si>
  <si>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</si>
  <si>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</si>
  <si>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</si>
  <si>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</si>
  <si>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</si>
  <si>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</si>
  <si>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</si>
  <si>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</si>
  <si>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</si>
  <si>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</si>
  <si>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</si>
  <si>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</si>
  <si>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</si>
  <si>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</si>
  <si>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</si>
  <si>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</si>
  <si>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</si>
  <si>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</si>
  <si>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</si>
  <si>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</si>
  <si>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</si>
  <si>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</si>
  <si>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</si>
  <si>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</si>
  <si>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</si>
  <si>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</si>
  <si>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</si>
  <si>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</si>
  <si>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</si>
  <si>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</si>
  <si>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</si>
  <si>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</si>
  <si>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</si>
  <si>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</si>
  <si>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</si>
  <si>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</si>
  <si>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</si>
  <si>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</si>
  <si>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</si>
  <si>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</si>
  <si>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</si>
  <si>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</si>
  <si>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</si>
  <si>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</si>
  <si>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</si>
  <si>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</si>
  <si>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</si>
  <si>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</si>
  <si>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</si>
  <si>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</si>
  <si>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</si>
  <si>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</si>
  <si>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</si>
  <si>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</si>
  <si>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</si>
  <si>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</si>
  <si>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</si>
  <si>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</si>
  <si>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</si>
  <si>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</si>
  <si>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</si>
  <si>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</si>
  <si>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</si>
  <si>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</si>
  <si>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</si>
  <si>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</si>
  <si>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</si>
  <si>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</si>
  <si>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</si>
  <si>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</si>
  <si>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</si>
  <si>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</si>
  <si>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</si>
  <si>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</si>
  <si>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</si>
  <si>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</si>
  <si>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</si>
  <si>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</si>
  <si>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</si>
  <si>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</si>
  <si>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</si>
  <si>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</si>
  <si>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</si>
  <si>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</si>
  <si>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</si>
  <si>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</si>
  <si>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</si>
  <si>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</si>
  <si>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</si>
  <si>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</si>
  <si>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</si>
  <si>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</si>
  <si>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</si>
  <si>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</si>
  <si>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</si>
  <si>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</si>
  <si>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</si>
  <si>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</si>
  <si>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</si>
  <si>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</si>
  <si>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</si>
  <si>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</si>
  <si>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</si>
  <si>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</si>
  <si>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</si>
  <si>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</si>
  <si>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</si>
  <si>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</si>
  <si>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</si>
  <si>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</si>
  <si>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</si>
  <si>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</si>
  <si>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</si>
  <si>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</si>
  <si>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</si>
  <si>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</si>
  <si>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</si>
  <si>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</si>
  <si>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50990 Intercompany revenue</t>
  </si>
  <si>
    <t>50100: Other Operating Revenue</t>
  </si>
  <si>
    <t>Intercompany revenue to lab CBU</t>
  </si>
  <si>
    <t>Other revenue to lab CBU</t>
  </si>
  <si>
    <t>80200222 - Safety Net Assessment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</si>
  <si>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</si>
  <si>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</si>
  <si>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John Vinyard</t>
  </si>
  <si>
    <t>john.vinyard@multicare.org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</si>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</sst>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0_);[Red]\(0\)"/>
    <numFmt numFmtId="166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3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1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5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7" fillId="0" borderId="4" xfId="0" applyFont="1" applyBorder="1"/>
    <xf numFmtId="37" fontId="20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0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0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7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7" fillId="0" borderId="14" xfId="0" applyFont="1" applyBorder="1"/>
    <xf numFmtId="37" fontId="21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49" fontId="22" fillId="4" borderId="1" xfId="0" quotePrefix="1" applyNumberFormat="1" applyFont="1" applyFill="1" applyBorder="1" applyProtection="1">
      <protection locked="0"/>
    </xf>
    <xf numFmtId="38" fontId="22" fillId="4" borderId="1" xfId="0" quotePrefix="1" applyNumberFormat="1" applyFont="1" applyFill="1" applyBorder="1" applyProtection="1">
      <protection locked="0"/>
    </xf>
    <xf numFmtId="38" fontId="22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3" fillId="0" borderId="0" xfId="0" applyFont="1"/>
    <xf numFmtId="43" fontId="11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7" fillId="0" borderId="0" xfId="0" applyNumberFormat="1" applyFont="1"/>
    <xf numFmtId="37" fontId="23" fillId="0" borderId="0" xfId="0" applyFont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5" fontId="22" fillId="4" borderId="14" xfId="0" applyNumberFormat="1" applyFont="1" applyFill="1" applyBorder="1" applyAlignment="1" applyProtection="1">
      <alignment horizontal="left"/>
      <protection locked="0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2" applyFont="1">
      <alignment vertical="top"/>
      <protection locked="0"/>
    </xf>
    <xf numFmtId="166" fontId="22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2" fillId="12" borderId="0" xfId="0" applyFont="1" applyFill="1"/>
    <xf numFmtId="37" fontId="14" fillId="8" borderId="1" xfId="0" quotePrefix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" fillId="13" borderId="0" xfId="0" applyFont="1" applyFill="1"/>
    <xf numFmtId="38" fontId="3" fillId="13" borderId="0" xfId="0" applyNumberFormat="1" applyFont="1" applyFill="1"/>
    <xf numFmtId="37" fontId="3" fillId="13" borderId="0" xfId="0" quotePrefix="1" applyFont="1" applyFill="1" applyAlignment="1">
      <alignment horizontal="left"/>
    </xf>
    <xf numFmtId="37" fontId="3" fillId="13" borderId="33" xfId="0" applyFont="1" applyFill="1" applyBorder="1"/>
    <xf numFmtId="38" fontId="3" fillId="13" borderId="33" xfId="0" applyNumberFormat="1" applyFont="1" applyFill="1" applyBorder="1"/>
    <xf numFmtId="37" fontId="3" fillId="13" borderId="34" xfId="0" applyFont="1" applyFill="1" applyBorder="1"/>
    <xf numFmtId="38" fontId="3" fillId="13" borderId="34" xfId="0" applyNumberFormat="1" applyFont="1" applyFill="1" applyBorder="1"/>
    <xf numFmtId="37" fontId="30" fillId="13" borderId="35" xfId="0" quotePrefix="1" applyFont="1" applyFill="1" applyBorder="1" applyAlignment="1">
      <alignment horizontal="left"/>
    </xf>
    <xf numFmtId="37" fontId="3" fillId="13" borderId="36" xfId="0" quotePrefix="1" applyFont="1" applyFill="1" applyBorder="1" applyAlignment="1">
      <alignment vertical="center" readingOrder="1"/>
    </xf>
    <xf numFmtId="37" fontId="2" fillId="13" borderId="36" xfId="0" quotePrefix="1" applyFont="1" applyFill="1" applyBorder="1"/>
    <xf numFmtId="37" fontId="3" fillId="13" borderId="36" xfId="0" applyFont="1" applyFill="1" applyBorder="1" applyAlignment="1">
      <alignment vertical="center" readingOrder="1"/>
    </xf>
    <xf numFmtId="37" fontId="2" fillId="13" borderId="37" xfId="0" quotePrefix="1" applyFont="1" applyFill="1" applyBorder="1"/>
    <xf numFmtId="37" fontId="3" fillId="13" borderId="38" xfId="0" applyFont="1" applyFill="1" applyBorder="1"/>
    <xf numFmtId="37" fontId="3" fillId="13" borderId="39" xfId="0" applyFont="1" applyFill="1" applyBorder="1"/>
    <xf numFmtId="37" fontId="3" fillId="13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4" fillId="14" borderId="1" xfId="0" applyFont="1" applyFill="1" applyBorder="1" applyProtection="1">
      <protection locked="0"/>
    </xf>
    <xf numFmtId="37" fontId="14" fillId="14" borderId="1" xfId="0" quotePrefix="1" applyFont="1" applyFill="1" applyBorder="1" applyProtection="1">
      <protection locked="0"/>
    </xf>
    <xf numFmtId="37" fontId="29" fillId="14" borderId="1" xfId="0" applyFont="1" applyFill="1" applyBorder="1" applyProtection="1">
      <protection locked="0"/>
    </xf>
    <xf numFmtId="37" fontId="14" fillId="14" borderId="1" xfId="1" quotePrefix="1" applyNumberFormat="1" applyFont="1" applyFill="1" applyBorder="1" applyProtection="1">
      <protection locked="0"/>
    </xf>
    <xf numFmtId="37" fontId="12" fillId="13" borderId="0" xfId="0" applyFont="1" applyFill="1"/>
    <xf numFmtId="37" fontId="14" fillId="13" borderId="1" xfId="0" quotePrefix="1" applyFont="1" applyFill="1" applyBorder="1" applyProtection="1">
      <protection locked="0"/>
    </xf>
    <xf numFmtId="49" fontId="22" fillId="13" borderId="1" xfId="0" quotePrefix="1" applyNumberFormat="1" applyFont="1" applyFill="1" applyBorder="1" applyProtection="1">
      <protection locked="0"/>
    </xf>
    <xf numFmtId="38" fontId="14" fillId="13" borderId="8" xfId="0" applyNumberFormat="1" applyFont="1" applyFill="1" applyBorder="1" applyProtection="1">
      <protection locked="0"/>
    </xf>
    <xf numFmtId="38" fontId="14" fillId="13" borderId="2" xfId="0" applyNumberFormat="1" applyFont="1" applyFill="1" applyBorder="1" applyProtection="1">
      <protection locked="0"/>
    </xf>
    <xf numFmtId="38" fontId="22" fillId="13" borderId="1" xfId="0" quotePrefix="1" applyNumberFormat="1" applyFont="1" applyFill="1" applyBorder="1" applyProtection="1">
      <protection locked="0"/>
    </xf>
    <xf numFmtId="38" fontId="22" fillId="13" borderId="14" xfId="0" applyNumberFormat="1" applyFont="1" applyFill="1" applyBorder="1" applyProtection="1">
      <protection locked="0"/>
    </xf>
    <xf numFmtId="165" fontId="22" fillId="13" borderId="14" xfId="0" applyNumberFormat="1" applyFont="1" applyFill="1" applyBorder="1" applyAlignment="1" applyProtection="1">
      <alignment horizontal="left"/>
      <protection locked="0"/>
    </xf>
    <xf numFmtId="37" fontId="23" fillId="14" borderId="0" xfId="0" applyFont="1" applyFill="1" applyProtection="1">
      <protection locked="0"/>
    </xf>
    <xf numFmtId="166" fontId="22" fillId="13" borderId="1" xfId="0" quotePrefix="1" applyNumberFormat="1" applyFont="1" applyFill="1" applyBorder="1" applyAlignment="1" applyProtection="1">
      <alignment horizontal="left"/>
      <protection locked="0"/>
    </xf>
    <xf numFmtId="38" fontId="14" fillId="13" borderId="1" xfId="0" applyNumberFormat="1" applyFont="1" applyFill="1" applyBorder="1" applyProtection="1">
      <protection locked="0"/>
    </xf>
    <xf numFmtId="38" fontId="14" fillId="13" borderId="1" xfId="0" applyNumberFormat="1" applyFont="1" applyFill="1" applyBorder="1" applyAlignment="1" applyProtection="1">
      <alignment horizontal="right"/>
      <protection locked="0"/>
    </xf>
    <xf numFmtId="37" fontId="14" fillId="13" borderId="1" xfId="0" applyFont="1" applyFill="1" applyBorder="1" applyProtection="1">
      <protection locked="0"/>
    </xf>
    <xf numFmtId="37" fontId="11" fillId="13" borderId="0" xfId="0" applyFont="1" applyFill="1" applyProtection="1">
      <protection locked="0"/>
    </xf>
    <xf numFmtId="38" fontId="14" fillId="13" borderId="1" xfId="0" applyNumberFormat="1" applyFont="1" applyFill="1" applyBorder="1" applyAlignment="1" applyProtection="1">
      <alignment horizontal="center"/>
      <protection locked="0"/>
    </xf>
    <xf numFmtId="38" fontId="14" fillId="14" borderId="1" xfId="0" applyNumberFormat="1" applyFont="1" applyFill="1" applyBorder="1" applyProtection="1">
      <protection locked="0"/>
    </xf>
    <xf numFmtId="37" fontId="14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6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30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8" fontId="11" fillId="0" borderId="0" xfId="0" applyNumberFormat="1" applyFont="1" applyFill="1" applyBorder="1"/>
    <xf numFmtId="37" fontId="38" fillId="15" borderId="41" xfId="0" applyFont="1" applyFill="1" applyBorder="1" applyAlignment="1">
      <alignment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29C6-880A-42FB-A349-A428103F1A9C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85" zoomScaleNormal="85" workbookViewId="0">
      <selection activeCell="B7" sqref="B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5" width="4" style="253" bestFit="1" customWidth="1"/>
    <col min="86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33" t="s">
        <v>1369</v>
      </c>
    </row>
    <row r="3" spans="1:5" x14ac:dyDescent="0.35">
      <c r="A3" s="63" t="s">
        <v>0</v>
      </c>
      <c r="C3" s="13"/>
    </row>
    <row r="4" spans="1:5" x14ac:dyDescent="0.35">
      <c r="A4" s="63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1368</v>
      </c>
    </row>
    <row r="8" spans="1:5" x14ac:dyDescent="0.35">
      <c r="C8" s="13"/>
    </row>
    <row r="9" spans="1:5" x14ac:dyDescent="0.35">
      <c r="A9" s="63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6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3" t="s">
        <v>25</v>
      </c>
      <c r="B32" s="65"/>
      <c r="C32" s="65"/>
      <c r="D32" s="65"/>
    </row>
    <row r="33" spans="1:85" x14ac:dyDescent="0.35">
      <c r="A33" s="14" t="s">
        <v>26</v>
      </c>
      <c r="B33" s="65"/>
      <c r="C33" s="65"/>
      <c r="D33" s="65"/>
    </row>
    <row r="34" spans="1:85" x14ac:dyDescent="0.35">
      <c r="A34" s="334" t="s">
        <v>27</v>
      </c>
      <c r="B34" s="335"/>
      <c r="C34" s="335"/>
      <c r="D34" s="335"/>
      <c r="E34" s="336"/>
      <c r="F34" s="336"/>
      <c r="G34" s="336"/>
    </row>
    <row r="35" spans="1:85" x14ac:dyDescent="0.35">
      <c r="A35" s="336"/>
      <c r="B35" s="335"/>
      <c r="C35" s="335"/>
      <c r="D35" s="335"/>
      <c r="E35" s="336"/>
      <c r="F35" s="336"/>
      <c r="G35" s="336"/>
    </row>
    <row r="36" spans="1:85" x14ac:dyDescent="0.35">
      <c r="A36" s="337" t="s">
        <v>28</v>
      </c>
      <c r="B36" s="338"/>
      <c r="C36" s="339"/>
      <c r="D36" s="338"/>
      <c r="E36" s="338"/>
      <c r="F36" s="338"/>
      <c r="G36" s="338"/>
    </row>
    <row r="37" spans="1:85" x14ac:dyDescent="0.35">
      <c r="A37" s="340" t="s">
        <v>29</v>
      </c>
      <c r="B37" s="341"/>
      <c r="C37" s="339"/>
      <c r="D37" s="338"/>
      <c r="E37" s="338"/>
      <c r="F37" s="338"/>
      <c r="G37" s="338"/>
    </row>
    <row r="38" spans="1:85" x14ac:dyDescent="0.35">
      <c r="A38" s="342" t="s">
        <v>30</v>
      </c>
      <c r="B38" s="341"/>
      <c r="C38" s="339"/>
      <c r="D38" s="338"/>
      <c r="E38" s="338"/>
      <c r="F38" s="338"/>
      <c r="G38" s="338"/>
    </row>
    <row r="39" spans="1:85" x14ac:dyDescent="0.35">
      <c r="A39" s="343" t="s">
        <v>31</v>
      </c>
      <c r="B39" s="338"/>
      <c r="C39" s="339"/>
      <c r="D39" s="338"/>
      <c r="E39" s="338"/>
      <c r="F39" s="338"/>
      <c r="G39" s="338"/>
    </row>
    <row r="40" spans="1:85" x14ac:dyDescent="0.35">
      <c r="A40" s="342" t="s">
        <v>32</v>
      </c>
      <c r="B40" s="338"/>
      <c r="C40" s="339"/>
      <c r="D40" s="338"/>
      <c r="E40" s="338"/>
      <c r="F40" s="338"/>
      <c r="G40" s="338"/>
    </row>
    <row r="41" spans="1:85" x14ac:dyDescent="0.35">
      <c r="A41" s="336"/>
      <c r="B41" s="336"/>
      <c r="C41" s="344"/>
      <c r="D41" s="336"/>
      <c r="E41" s="336"/>
      <c r="F41" s="336"/>
      <c r="G41" s="336"/>
    </row>
    <row r="42" spans="1:85" x14ac:dyDescent="0.35">
      <c r="A42" s="11" t="s">
        <v>33</v>
      </c>
      <c r="C42" s="13"/>
      <c r="F42" s="15" t="s">
        <v>34</v>
      </c>
    </row>
    <row r="43" spans="1:85" x14ac:dyDescent="0.35">
      <c r="A43" s="15" t="s">
        <v>35</v>
      </c>
      <c r="C43" s="13"/>
    </row>
    <row r="44" spans="1:85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5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5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5" x14ac:dyDescent="0.35">
      <c r="A47" s="16" t="s">
        <v>151</v>
      </c>
      <c r="B47" s="312">
        <v>0</v>
      </c>
      <c r="C47" s="313">
        <v>1247564.8999999999</v>
      </c>
      <c r="D47" s="313">
        <v>1395645.46</v>
      </c>
      <c r="E47" s="313">
        <v>1541285.1700000002</v>
      </c>
      <c r="F47" s="313">
        <v>0</v>
      </c>
      <c r="G47" s="313">
        <v>0</v>
      </c>
      <c r="H47" s="313">
        <v>2379647.15</v>
      </c>
      <c r="I47" s="313">
        <v>0</v>
      </c>
      <c r="J47" s="313">
        <v>0</v>
      </c>
      <c r="K47" s="313">
        <v>0</v>
      </c>
      <c r="L47" s="313">
        <v>0</v>
      </c>
      <c r="M47" s="313">
        <v>0</v>
      </c>
      <c r="N47" s="313">
        <v>0</v>
      </c>
      <c r="O47" s="313">
        <v>1019778.24</v>
      </c>
      <c r="P47" s="313">
        <v>518542.01</v>
      </c>
      <c r="Q47" s="313">
        <v>0</v>
      </c>
      <c r="R47" s="313">
        <v>229033.03999999998</v>
      </c>
      <c r="S47" s="313">
        <v>239591.7</v>
      </c>
      <c r="T47" s="313">
        <v>0</v>
      </c>
      <c r="U47" s="313">
        <v>637517.19000000006</v>
      </c>
      <c r="V47" s="313">
        <v>0</v>
      </c>
      <c r="W47" s="313">
        <v>339988.33</v>
      </c>
      <c r="X47" s="313">
        <v>236162.09</v>
      </c>
      <c r="Y47" s="313">
        <v>639488.28</v>
      </c>
      <c r="Z47" s="313">
        <v>0</v>
      </c>
      <c r="AA47" s="313">
        <v>63829.579999999994</v>
      </c>
      <c r="AB47" s="313">
        <v>937675.09000000008</v>
      </c>
      <c r="AC47" s="313">
        <v>457369.93000000005</v>
      </c>
      <c r="AD47" s="313">
        <v>0</v>
      </c>
      <c r="AE47" s="313">
        <v>232220.59000000003</v>
      </c>
      <c r="AF47" s="313">
        <v>0</v>
      </c>
      <c r="AG47" s="313">
        <v>2405417.64</v>
      </c>
      <c r="AH47" s="313">
        <v>0</v>
      </c>
      <c r="AI47" s="313">
        <v>249918.12999999998</v>
      </c>
      <c r="AJ47" s="313">
        <v>233611.94</v>
      </c>
      <c r="AK47" s="313">
        <v>0</v>
      </c>
      <c r="AL47" s="313">
        <v>0</v>
      </c>
      <c r="AM47" s="313">
        <v>0</v>
      </c>
      <c r="AN47" s="313">
        <v>0</v>
      </c>
      <c r="AO47" s="313">
        <v>0</v>
      </c>
      <c r="AP47" s="313">
        <v>0</v>
      </c>
      <c r="AQ47" s="313">
        <v>0</v>
      </c>
      <c r="AR47" s="313">
        <v>0</v>
      </c>
      <c r="AS47" s="313">
        <v>0</v>
      </c>
      <c r="AT47" s="313">
        <v>0</v>
      </c>
      <c r="AU47" s="313">
        <v>0</v>
      </c>
      <c r="AV47" s="313">
        <v>846059.8200000003</v>
      </c>
      <c r="AW47" s="313">
        <v>567451.03</v>
      </c>
      <c r="AX47" s="313">
        <v>0</v>
      </c>
      <c r="AY47" s="313">
        <v>669972.76</v>
      </c>
      <c r="AZ47" s="313">
        <v>0</v>
      </c>
      <c r="BA47" s="313">
        <v>24918.92</v>
      </c>
      <c r="BB47" s="313">
        <v>270898</v>
      </c>
      <c r="BC47" s="313">
        <v>142514.9</v>
      </c>
      <c r="BD47" s="313">
        <v>234321.99000000002</v>
      </c>
      <c r="BE47" s="313">
        <v>273798.78999999998</v>
      </c>
      <c r="BF47" s="313">
        <v>726210.09999999986</v>
      </c>
      <c r="BG47" s="313">
        <v>0</v>
      </c>
      <c r="BH47" s="313">
        <v>0</v>
      </c>
      <c r="BI47" s="313">
        <v>0</v>
      </c>
      <c r="BJ47" s="313">
        <v>0</v>
      </c>
      <c r="BK47" s="313">
        <v>0</v>
      </c>
      <c r="BL47" s="313">
        <v>322182.51999999996</v>
      </c>
      <c r="BM47" s="313">
        <v>0</v>
      </c>
      <c r="BN47" s="313">
        <v>387578.91999999993</v>
      </c>
      <c r="BO47" s="313">
        <v>0</v>
      </c>
      <c r="BP47" s="313">
        <v>0</v>
      </c>
      <c r="BQ47" s="313">
        <v>0</v>
      </c>
      <c r="BR47" s="313">
        <v>0</v>
      </c>
      <c r="BS47" s="313">
        <v>0</v>
      </c>
      <c r="BT47" s="313">
        <v>0</v>
      </c>
      <c r="BU47" s="313">
        <v>0</v>
      </c>
      <c r="BV47" s="313">
        <v>0</v>
      </c>
      <c r="BW47" s="313">
        <v>0</v>
      </c>
      <c r="BX47" s="313">
        <v>301569.91000000003</v>
      </c>
      <c r="BY47" s="313">
        <v>140179.99</v>
      </c>
      <c r="BZ47" s="313">
        <v>104821.45</v>
      </c>
      <c r="CA47" s="313">
        <v>0</v>
      </c>
      <c r="CB47" s="313">
        <v>0</v>
      </c>
      <c r="CC47" s="313">
        <v>786924.32000000007</v>
      </c>
      <c r="CD47" s="16"/>
      <c r="CE47" s="26">
        <f>SUM(C47:CC47)</f>
        <v>20803689.879999999</v>
      </c>
      <c r="CF47" s="11">
        <f>C390</f>
        <v>20803689.880000003</v>
      </c>
      <c r="CG47" s="253">
        <f>CF47-CE47</f>
        <v>0</v>
      </c>
    </row>
    <row r="48" spans="1:85" x14ac:dyDescent="0.35">
      <c r="A48" s="26" t="s">
        <v>152</v>
      </c>
      <c r="B48" s="312">
        <v>0</v>
      </c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5" x14ac:dyDescent="0.35">
      <c r="A49" s="16" t="s">
        <v>153</v>
      </c>
      <c r="B49" s="26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5" x14ac:dyDescent="0.35">
      <c r="A51" s="22" t="s">
        <v>154</v>
      </c>
      <c r="B51" s="313">
        <v>0</v>
      </c>
      <c r="C51" s="313">
        <v>205512.91</v>
      </c>
      <c r="D51" s="313">
        <v>235530.22</v>
      </c>
      <c r="E51" s="313">
        <v>357045</v>
      </c>
      <c r="F51" s="313">
        <v>0</v>
      </c>
      <c r="G51" s="313">
        <v>0</v>
      </c>
      <c r="H51" s="313">
        <v>299798.28999999998</v>
      </c>
      <c r="I51" s="313">
        <v>0</v>
      </c>
      <c r="J51" s="313">
        <v>0</v>
      </c>
      <c r="K51" s="313">
        <v>0</v>
      </c>
      <c r="L51" s="313">
        <v>0</v>
      </c>
      <c r="M51" s="313">
        <v>0</v>
      </c>
      <c r="N51" s="313">
        <v>0</v>
      </c>
      <c r="O51" s="313">
        <v>422874.74</v>
      </c>
      <c r="P51" s="313">
        <v>670850.75</v>
      </c>
      <c r="Q51" s="313">
        <v>0</v>
      </c>
      <c r="R51" s="313">
        <v>90784.72</v>
      </c>
      <c r="S51" s="313">
        <v>121251.38</v>
      </c>
      <c r="T51" s="313">
        <v>0</v>
      </c>
      <c r="U51" s="313">
        <v>95685.01</v>
      </c>
      <c r="V51" s="313">
        <v>0</v>
      </c>
      <c r="W51" s="313">
        <v>235349.16</v>
      </c>
      <c r="X51" s="313">
        <v>269676.64</v>
      </c>
      <c r="Y51" s="313">
        <v>409507.53</v>
      </c>
      <c r="Z51" s="313">
        <v>0</v>
      </c>
      <c r="AA51" s="313">
        <v>52945.87</v>
      </c>
      <c r="AB51" s="313">
        <v>62546.399999999994</v>
      </c>
      <c r="AC51" s="313">
        <v>55931.630000000005</v>
      </c>
      <c r="AD51" s="313">
        <v>3532.58</v>
      </c>
      <c r="AE51" s="313">
        <v>25249.14</v>
      </c>
      <c r="AF51" s="313">
        <v>0</v>
      </c>
      <c r="AG51" s="313">
        <v>511651.68999999994</v>
      </c>
      <c r="AH51" s="313">
        <v>0</v>
      </c>
      <c r="AI51" s="313">
        <v>11596.449999999999</v>
      </c>
      <c r="AJ51" s="313">
        <v>54494.57</v>
      </c>
      <c r="AK51" s="313">
        <v>0</v>
      </c>
      <c r="AL51" s="313">
        <v>0</v>
      </c>
      <c r="AM51" s="313">
        <v>0</v>
      </c>
      <c r="AN51" s="313">
        <v>0</v>
      </c>
      <c r="AO51" s="313">
        <v>0</v>
      </c>
      <c r="AP51" s="313">
        <v>0</v>
      </c>
      <c r="AQ51" s="313">
        <v>0</v>
      </c>
      <c r="AR51" s="313">
        <v>0</v>
      </c>
      <c r="AS51" s="313">
        <v>0</v>
      </c>
      <c r="AT51" s="313">
        <v>0</v>
      </c>
      <c r="AU51" s="313">
        <v>0</v>
      </c>
      <c r="AV51" s="313">
        <v>223287.44</v>
      </c>
      <c r="AW51" s="313">
        <v>0</v>
      </c>
      <c r="AX51" s="313">
        <v>0</v>
      </c>
      <c r="AY51" s="313">
        <v>123076.59</v>
      </c>
      <c r="AZ51" s="313">
        <v>0</v>
      </c>
      <c r="BA51" s="313">
        <v>0</v>
      </c>
      <c r="BB51" s="313">
        <v>0</v>
      </c>
      <c r="BC51" s="313">
        <v>22690.129999999997</v>
      </c>
      <c r="BD51" s="313">
        <v>19661.52</v>
      </c>
      <c r="BE51" s="313">
        <v>852973.78</v>
      </c>
      <c r="BF51" s="313">
        <v>41802.79</v>
      </c>
      <c r="BG51" s="313">
        <v>0</v>
      </c>
      <c r="BH51" s="313">
        <v>0</v>
      </c>
      <c r="BI51" s="313">
        <v>0</v>
      </c>
      <c r="BJ51" s="313">
        <v>0</v>
      </c>
      <c r="BK51" s="313">
        <v>0</v>
      </c>
      <c r="BL51" s="313">
        <v>0</v>
      </c>
      <c r="BM51" s="313">
        <v>0</v>
      </c>
      <c r="BN51" s="313">
        <v>328161.79000000004</v>
      </c>
      <c r="BO51" s="313">
        <v>0</v>
      </c>
      <c r="BP51" s="313">
        <v>0</v>
      </c>
      <c r="BQ51" s="313">
        <v>0</v>
      </c>
      <c r="BR51" s="313">
        <v>0</v>
      </c>
      <c r="BS51" s="313">
        <v>0</v>
      </c>
      <c r="BT51" s="313">
        <v>0</v>
      </c>
      <c r="BU51" s="313">
        <v>0</v>
      </c>
      <c r="BV51" s="313">
        <v>0</v>
      </c>
      <c r="BW51" s="313">
        <v>0</v>
      </c>
      <c r="BX51" s="313">
        <v>2867.04</v>
      </c>
      <c r="BY51" s="313">
        <v>45745.53</v>
      </c>
      <c r="BZ51" s="313">
        <v>2077.11</v>
      </c>
      <c r="CA51" s="313">
        <v>0</v>
      </c>
      <c r="CB51" s="313">
        <v>0</v>
      </c>
      <c r="CC51" s="313">
        <v>116972.57999999999</v>
      </c>
      <c r="CD51" s="16"/>
      <c r="CE51" s="26">
        <f>SUM(C51:CD51)</f>
        <v>5971130.9800000014</v>
      </c>
    </row>
    <row r="52" spans="1:85" x14ac:dyDescent="0.35">
      <c r="A52" s="33" t="s">
        <v>155</v>
      </c>
      <c r="B52" s="314">
        <v>0</v>
      </c>
      <c r="C52" s="26" t="b">
        <f t="shared" ref="C52:AH52" si="3">IF($B$52,ROUND(($B$52/($CE$90+$CF$90)*C90),0))</f>
        <v>0</v>
      </c>
      <c r="D52" s="26" t="b">
        <f t="shared" si="3"/>
        <v>0</v>
      </c>
      <c r="E52" s="26" t="b">
        <f t="shared" si="3"/>
        <v>0</v>
      </c>
      <c r="F52" s="26" t="b">
        <f t="shared" si="3"/>
        <v>0</v>
      </c>
      <c r="G52" s="26" t="b">
        <f t="shared" si="3"/>
        <v>0</v>
      </c>
      <c r="H52" s="26" t="b">
        <f t="shared" si="3"/>
        <v>0</v>
      </c>
      <c r="I52" s="26" t="b">
        <f t="shared" si="3"/>
        <v>0</v>
      </c>
      <c r="J52" s="26" t="b">
        <f t="shared" si="3"/>
        <v>0</v>
      </c>
      <c r="K52" s="26" t="b">
        <f t="shared" si="3"/>
        <v>0</v>
      </c>
      <c r="L52" s="26" t="b">
        <f t="shared" si="3"/>
        <v>0</v>
      </c>
      <c r="M52" s="26" t="b">
        <f t="shared" si="3"/>
        <v>0</v>
      </c>
      <c r="N52" s="26" t="b">
        <f t="shared" si="3"/>
        <v>0</v>
      </c>
      <c r="O52" s="26" t="b">
        <f t="shared" si="3"/>
        <v>0</v>
      </c>
      <c r="P52" s="26" t="b">
        <f t="shared" si="3"/>
        <v>0</v>
      </c>
      <c r="Q52" s="26" t="b">
        <f t="shared" si="3"/>
        <v>0</v>
      </c>
      <c r="R52" s="26" t="b">
        <f t="shared" si="3"/>
        <v>0</v>
      </c>
      <c r="S52" s="26" t="b">
        <f t="shared" si="3"/>
        <v>0</v>
      </c>
      <c r="T52" s="26" t="b">
        <f t="shared" si="3"/>
        <v>0</v>
      </c>
      <c r="U52" s="26" t="b">
        <f t="shared" si="3"/>
        <v>0</v>
      </c>
      <c r="V52" s="26" t="b">
        <f t="shared" si="3"/>
        <v>0</v>
      </c>
      <c r="W52" s="26" t="b">
        <f t="shared" si="3"/>
        <v>0</v>
      </c>
      <c r="X52" s="26" t="b">
        <f t="shared" si="3"/>
        <v>0</v>
      </c>
      <c r="Y52" s="26" t="b">
        <f t="shared" si="3"/>
        <v>0</v>
      </c>
      <c r="Z52" s="26" t="b">
        <f t="shared" si="3"/>
        <v>0</v>
      </c>
      <c r="AA52" s="26" t="b">
        <f t="shared" si="3"/>
        <v>0</v>
      </c>
      <c r="AB52" s="26" t="b">
        <f t="shared" si="3"/>
        <v>0</v>
      </c>
      <c r="AC52" s="26" t="b">
        <f t="shared" si="3"/>
        <v>0</v>
      </c>
      <c r="AD52" s="26" t="b">
        <f t="shared" si="3"/>
        <v>0</v>
      </c>
      <c r="AE52" s="26" t="b">
        <f t="shared" si="3"/>
        <v>0</v>
      </c>
      <c r="AF52" s="26" t="b">
        <f t="shared" si="3"/>
        <v>0</v>
      </c>
      <c r="AG52" s="26" t="b">
        <f t="shared" si="3"/>
        <v>0</v>
      </c>
      <c r="AH52" s="26" t="b">
        <f t="shared" si="3"/>
        <v>0</v>
      </c>
      <c r="AI52" s="26" t="b">
        <f t="shared" ref="AI52:BN52" si="4">IF($B$52,ROUND(($B$52/($CE$90+$CF$90)*AI90),0))</f>
        <v>0</v>
      </c>
      <c r="AJ52" s="26" t="b">
        <f t="shared" si="4"/>
        <v>0</v>
      </c>
      <c r="AK52" s="26" t="b">
        <f t="shared" si="4"/>
        <v>0</v>
      </c>
      <c r="AL52" s="26" t="b">
        <f t="shared" si="4"/>
        <v>0</v>
      </c>
      <c r="AM52" s="26" t="b">
        <f t="shared" si="4"/>
        <v>0</v>
      </c>
      <c r="AN52" s="26" t="b">
        <f t="shared" si="4"/>
        <v>0</v>
      </c>
      <c r="AO52" s="26" t="b">
        <f t="shared" si="4"/>
        <v>0</v>
      </c>
      <c r="AP52" s="26" t="b">
        <f t="shared" si="4"/>
        <v>0</v>
      </c>
      <c r="AQ52" s="26" t="b">
        <f t="shared" si="4"/>
        <v>0</v>
      </c>
      <c r="AR52" s="26" t="b">
        <f t="shared" si="4"/>
        <v>0</v>
      </c>
      <c r="AS52" s="26" t="b">
        <f t="shared" si="4"/>
        <v>0</v>
      </c>
      <c r="AT52" s="26" t="b">
        <f t="shared" si="4"/>
        <v>0</v>
      </c>
      <c r="AU52" s="26" t="b">
        <f t="shared" si="4"/>
        <v>0</v>
      </c>
      <c r="AV52" s="26" t="b">
        <f t="shared" si="4"/>
        <v>0</v>
      </c>
      <c r="AW52" s="26" t="b">
        <f t="shared" si="4"/>
        <v>0</v>
      </c>
      <c r="AX52" s="26" t="b">
        <f t="shared" si="4"/>
        <v>0</v>
      </c>
      <c r="AY52" s="26" t="b">
        <f t="shared" si="4"/>
        <v>0</v>
      </c>
      <c r="AZ52" s="26" t="b">
        <f t="shared" si="4"/>
        <v>0</v>
      </c>
      <c r="BA52" s="26" t="b">
        <f t="shared" si="4"/>
        <v>0</v>
      </c>
      <c r="BB52" s="26" t="b">
        <f t="shared" si="4"/>
        <v>0</v>
      </c>
      <c r="BC52" s="26" t="b">
        <f t="shared" si="4"/>
        <v>0</v>
      </c>
      <c r="BD52" s="26" t="b">
        <f t="shared" si="4"/>
        <v>0</v>
      </c>
      <c r="BE52" s="26" t="b">
        <f t="shared" si="4"/>
        <v>0</v>
      </c>
      <c r="BF52" s="26" t="b">
        <f t="shared" si="4"/>
        <v>0</v>
      </c>
      <c r="BG52" s="26" t="b">
        <f t="shared" si="4"/>
        <v>0</v>
      </c>
      <c r="BH52" s="26" t="b">
        <f t="shared" si="4"/>
        <v>0</v>
      </c>
      <c r="BI52" s="26" t="b">
        <f t="shared" si="4"/>
        <v>0</v>
      </c>
      <c r="BJ52" s="26" t="b">
        <f t="shared" si="4"/>
        <v>0</v>
      </c>
      <c r="BK52" s="26" t="b">
        <f t="shared" si="4"/>
        <v>0</v>
      </c>
      <c r="BL52" s="26" t="b">
        <f t="shared" si="4"/>
        <v>0</v>
      </c>
      <c r="BM52" s="26" t="b">
        <f t="shared" si="4"/>
        <v>0</v>
      </c>
      <c r="BN52" s="26" t="b">
        <f t="shared" si="4"/>
        <v>0</v>
      </c>
      <c r="BO52" s="26" t="b">
        <f t="shared" ref="BO52:CD52" si="5">IF($B$52,ROUND(($B$52/($CE$90+$CF$90)*BO90),0))</f>
        <v>0</v>
      </c>
      <c r="BP52" s="26" t="b">
        <f t="shared" si="5"/>
        <v>0</v>
      </c>
      <c r="BQ52" s="26" t="b">
        <f t="shared" si="5"/>
        <v>0</v>
      </c>
      <c r="BR52" s="26" t="b">
        <f t="shared" si="5"/>
        <v>0</v>
      </c>
      <c r="BS52" s="26" t="b">
        <f t="shared" si="5"/>
        <v>0</v>
      </c>
      <c r="BT52" s="26" t="b">
        <f t="shared" si="5"/>
        <v>0</v>
      </c>
      <c r="BU52" s="26" t="b">
        <f t="shared" si="5"/>
        <v>0</v>
      </c>
      <c r="BV52" s="26" t="b">
        <f t="shared" si="5"/>
        <v>0</v>
      </c>
      <c r="BW52" s="26" t="b">
        <f t="shared" si="5"/>
        <v>0</v>
      </c>
      <c r="BX52" s="26" t="b">
        <f t="shared" si="5"/>
        <v>0</v>
      </c>
      <c r="BY52" s="26" t="b">
        <f t="shared" si="5"/>
        <v>0</v>
      </c>
      <c r="BZ52" s="26" t="b">
        <f t="shared" si="5"/>
        <v>0</v>
      </c>
      <c r="CA52" s="26" t="b">
        <f t="shared" si="5"/>
        <v>0</v>
      </c>
      <c r="CB52" s="26" t="b">
        <f t="shared" si="5"/>
        <v>0</v>
      </c>
      <c r="CC52" s="26" t="b">
        <f t="shared" si="5"/>
        <v>0</v>
      </c>
      <c r="CD52" s="26" t="b">
        <f t="shared" si="5"/>
        <v>0</v>
      </c>
      <c r="CE52" s="26">
        <f>SUM(C52:CD52)</f>
        <v>0</v>
      </c>
    </row>
    <row r="53" spans="1:85" x14ac:dyDescent="0.35">
      <c r="A53" s="16" t="s">
        <v>153</v>
      </c>
      <c r="B53" s="26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5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5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5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5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5" x14ac:dyDescent="0.35">
      <c r="A59" s="33" t="s">
        <v>181</v>
      </c>
      <c r="B59" s="26"/>
      <c r="C59" s="313">
        <v>5925</v>
      </c>
      <c r="D59" s="313">
        <v>11235</v>
      </c>
      <c r="E59" s="313">
        <v>10737</v>
      </c>
      <c r="F59" s="313">
        <v>0</v>
      </c>
      <c r="G59" s="313">
        <v>0</v>
      </c>
      <c r="H59" s="313">
        <v>16249</v>
      </c>
      <c r="I59" s="313">
        <v>0</v>
      </c>
      <c r="J59" s="313">
        <v>1899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0</v>
      </c>
      <c r="Q59" s="313">
        <v>0</v>
      </c>
      <c r="R59" s="313">
        <v>0</v>
      </c>
      <c r="S59" s="247">
        <v>0</v>
      </c>
      <c r="T59" s="247">
        <v>0</v>
      </c>
      <c r="U59" s="313">
        <v>0</v>
      </c>
      <c r="V59" s="313">
        <v>0</v>
      </c>
      <c r="W59" s="313">
        <v>0</v>
      </c>
      <c r="X59" s="313">
        <v>0</v>
      </c>
      <c r="Y59" s="313">
        <v>0</v>
      </c>
      <c r="Z59" s="313">
        <v>0</v>
      </c>
      <c r="AA59" s="313">
        <v>0</v>
      </c>
      <c r="AB59" s="247">
        <v>0</v>
      </c>
      <c r="AC59" s="313">
        <v>0</v>
      </c>
      <c r="AD59" s="313">
        <v>0</v>
      </c>
      <c r="AE59" s="313">
        <v>0</v>
      </c>
      <c r="AF59" s="313">
        <v>0</v>
      </c>
      <c r="AG59" s="313">
        <v>0</v>
      </c>
      <c r="AH59" s="313">
        <v>0</v>
      </c>
      <c r="AI59" s="313">
        <v>0</v>
      </c>
      <c r="AJ59" s="313">
        <v>0</v>
      </c>
      <c r="AK59" s="313">
        <v>0</v>
      </c>
      <c r="AL59" s="313">
        <v>0</v>
      </c>
      <c r="AM59" s="313">
        <v>0</v>
      </c>
      <c r="AN59" s="313">
        <v>0</v>
      </c>
      <c r="AO59" s="313">
        <v>0</v>
      </c>
      <c r="AP59" s="313">
        <v>0</v>
      </c>
      <c r="AQ59" s="313">
        <v>0</v>
      </c>
      <c r="AR59" s="313">
        <v>0</v>
      </c>
      <c r="AS59" s="313">
        <v>0</v>
      </c>
      <c r="AT59" s="313">
        <v>0</v>
      </c>
      <c r="AU59" s="313">
        <v>0</v>
      </c>
      <c r="AV59" s="313">
        <v>0</v>
      </c>
      <c r="AW59" s="247">
        <v>0</v>
      </c>
      <c r="AX59" s="247">
        <v>0</v>
      </c>
      <c r="AY59" s="315">
        <v>154162</v>
      </c>
      <c r="AZ59" s="315">
        <v>0</v>
      </c>
      <c r="BA59" s="247">
        <v>0</v>
      </c>
      <c r="BB59" s="247">
        <v>0</v>
      </c>
      <c r="BC59" s="247">
        <v>0</v>
      </c>
      <c r="BD59" s="247">
        <v>0</v>
      </c>
      <c r="BE59" s="315">
        <v>212765.46999999994</v>
      </c>
      <c r="BF59" s="247">
        <v>0</v>
      </c>
      <c r="BG59" s="247">
        <v>0</v>
      </c>
      <c r="BH59" s="247">
        <v>0</v>
      </c>
      <c r="BI59" s="247">
        <v>0</v>
      </c>
      <c r="BJ59" s="247">
        <v>0</v>
      </c>
      <c r="BK59" s="247">
        <v>0</v>
      </c>
      <c r="BL59" s="247">
        <v>0</v>
      </c>
      <c r="BM59" s="247">
        <v>0</v>
      </c>
      <c r="BN59" s="247">
        <v>0</v>
      </c>
      <c r="BO59" s="247">
        <v>0</v>
      </c>
      <c r="BP59" s="247">
        <v>0</v>
      </c>
      <c r="BQ59" s="247">
        <v>0</v>
      </c>
      <c r="BR59" s="247">
        <v>0</v>
      </c>
      <c r="BS59" s="247">
        <v>0</v>
      </c>
      <c r="BT59" s="247">
        <v>0</v>
      </c>
      <c r="BU59" s="247">
        <v>0</v>
      </c>
      <c r="BV59" s="247">
        <v>0</v>
      </c>
      <c r="BW59" s="247">
        <v>0</v>
      </c>
      <c r="BX59" s="247">
        <v>0</v>
      </c>
      <c r="BY59" s="247">
        <v>0</v>
      </c>
      <c r="BZ59" s="247">
        <v>0</v>
      </c>
      <c r="CA59" s="247">
        <v>0</v>
      </c>
      <c r="CB59" s="247">
        <v>0</v>
      </c>
      <c r="CC59" s="247">
        <v>0</v>
      </c>
      <c r="CD59" s="237">
        <v>0</v>
      </c>
      <c r="CE59" s="26">
        <v>0</v>
      </c>
      <c r="CF59" s="11">
        <f>SUM(C59:CD59)</f>
        <v>412972.47</v>
      </c>
    </row>
    <row r="60" spans="1:85" s="211" customFormat="1" x14ac:dyDescent="0.35">
      <c r="A60" s="219" t="s">
        <v>182</v>
      </c>
      <c r="B60" s="220"/>
      <c r="C60" s="313">
        <v>57.152487663403768</v>
      </c>
      <c r="D60" s="313">
        <v>66.609156840190522</v>
      </c>
      <c r="E60" s="313">
        <v>59.744942457569188</v>
      </c>
      <c r="F60" s="313">
        <v>0</v>
      </c>
      <c r="G60" s="313">
        <v>0</v>
      </c>
      <c r="H60" s="313">
        <v>93.482717795413322</v>
      </c>
      <c r="I60" s="313">
        <v>0</v>
      </c>
      <c r="J60" s="313">
        <v>0</v>
      </c>
      <c r="K60" s="313">
        <v>0</v>
      </c>
      <c r="L60" s="313">
        <v>0</v>
      </c>
      <c r="M60" s="313">
        <v>0</v>
      </c>
      <c r="N60" s="313">
        <v>0</v>
      </c>
      <c r="O60" s="313">
        <v>43.396869172137414</v>
      </c>
      <c r="P60" s="313">
        <v>21.561495887457333</v>
      </c>
      <c r="Q60" s="313">
        <v>0</v>
      </c>
      <c r="R60" s="313">
        <v>7.2996815058493585</v>
      </c>
      <c r="S60" s="313">
        <v>11.022617121777724</v>
      </c>
      <c r="T60" s="313">
        <v>0</v>
      </c>
      <c r="U60" s="313">
        <v>27.818915749613847</v>
      </c>
      <c r="V60" s="313">
        <v>0</v>
      </c>
      <c r="W60" s="313">
        <v>2.5974698626578805</v>
      </c>
      <c r="X60" s="313">
        <v>8.4615712317175937</v>
      </c>
      <c r="Y60" s="313">
        <v>32.614913009230833</v>
      </c>
      <c r="Z60" s="313">
        <v>0</v>
      </c>
      <c r="AA60" s="313">
        <v>2.2369267120223388</v>
      </c>
      <c r="AB60" s="313">
        <v>34.057176707663402</v>
      </c>
      <c r="AC60" s="313">
        <v>17.356778079814141</v>
      </c>
      <c r="AD60" s="313">
        <v>0</v>
      </c>
      <c r="AE60" s="313">
        <v>0</v>
      </c>
      <c r="AF60" s="313">
        <v>0</v>
      </c>
      <c r="AG60" s="313">
        <v>118.31119518927245</v>
      </c>
      <c r="AH60" s="313">
        <v>0</v>
      </c>
      <c r="AI60" s="313">
        <v>9.3605965740601924</v>
      </c>
      <c r="AJ60" s="313">
        <v>8.0921006838230003</v>
      </c>
      <c r="AK60" s="313">
        <v>0</v>
      </c>
      <c r="AL60" s="313">
        <v>0</v>
      </c>
      <c r="AM60" s="313">
        <v>0</v>
      </c>
      <c r="AN60" s="313">
        <v>0</v>
      </c>
      <c r="AO60" s="313">
        <v>5.8253424649554334E-3</v>
      </c>
      <c r="AP60" s="313">
        <v>0</v>
      </c>
      <c r="AQ60" s="313">
        <v>0</v>
      </c>
      <c r="AR60" s="313">
        <v>0</v>
      </c>
      <c r="AS60" s="313">
        <v>0</v>
      </c>
      <c r="AT60" s="313">
        <v>0</v>
      </c>
      <c r="AU60" s="313">
        <v>0</v>
      </c>
      <c r="AV60" s="313">
        <v>39.853641775362526</v>
      </c>
      <c r="AW60" s="313">
        <v>29.413079448025606</v>
      </c>
      <c r="AX60" s="313">
        <v>0</v>
      </c>
      <c r="AY60" s="313">
        <v>30.096102050671771</v>
      </c>
      <c r="AZ60" s="313">
        <v>0</v>
      </c>
      <c r="BA60" s="313">
        <v>1.1604130135396693</v>
      </c>
      <c r="BB60" s="313">
        <v>11.083334929988585</v>
      </c>
      <c r="BC60" s="313">
        <v>6.690926026480696</v>
      </c>
      <c r="BD60" s="313">
        <v>10.721549998531295</v>
      </c>
      <c r="BE60" s="313">
        <v>10.37370753282552</v>
      </c>
      <c r="BF60" s="313">
        <v>33.23513698174861</v>
      </c>
      <c r="BG60" s="313">
        <v>0</v>
      </c>
      <c r="BH60" s="313">
        <v>0</v>
      </c>
      <c r="BI60" s="313">
        <v>0</v>
      </c>
      <c r="BJ60" s="313">
        <v>0</v>
      </c>
      <c r="BK60" s="313">
        <v>0</v>
      </c>
      <c r="BL60" s="313">
        <v>2.1307904106670152</v>
      </c>
      <c r="BM60" s="313">
        <v>0</v>
      </c>
      <c r="BN60" s="313">
        <v>14.976097258222454</v>
      </c>
      <c r="BO60" s="313">
        <v>0</v>
      </c>
      <c r="BP60" s="313">
        <v>0</v>
      </c>
      <c r="BQ60" s="313">
        <v>0</v>
      </c>
      <c r="BR60" s="313">
        <v>0</v>
      </c>
      <c r="BS60" s="313">
        <v>0</v>
      </c>
      <c r="BT60" s="313">
        <v>0</v>
      </c>
      <c r="BU60" s="313">
        <v>0</v>
      </c>
      <c r="BV60" s="313">
        <v>0</v>
      </c>
      <c r="BW60" s="313">
        <v>0</v>
      </c>
      <c r="BX60" s="313">
        <v>11.598851368274131</v>
      </c>
      <c r="BY60" s="313">
        <v>4.4359815062416468</v>
      </c>
      <c r="BZ60" s="313">
        <v>3.6312595885436627</v>
      </c>
      <c r="CA60" s="313">
        <v>0</v>
      </c>
      <c r="CB60" s="313">
        <v>0</v>
      </c>
      <c r="CC60" s="313">
        <v>27.380303420906809</v>
      </c>
      <c r="CD60" s="221" t="s">
        <v>168</v>
      </c>
      <c r="CE60" s="240">
        <f t="shared" ref="CE60:CE68" si="6">SUM(C60:CD60)</f>
        <v>857.96461289616957</v>
      </c>
      <c r="CG60" s="253"/>
    </row>
    <row r="61" spans="1:85" x14ac:dyDescent="0.35">
      <c r="A61" s="33" t="s">
        <v>183</v>
      </c>
      <c r="B61" s="16"/>
      <c r="C61" s="313">
        <v>9348202.1799999997</v>
      </c>
      <c r="D61" s="313">
        <v>9499412.3700000029</v>
      </c>
      <c r="E61" s="313">
        <v>6924327.9299999997</v>
      </c>
      <c r="F61" s="313">
        <v>0</v>
      </c>
      <c r="G61" s="313">
        <v>0</v>
      </c>
      <c r="H61" s="313">
        <v>10710970.050000003</v>
      </c>
      <c r="I61" s="313">
        <v>0</v>
      </c>
      <c r="J61" s="313">
        <v>0</v>
      </c>
      <c r="K61" s="313">
        <v>0</v>
      </c>
      <c r="L61" s="313">
        <v>0</v>
      </c>
      <c r="M61" s="313">
        <v>50.67</v>
      </c>
      <c r="N61" s="313">
        <v>0</v>
      </c>
      <c r="O61" s="313">
        <v>6363566.4100000011</v>
      </c>
      <c r="P61" s="313">
        <v>2613781.75</v>
      </c>
      <c r="Q61" s="313">
        <v>0</v>
      </c>
      <c r="R61" s="313">
        <v>1275774.4300000002</v>
      </c>
      <c r="S61" s="313">
        <v>881928.29999999981</v>
      </c>
      <c r="T61" s="313">
        <v>0</v>
      </c>
      <c r="U61" s="313">
        <v>2723648.7600000002</v>
      </c>
      <c r="V61" s="313">
        <v>0</v>
      </c>
      <c r="W61" s="313">
        <v>1408753.23</v>
      </c>
      <c r="X61" s="313">
        <v>1144760.23</v>
      </c>
      <c r="Y61" s="313">
        <v>3207540.1199999996</v>
      </c>
      <c r="Z61" s="313">
        <v>0</v>
      </c>
      <c r="AA61" s="313">
        <v>329562.94999999995</v>
      </c>
      <c r="AB61" s="313">
        <v>4309492.4399999995</v>
      </c>
      <c r="AC61" s="313">
        <v>1909921.5699999998</v>
      </c>
      <c r="AD61" s="313">
        <v>0</v>
      </c>
      <c r="AE61" s="313">
        <v>1007592.71</v>
      </c>
      <c r="AF61" s="313">
        <v>0</v>
      </c>
      <c r="AG61" s="313">
        <v>17763598.229999997</v>
      </c>
      <c r="AH61" s="313">
        <v>0</v>
      </c>
      <c r="AI61" s="313">
        <v>1108354.75</v>
      </c>
      <c r="AJ61" s="313">
        <v>1041704.0700000001</v>
      </c>
      <c r="AK61" s="313">
        <v>0</v>
      </c>
      <c r="AL61" s="313">
        <v>0</v>
      </c>
      <c r="AM61" s="313">
        <v>0</v>
      </c>
      <c r="AN61" s="313">
        <v>0</v>
      </c>
      <c r="AO61" s="313">
        <v>0</v>
      </c>
      <c r="AP61" s="313">
        <v>228.83</v>
      </c>
      <c r="AQ61" s="313">
        <v>0</v>
      </c>
      <c r="AR61" s="313">
        <v>0</v>
      </c>
      <c r="AS61" s="313">
        <v>0</v>
      </c>
      <c r="AT61" s="313">
        <v>0</v>
      </c>
      <c r="AU61" s="313">
        <v>0</v>
      </c>
      <c r="AV61" s="313">
        <v>4808285.5</v>
      </c>
      <c r="AW61" s="313">
        <v>4049599.06</v>
      </c>
      <c r="AX61" s="313">
        <v>0</v>
      </c>
      <c r="AY61" s="313">
        <v>1830464.3099999996</v>
      </c>
      <c r="AZ61" s="313">
        <v>0</v>
      </c>
      <c r="BA61" s="313">
        <v>57740.67</v>
      </c>
      <c r="BB61" s="313">
        <v>1312068.9500000002</v>
      </c>
      <c r="BC61" s="313">
        <v>309601.78999999998</v>
      </c>
      <c r="BD61" s="313">
        <v>571285.07999999996</v>
      </c>
      <c r="BE61" s="313">
        <v>1147508.97</v>
      </c>
      <c r="BF61" s="313">
        <v>1954958.1999999997</v>
      </c>
      <c r="BG61" s="313">
        <v>0</v>
      </c>
      <c r="BH61" s="313">
        <v>0</v>
      </c>
      <c r="BI61" s="313">
        <v>0</v>
      </c>
      <c r="BJ61" s="313">
        <v>0</v>
      </c>
      <c r="BK61" s="313">
        <v>0</v>
      </c>
      <c r="BL61" s="313">
        <v>859134.33000000019</v>
      </c>
      <c r="BM61" s="313">
        <v>0</v>
      </c>
      <c r="BN61" s="313">
        <v>4374614.9899999984</v>
      </c>
      <c r="BO61" s="313">
        <v>0</v>
      </c>
      <c r="BP61" s="313">
        <v>0</v>
      </c>
      <c r="BQ61" s="313">
        <v>0</v>
      </c>
      <c r="BR61" s="313">
        <v>0</v>
      </c>
      <c r="BS61" s="313">
        <v>0</v>
      </c>
      <c r="BT61" s="313">
        <v>0</v>
      </c>
      <c r="BU61" s="313">
        <v>0</v>
      </c>
      <c r="BV61" s="313">
        <v>0</v>
      </c>
      <c r="BW61" s="313">
        <v>0</v>
      </c>
      <c r="BX61" s="313">
        <v>1695407.3400000003</v>
      </c>
      <c r="BY61" s="313">
        <v>757225.41</v>
      </c>
      <c r="BZ61" s="313">
        <v>542995.55999999994</v>
      </c>
      <c r="CA61" s="313">
        <v>0</v>
      </c>
      <c r="CB61" s="313">
        <v>0</v>
      </c>
      <c r="CC61" s="313">
        <v>3510048.8899999978</v>
      </c>
      <c r="CD61" s="24" t="s">
        <v>168</v>
      </c>
      <c r="CE61" s="26">
        <f t="shared" si="6"/>
        <v>111354111.03</v>
      </c>
      <c r="CF61" s="11">
        <f>C389</f>
        <v>111354111.02999996</v>
      </c>
      <c r="CG61" s="253">
        <f>CF61-CE61</f>
        <v>0</v>
      </c>
    </row>
    <row r="62" spans="1:85" x14ac:dyDescent="0.35">
      <c r="A62" s="33" t="s">
        <v>11</v>
      </c>
      <c r="B62" s="16"/>
      <c r="C62" s="26">
        <f t="shared" ref="C62:AH62" si="7">ROUND(C47+C48,0)</f>
        <v>1247565</v>
      </c>
      <c r="D62" s="26">
        <f t="shared" si="7"/>
        <v>1395645</v>
      </c>
      <c r="E62" s="26">
        <f t="shared" si="7"/>
        <v>1541285</v>
      </c>
      <c r="F62" s="26">
        <f t="shared" si="7"/>
        <v>0</v>
      </c>
      <c r="G62" s="26">
        <f t="shared" si="7"/>
        <v>0</v>
      </c>
      <c r="H62" s="26">
        <f t="shared" si="7"/>
        <v>2379647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1019778</v>
      </c>
      <c r="P62" s="26">
        <f t="shared" si="7"/>
        <v>518542</v>
      </c>
      <c r="Q62" s="26">
        <f t="shared" si="7"/>
        <v>0</v>
      </c>
      <c r="R62" s="26">
        <f t="shared" si="7"/>
        <v>229033</v>
      </c>
      <c r="S62" s="26">
        <f t="shared" si="7"/>
        <v>239592</v>
      </c>
      <c r="T62" s="26">
        <f t="shared" si="7"/>
        <v>0</v>
      </c>
      <c r="U62" s="26">
        <f t="shared" si="7"/>
        <v>637517</v>
      </c>
      <c r="V62" s="26">
        <f t="shared" si="7"/>
        <v>0</v>
      </c>
      <c r="W62" s="26">
        <f t="shared" si="7"/>
        <v>339988</v>
      </c>
      <c r="X62" s="26">
        <f t="shared" si="7"/>
        <v>236162</v>
      </c>
      <c r="Y62" s="26">
        <f t="shared" si="7"/>
        <v>639488</v>
      </c>
      <c r="Z62" s="26">
        <f t="shared" si="7"/>
        <v>0</v>
      </c>
      <c r="AA62" s="26">
        <f t="shared" si="7"/>
        <v>63830</v>
      </c>
      <c r="AB62" s="26">
        <f t="shared" si="7"/>
        <v>937675</v>
      </c>
      <c r="AC62" s="26">
        <f t="shared" si="7"/>
        <v>457370</v>
      </c>
      <c r="AD62" s="26">
        <f t="shared" si="7"/>
        <v>0</v>
      </c>
      <c r="AE62" s="26">
        <f t="shared" si="7"/>
        <v>232221</v>
      </c>
      <c r="AF62" s="26">
        <f t="shared" si="7"/>
        <v>0</v>
      </c>
      <c r="AG62" s="26">
        <f t="shared" si="7"/>
        <v>2405418</v>
      </c>
      <c r="AH62" s="26">
        <f t="shared" si="7"/>
        <v>0</v>
      </c>
      <c r="AI62" s="26">
        <f t="shared" ref="AI62:BN62" si="8">ROUND(AI47+AI48,0)</f>
        <v>249918</v>
      </c>
      <c r="AJ62" s="26">
        <f t="shared" si="8"/>
        <v>233612</v>
      </c>
      <c r="AK62" s="26">
        <f t="shared" si="8"/>
        <v>0</v>
      </c>
      <c r="AL62" s="26">
        <f t="shared" si="8"/>
        <v>0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846060</v>
      </c>
      <c r="AW62" s="26">
        <f t="shared" si="8"/>
        <v>567451</v>
      </c>
      <c r="AX62" s="26">
        <f t="shared" si="8"/>
        <v>0</v>
      </c>
      <c r="AY62" s="26">
        <f t="shared" si="8"/>
        <v>669973</v>
      </c>
      <c r="AZ62" s="26">
        <f t="shared" si="8"/>
        <v>0</v>
      </c>
      <c r="BA62" s="26">
        <f t="shared" si="8"/>
        <v>24919</v>
      </c>
      <c r="BB62" s="26">
        <f t="shared" si="8"/>
        <v>270898</v>
      </c>
      <c r="BC62" s="26">
        <f t="shared" si="8"/>
        <v>142515</v>
      </c>
      <c r="BD62" s="26">
        <f t="shared" si="8"/>
        <v>234322</v>
      </c>
      <c r="BE62" s="26">
        <f t="shared" si="8"/>
        <v>273799</v>
      </c>
      <c r="BF62" s="26">
        <f t="shared" si="8"/>
        <v>726210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0</v>
      </c>
      <c r="BK62" s="26">
        <f t="shared" si="8"/>
        <v>0</v>
      </c>
      <c r="BL62" s="26">
        <f t="shared" si="8"/>
        <v>322183</v>
      </c>
      <c r="BM62" s="26">
        <f t="shared" si="8"/>
        <v>0</v>
      </c>
      <c r="BN62" s="26">
        <f t="shared" si="8"/>
        <v>387579</v>
      </c>
      <c r="BO62" s="26">
        <f t="shared" ref="BO62:CB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0</v>
      </c>
      <c r="BW62" s="26">
        <f t="shared" si="9"/>
        <v>0</v>
      </c>
      <c r="BX62" s="26">
        <f t="shared" si="9"/>
        <v>301570</v>
      </c>
      <c r="BY62" s="26">
        <f t="shared" si="9"/>
        <v>140180</v>
      </c>
      <c r="BZ62" s="26">
        <f t="shared" si="9"/>
        <v>104821</v>
      </c>
      <c r="CA62" s="26">
        <f t="shared" si="9"/>
        <v>0</v>
      </c>
      <c r="CB62" s="26">
        <f t="shared" si="9"/>
        <v>0</v>
      </c>
      <c r="CC62" s="316">
        <v>0</v>
      </c>
      <c r="CD62" s="24" t="s">
        <v>168</v>
      </c>
      <c r="CE62" s="26">
        <f t="shared" si="6"/>
        <v>20016766</v>
      </c>
      <c r="CF62" s="11">
        <f t="shared" ref="CF62:CF66" si="10">C390</f>
        <v>20803689.880000003</v>
      </c>
      <c r="CG62" s="253">
        <f t="shared" ref="CG62:CG68" si="11">CF62-CE62</f>
        <v>786923.88000000268</v>
      </c>
    </row>
    <row r="63" spans="1:85" x14ac:dyDescent="0.35">
      <c r="A63" s="33" t="s">
        <v>184</v>
      </c>
      <c r="B63" s="16"/>
      <c r="C63" s="313">
        <v>702436.37</v>
      </c>
      <c r="D63" s="313">
        <v>0</v>
      </c>
      <c r="E63" s="313">
        <v>383</v>
      </c>
      <c r="F63" s="313">
        <v>0</v>
      </c>
      <c r="G63" s="313">
        <v>0</v>
      </c>
      <c r="H63" s="313">
        <v>1190714.3199999998</v>
      </c>
      <c r="I63" s="313">
        <v>0</v>
      </c>
      <c r="J63" s="313">
        <v>0</v>
      </c>
      <c r="K63" s="313">
        <v>0</v>
      </c>
      <c r="L63" s="313">
        <v>0</v>
      </c>
      <c r="M63" s="313">
        <v>0</v>
      </c>
      <c r="N63" s="313">
        <v>0</v>
      </c>
      <c r="O63" s="313">
        <v>37500</v>
      </c>
      <c r="P63" s="313">
        <v>0</v>
      </c>
      <c r="Q63" s="313">
        <v>0</v>
      </c>
      <c r="R63" s="313">
        <v>0</v>
      </c>
      <c r="S63" s="313">
        <v>0</v>
      </c>
      <c r="T63" s="313">
        <v>0</v>
      </c>
      <c r="U63" s="313">
        <v>0</v>
      </c>
      <c r="V63" s="313">
        <v>0</v>
      </c>
      <c r="W63" s="313">
        <v>0</v>
      </c>
      <c r="X63" s="313">
        <v>0</v>
      </c>
      <c r="Y63" s="313">
        <v>0</v>
      </c>
      <c r="Z63" s="313">
        <v>0</v>
      </c>
      <c r="AA63" s="313">
        <v>0</v>
      </c>
      <c r="AB63" s="313">
        <v>0</v>
      </c>
      <c r="AC63" s="313">
        <v>0</v>
      </c>
      <c r="AD63" s="313">
        <v>114049.45</v>
      </c>
      <c r="AE63" s="313">
        <v>0</v>
      </c>
      <c r="AF63" s="313">
        <v>0</v>
      </c>
      <c r="AG63" s="313">
        <v>361429.07</v>
      </c>
      <c r="AH63" s="313">
        <v>0</v>
      </c>
      <c r="AI63" s="313">
        <v>0</v>
      </c>
      <c r="AJ63" s="313">
        <v>0</v>
      </c>
      <c r="AK63" s="313">
        <v>0</v>
      </c>
      <c r="AL63" s="313">
        <v>0</v>
      </c>
      <c r="AM63" s="313">
        <v>0</v>
      </c>
      <c r="AN63" s="313">
        <v>0</v>
      </c>
      <c r="AO63" s="313">
        <v>0</v>
      </c>
      <c r="AP63" s="313">
        <v>0</v>
      </c>
      <c r="AQ63" s="313">
        <v>0</v>
      </c>
      <c r="AR63" s="313">
        <v>0</v>
      </c>
      <c r="AS63" s="313">
        <v>0</v>
      </c>
      <c r="AT63" s="313">
        <v>0</v>
      </c>
      <c r="AU63" s="313">
        <v>0</v>
      </c>
      <c r="AV63" s="313">
        <v>1297919.8700000001</v>
      </c>
      <c r="AW63" s="313">
        <v>0</v>
      </c>
      <c r="AX63" s="313">
        <v>0</v>
      </c>
      <c r="AY63" s="313">
        <v>0</v>
      </c>
      <c r="AZ63" s="313">
        <v>0</v>
      </c>
      <c r="BA63" s="313">
        <v>0</v>
      </c>
      <c r="BB63" s="313">
        <v>0</v>
      </c>
      <c r="BC63" s="313">
        <v>0</v>
      </c>
      <c r="BD63" s="313">
        <v>0</v>
      </c>
      <c r="BE63" s="313">
        <v>5459</v>
      </c>
      <c r="BF63" s="313">
        <v>0</v>
      </c>
      <c r="BG63" s="313">
        <v>0</v>
      </c>
      <c r="BH63" s="313">
        <v>0</v>
      </c>
      <c r="BI63" s="313">
        <v>0</v>
      </c>
      <c r="BJ63" s="313">
        <v>0</v>
      </c>
      <c r="BK63" s="313">
        <v>0</v>
      </c>
      <c r="BL63" s="313">
        <v>0</v>
      </c>
      <c r="BM63" s="313">
        <v>0</v>
      </c>
      <c r="BN63" s="313">
        <v>3676694.14</v>
      </c>
      <c r="BO63" s="313">
        <v>0</v>
      </c>
      <c r="BP63" s="313">
        <v>0</v>
      </c>
      <c r="BQ63" s="313">
        <v>0</v>
      </c>
      <c r="BR63" s="313">
        <v>0</v>
      </c>
      <c r="BS63" s="313">
        <v>0</v>
      </c>
      <c r="BT63" s="313">
        <v>0</v>
      </c>
      <c r="BU63" s="313">
        <v>0</v>
      </c>
      <c r="BV63" s="313">
        <v>0</v>
      </c>
      <c r="BW63" s="313">
        <v>0</v>
      </c>
      <c r="BX63" s="313">
        <v>0</v>
      </c>
      <c r="BY63" s="313">
        <v>183472.38</v>
      </c>
      <c r="BZ63" s="313">
        <v>0</v>
      </c>
      <c r="CA63" s="313">
        <v>0</v>
      </c>
      <c r="CB63" s="313">
        <v>0</v>
      </c>
      <c r="CC63" s="313">
        <v>4167491.7100000004</v>
      </c>
      <c r="CD63" s="24" t="s">
        <v>168</v>
      </c>
      <c r="CE63" s="26">
        <f t="shared" si="6"/>
        <v>11737549.310000001</v>
      </c>
      <c r="CF63" s="11">
        <f t="shared" si="10"/>
        <v>11737549.310000004</v>
      </c>
      <c r="CG63" s="253">
        <f t="shared" si="11"/>
        <v>0</v>
      </c>
    </row>
    <row r="64" spans="1:85" x14ac:dyDescent="0.35">
      <c r="A64" s="33" t="s">
        <v>185</v>
      </c>
      <c r="B64" s="16"/>
      <c r="C64" s="313">
        <v>889136.67000000016</v>
      </c>
      <c r="D64" s="313">
        <v>920672.0700000003</v>
      </c>
      <c r="E64" s="313">
        <v>806883.56000000017</v>
      </c>
      <c r="F64" s="313">
        <v>0</v>
      </c>
      <c r="G64" s="313">
        <v>0</v>
      </c>
      <c r="H64" s="313">
        <v>259243.7</v>
      </c>
      <c r="I64" s="313">
        <v>0</v>
      </c>
      <c r="J64" s="313">
        <v>0</v>
      </c>
      <c r="K64" s="313">
        <v>0</v>
      </c>
      <c r="L64" s="313">
        <v>0</v>
      </c>
      <c r="M64" s="313">
        <v>0</v>
      </c>
      <c r="N64" s="313">
        <v>0</v>
      </c>
      <c r="O64" s="313">
        <v>879424.37</v>
      </c>
      <c r="P64" s="313">
        <v>9549354.7900000028</v>
      </c>
      <c r="Q64" s="313">
        <v>0</v>
      </c>
      <c r="R64" s="313">
        <v>28730.260000000002</v>
      </c>
      <c r="S64" s="313">
        <v>252841.47999999998</v>
      </c>
      <c r="T64" s="313">
        <v>0</v>
      </c>
      <c r="U64" s="313">
        <v>2339906.4400000004</v>
      </c>
      <c r="V64" s="313">
        <v>0</v>
      </c>
      <c r="W64" s="313">
        <v>163822.12999999998</v>
      </c>
      <c r="X64" s="313">
        <v>313089.36</v>
      </c>
      <c r="Y64" s="313">
        <v>3434998.0599999996</v>
      </c>
      <c r="Z64" s="313">
        <v>0</v>
      </c>
      <c r="AA64" s="313">
        <v>174466.06</v>
      </c>
      <c r="AB64" s="313">
        <v>4491358.25</v>
      </c>
      <c r="AC64" s="313">
        <v>294377.94</v>
      </c>
      <c r="AD64" s="313">
        <v>0</v>
      </c>
      <c r="AE64" s="313">
        <v>1795.1999999999998</v>
      </c>
      <c r="AF64" s="313">
        <v>0</v>
      </c>
      <c r="AG64" s="313">
        <v>1760608.4799999995</v>
      </c>
      <c r="AH64" s="313">
        <v>0</v>
      </c>
      <c r="AI64" s="313">
        <v>255340.94000000003</v>
      </c>
      <c r="AJ64" s="313">
        <v>103026.71</v>
      </c>
      <c r="AK64" s="313">
        <v>0</v>
      </c>
      <c r="AL64" s="313">
        <v>0</v>
      </c>
      <c r="AM64" s="313">
        <v>0</v>
      </c>
      <c r="AN64" s="313">
        <v>0</v>
      </c>
      <c r="AO64" s="313">
        <v>0</v>
      </c>
      <c r="AP64" s="313">
        <v>0</v>
      </c>
      <c r="AQ64" s="313">
        <v>0</v>
      </c>
      <c r="AR64" s="313">
        <v>0</v>
      </c>
      <c r="AS64" s="313">
        <v>0</v>
      </c>
      <c r="AT64" s="313">
        <v>0</v>
      </c>
      <c r="AU64" s="313">
        <v>0</v>
      </c>
      <c r="AV64" s="313">
        <v>655260.6100000001</v>
      </c>
      <c r="AW64" s="313">
        <v>0</v>
      </c>
      <c r="AX64" s="313">
        <v>0</v>
      </c>
      <c r="AY64" s="313">
        <v>678987.49999999988</v>
      </c>
      <c r="AZ64" s="313">
        <v>0</v>
      </c>
      <c r="BA64" s="313">
        <v>11745.47</v>
      </c>
      <c r="BB64" s="313">
        <v>0</v>
      </c>
      <c r="BC64" s="313">
        <v>0</v>
      </c>
      <c r="BD64" s="313">
        <v>136657.82</v>
      </c>
      <c r="BE64" s="313">
        <v>63193.67</v>
      </c>
      <c r="BF64" s="313">
        <v>140566.29</v>
      </c>
      <c r="BG64" s="313">
        <v>0</v>
      </c>
      <c r="BH64" s="313">
        <v>0</v>
      </c>
      <c r="BI64" s="313">
        <v>0</v>
      </c>
      <c r="BJ64" s="313">
        <v>0</v>
      </c>
      <c r="BK64" s="313">
        <v>0</v>
      </c>
      <c r="BL64" s="313">
        <v>34335.53</v>
      </c>
      <c r="BM64" s="313">
        <v>0</v>
      </c>
      <c r="BN64" s="313">
        <v>44025.65</v>
      </c>
      <c r="BO64" s="313">
        <v>0</v>
      </c>
      <c r="BP64" s="313">
        <v>0</v>
      </c>
      <c r="BQ64" s="313">
        <v>0</v>
      </c>
      <c r="BR64" s="313">
        <v>0</v>
      </c>
      <c r="BS64" s="313">
        <v>0</v>
      </c>
      <c r="BT64" s="313">
        <v>0</v>
      </c>
      <c r="BU64" s="313">
        <v>0</v>
      </c>
      <c r="BV64" s="313">
        <v>0</v>
      </c>
      <c r="BW64" s="313">
        <v>0</v>
      </c>
      <c r="BX64" s="313">
        <v>5485.91</v>
      </c>
      <c r="BY64" s="313">
        <v>23396.66</v>
      </c>
      <c r="BZ64" s="313">
        <v>465.44</v>
      </c>
      <c r="CA64" s="313">
        <v>0</v>
      </c>
      <c r="CB64" s="313">
        <v>0</v>
      </c>
      <c r="CC64" s="313">
        <v>-264365.19</v>
      </c>
      <c r="CD64" s="24" t="s">
        <v>168</v>
      </c>
      <c r="CE64" s="26">
        <f t="shared" si="6"/>
        <v>28448831.830000006</v>
      </c>
      <c r="CF64" s="11">
        <f t="shared" si="10"/>
        <v>28448831.829999968</v>
      </c>
      <c r="CG64" s="253">
        <f t="shared" si="11"/>
        <v>-3.7252902984619141E-8</v>
      </c>
    </row>
    <row r="65" spans="1:85" x14ac:dyDescent="0.35">
      <c r="A65" s="33" t="s">
        <v>186</v>
      </c>
      <c r="B65" s="16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3"/>
      <c r="CD65" s="24" t="s">
        <v>168</v>
      </c>
      <c r="CE65" s="26">
        <f t="shared" si="6"/>
        <v>0</v>
      </c>
      <c r="CF65" s="11">
        <f t="shared" si="10"/>
        <v>0</v>
      </c>
      <c r="CG65" s="253">
        <f t="shared" si="11"/>
        <v>0</v>
      </c>
    </row>
    <row r="66" spans="1:85" x14ac:dyDescent="0.35">
      <c r="A66" s="33" t="s">
        <v>187</v>
      </c>
      <c r="B66" s="16"/>
      <c r="C66" s="313">
        <v>64181.64</v>
      </c>
      <c r="D66" s="313">
        <v>108384.39</v>
      </c>
      <c r="E66" s="313">
        <v>111560.82999999999</v>
      </c>
      <c r="F66" s="313">
        <v>0</v>
      </c>
      <c r="G66" s="313">
        <v>0</v>
      </c>
      <c r="H66" s="313">
        <v>2974136.3099999996</v>
      </c>
      <c r="I66" s="313">
        <v>0</v>
      </c>
      <c r="J66" s="313">
        <v>0</v>
      </c>
      <c r="K66" s="313">
        <v>0</v>
      </c>
      <c r="L66" s="313">
        <v>0</v>
      </c>
      <c r="M66" s="313">
        <v>0</v>
      </c>
      <c r="N66" s="313">
        <v>0</v>
      </c>
      <c r="O66" s="313">
        <v>267720.13</v>
      </c>
      <c r="P66" s="313">
        <v>700614.51</v>
      </c>
      <c r="Q66" s="313">
        <v>0</v>
      </c>
      <c r="R66" s="313">
        <v>4970.16</v>
      </c>
      <c r="S66" s="313">
        <v>170468.7</v>
      </c>
      <c r="T66" s="313">
        <v>0</v>
      </c>
      <c r="U66" s="313">
        <v>11274981.210000001</v>
      </c>
      <c r="V66" s="313">
        <v>0</v>
      </c>
      <c r="W66" s="313">
        <v>76885.59</v>
      </c>
      <c r="X66" s="313">
        <v>22629.879999999997</v>
      </c>
      <c r="Y66" s="313">
        <v>45835.900000000009</v>
      </c>
      <c r="Z66" s="313">
        <v>0</v>
      </c>
      <c r="AA66" s="313">
        <v>24199.200000000001</v>
      </c>
      <c r="AB66" s="313">
        <v>207473.46999999997</v>
      </c>
      <c r="AC66" s="313">
        <v>29655.21</v>
      </c>
      <c r="AD66" s="313">
        <v>1496575.98</v>
      </c>
      <c r="AE66" s="313">
        <v>40</v>
      </c>
      <c r="AF66" s="313">
        <v>0</v>
      </c>
      <c r="AG66" s="313">
        <v>367710.54</v>
      </c>
      <c r="AH66" s="313">
        <v>0</v>
      </c>
      <c r="AI66" s="313">
        <v>22539.15</v>
      </c>
      <c r="AJ66" s="313">
        <v>3778.81</v>
      </c>
      <c r="AK66" s="313">
        <v>0</v>
      </c>
      <c r="AL66" s="313">
        <v>0</v>
      </c>
      <c r="AM66" s="313">
        <v>0</v>
      </c>
      <c r="AN66" s="313">
        <v>0</v>
      </c>
      <c r="AO66" s="313">
        <v>0</v>
      </c>
      <c r="AP66" s="313">
        <v>0</v>
      </c>
      <c r="AQ66" s="313">
        <v>0</v>
      </c>
      <c r="AR66" s="313">
        <v>0</v>
      </c>
      <c r="AS66" s="313">
        <v>0</v>
      </c>
      <c r="AT66" s="313">
        <v>0</v>
      </c>
      <c r="AU66" s="313">
        <v>0</v>
      </c>
      <c r="AV66" s="313">
        <v>68505.829999999987</v>
      </c>
      <c r="AW66" s="313">
        <v>35849.040000000001</v>
      </c>
      <c r="AX66" s="313">
        <v>0</v>
      </c>
      <c r="AY66" s="313">
        <v>35073.86</v>
      </c>
      <c r="AZ66" s="313">
        <v>0</v>
      </c>
      <c r="BA66" s="313">
        <v>0</v>
      </c>
      <c r="BB66" s="313">
        <v>0</v>
      </c>
      <c r="BC66" s="313">
        <v>0</v>
      </c>
      <c r="BD66" s="313">
        <v>2019.04</v>
      </c>
      <c r="BE66" s="313">
        <v>725292.8</v>
      </c>
      <c r="BF66" s="313">
        <v>118759.35</v>
      </c>
      <c r="BG66" s="313">
        <v>0</v>
      </c>
      <c r="BH66" s="313">
        <v>0</v>
      </c>
      <c r="BI66" s="313">
        <v>0</v>
      </c>
      <c r="BJ66" s="313">
        <v>0</v>
      </c>
      <c r="BK66" s="313">
        <v>0</v>
      </c>
      <c r="BL66" s="313">
        <v>0</v>
      </c>
      <c r="BM66" s="313">
        <v>0</v>
      </c>
      <c r="BN66" s="313">
        <v>31213745.900000006</v>
      </c>
      <c r="BO66" s="313">
        <v>0</v>
      </c>
      <c r="BP66" s="313">
        <v>0</v>
      </c>
      <c r="BQ66" s="313">
        <v>0</v>
      </c>
      <c r="BR66" s="313">
        <v>0</v>
      </c>
      <c r="BS66" s="313">
        <v>0</v>
      </c>
      <c r="BT66" s="313">
        <v>0</v>
      </c>
      <c r="BU66" s="313">
        <v>0</v>
      </c>
      <c r="BV66" s="313">
        <v>0</v>
      </c>
      <c r="BW66" s="313">
        <v>0</v>
      </c>
      <c r="BX66" s="313">
        <v>10605.21</v>
      </c>
      <c r="BY66" s="313">
        <v>133853.44999999998</v>
      </c>
      <c r="BZ66" s="313">
        <v>420</v>
      </c>
      <c r="CA66" s="313">
        <v>0</v>
      </c>
      <c r="CB66" s="313">
        <v>0</v>
      </c>
      <c r="CC66" s="313">
        <v>13307040.700000003</v>
      </c>
      <c r="CD66" s="24" t="s">
        <v>168</v>
      </c>
      <c r="CE66" s="26">
        <f t="shared" si="6"/>
        <v>63625506.790000014</v>
      </c>
      <c r="CF66" s="11">
        <f t="shared" si="10"/>
        <v>63625506.789999925</v>
      </c>
      <c r="CG66" s="253">
        <f t="shared" si="11"/>
        <v>-8.9406967163085938E-8</v>
      </c>
    </row>
    <row r="67" spans="1:85" x14ac:dyDescent="0.35">
      <c r="A67" s="33" t="s">
        <v>16</v>
      </c>
      <c r="B67" s="16"/>
      <c r="C67" s="26">
        <f t="shared" ref="C67:AH67" si="12">ROUND(C51+C52,0)</f>
        <v>205513</v>
      </c>
      <c r="D67" s="26">
        <f t="shared" si="12"/>
        <v>235530</v>
      </c>
      <c r="E67" s="26">
        <f t="shared" si="12"/>
        <v>357045</v>
      </c>
      <c r="F67" s="26">
        <f t="shared" si="12"/>
        <v>0</v>
      </c>
      <c r="G67" s="26">
        <f t="shared" si="12"/>
        <v>0</v>
      </c>
      <c r="H67" s="26">
        <f t="shared" si="12"/>
        <v>299798</v>
      </c>
      <c r="I67" s="26">
        <f t="shared" si="12"/>
        <v>0</v>
      </c>
      <c r="J67" s="26">
        <f t="shared" si="12"/>
        <v>0</v>
      </c>
      <c r="K67" s="26">
        <f t="shared" si="12"/>
        <v>0</v>
      </c>
      <c r="L67" s="26">
        <f t="shared" si="12"/>
        <v>0</v>
      </c>
      <c r="M67" s="26">
        <f t="shared" si="12"/>
        <v>0</v>
      </c>
      <c r="N67" s="26">
        <f t="shared" si="12"/>
        <v>0</v>
      </c>
      <c r="O67" s="26">
        <f t="shared" si="12"/>
        <v>422875</v>
      </c>
      <c r="P67" s="26">
        <f t="shared" si="12"/>
        <v>670851</v>
      </c>
      <c r="Q67" s="26">
        <f t="shared" si="12"/>
        <v>0</v>
      </c>
      <c r="R67" s="26">
        <f t="shared" si="12"/>
        <v>90785</v>
      </c>
      <c r="S67" s="26">
        <f t="shared" si="12"/>
        <v>121251</v>
      </c>
      <c r="T67" s="26">
        <f t="shared" si="12"/>
        <v>0</v>
      </c>
      <c r="U67" s="26">
        <f t="shared" si="12"/>
        <v>95685</v>
      </c>
      <c r="V67" s="26">
        <f t="shared" si="12"/>
        <v>0</v>
      </c>
      <c r="W67" s="26">
        <f t="shared" si="12"/>
        <v>235349</v>
      </c>
      <c r="X67" s="26">
        <f t="shared" si="12"/>
        <v>269677</v>
      </c>
      <c r="Y67" s="26">
        <f t="shared" si="12"/>
        <v>409508</v>
      </c>
      <c r="Z67" s="26">
        <f t="shared" si="12"/>
        <v>0</v>
      </c>
      <c r="AA67" s="26">
        <f t="shared" si="12"/>
        <v>52946</v>
      </c>
      <c r="AB67" s="26">
        <f t="shared" si="12"/>
        <v>62546</v>
      </c>
      <c r="AC67" s="26">
        <f t="shared" si="12"/>
        <v>55932</v>
      </c>
      <c r="AD67" s="26">
        <f t="shared" si="12"/>
        <v>3533</v>
      </c>
      <c r="AE67" s="26">
        <f t="shared" si="12"/>
        <v>25249</v>
      </c>
      <c r="AF67" s="26">
        <f t="shared" si="12"/>
        <v>0</v>
      </c>
      <c r="AG67" s="26">
        <f t="shared" si="12"/>
        <v>511652</v>
      </c>
      <c r="AH67" s="26">
        <f t="shared" si="12"/>
        <v>0</v>
      </c>
      <c r="AI67" s="26">
        <f t="shared" ref="AI67:BN67" si="13">ROUND(AI51+AI52,0)</f>
        <v>11596</v>
      </c>
      <c r="AJ67" s="26">
        <f t="shared" si="13"/>
        <v>54495</v>
      </c>
      <c r="AK67" s="26">
        <f t="shared" si="13"/>
        <v>0</v>
      </c>
      <c r="AL67" s="26">
        <f t="shared" si="13"/>
        <v>0</v>
      </c>
      <c r="AM67" s="26">
        <f t="shared" si="13"/>
        <v>0</v>
      </c>
      <c r="AN67" s="26">
        <f t="shared" si="13"/>
        <v>0</v>
      </c>
      <c r="AO67" s="26">
        <f t="shared" si="13"/>
        <v>0</v>
      </c>
      <c r="AP67" s="26">
        <f t="shared" si="13"/>
        <v>0</v>
      </c>
      <c r="AQ67" s="26">
        <f t="shared" si="13"/>
        <v>0</v>
      </c>
      <c r="AR67" s="26">
        <f t="shared" si="13"/>
        <v>0</v>
      </c>
      <c r="AS67" s="26">
        <f t="shared" si="13"/>
        <v>0</v>
      </c>
      <c r="AT67" s="26">
        <f t="shared" si="13"/>
        <v>0</v>
      </c>
      <c r="AU67" s="26">
        <f t="shared" si="13"/>
        <v>0</v>
      </c>
      <c r="AV67" s="26">
        <f t="shared" si="13"/>
        <v>223287</v>
      </c>
      <c r="AW67" s="26">
        <f t="shared" si="13"/>
        <v>0</v>
      </c>
      <c r="AX67" s="26">
        <f t="shared" si="13"/>
        <v>0</v>
      </c>
      <c r="AY67" s="26">
        <f t="shared" si="13"/>
        <v>123077</v>
      </c>
      <c r="AZ67" s="26">
        <f t="shared" si="13"/>
        <v>0</v>
      </c>
      <c r="BA67" s="26">
        <f t="shared" si="13"/>
        <v>0</v>
      </c>
      <c r="BB67" s="26">
        <f t="shared" si="13"/>
        <v>0</v>
      </c>
      <c r="BC67" s="26">
        <f t="shared" si="13"/>
        <v>22690</v>
      </c>
      <c r="BD67" s="26">
        <f t="shared" si="13"/>
        <v>19662</v>
      </c>
      <c r="BE67" s="26">
        <f t="shared" si="13"/>
        <v>852974</v>
      </c>
      <c r="BF67" s="26">
        <f t="shared" si="13"/>
        <v>41803</v>
      </c>
      <c r="BG67" s="26">
        <f t="shared" si="13"/>
        <v>0</v>
      </c>
      <c r="BH67" s="26">
        <f t="shared" si="13"/>
        <v>0</v>
      </c>
      <c r="BI67" s="26">
        <f t="shared" si="13"/>
        <v>0</v>
      </c>
      <c r="BJ67" s="26">
        <f t="shared" si="13"/>
        <v>0</v>
      </c>
      <c r="BK67" s="26">
        <f t="shared" si="13"/>
        <v>0</v>
      </c>
      <c r="BL67" s="26">
        <f t="shared" si="13"/>
        <v>0</v>
      </c>
      <c r="BM67" s="26">
        <f t="shared" si="13"/>
        <v>0</v>
      </c>
      <c r="BN67" s="26">
        <f t="shared" si="13"/>
        <v>328162</v>
      </c>
      <c r="BO67" s="26">
        <f t="shared" ref="BO67:CB67" si="14">ROUND(BO51+BO52,0)</f>
        <v>0</v>
      </c>
      <c r="BP67" s="26">
        <f t="shared" si="14"/>
        <v>0</v>
      </c>
      <c r="BQ67" s="26">
        <f t="shared" si="14"/>
        <v>0</v>
      </c>
      <c r="BR67" s="26">
        <f t="shared" si="14"/>
        <v>0</v>
      </c>
      <c r="BS67" s="26">
        <f t="shared" si="14"/>
        <v>0</v>
      </c>
      <c r="BT67" s="26">
        <f t="shared" si="14"/>
        <v>0</v>
      </c>
      <c r="BU67" s="26">
        <f t="shared" si="14"/>
        <v>0</v>
      </c>
      <c r="BV67" s="26">
        <f t="shared" si="14"/>
        <v>0</v>
      </c>
      <c r="BW67" s="26">
        <f t="shared" si="14"/>
        <v>0</v>
      </c>
      <c r="BX67" s="26">
        <f t="shared" si="14"/>
        <v>2867</v>
      </c>
      <c r="BY67" s="26">
        <f t="shared" si="14"/>
        <v>45746</v>
      </c>
      <c r="BZ67" s="26">
        <f t="shared" si="14"/>
        <v>2077</v>
      </c>
      <c r="CA67" s="26">
        <f t="shared" si="14"/>
        <v>0</v>
      </c>
      <c r="CB67" s="26">
        <f t="shared" si="14"/>
        <v>0</v>
      </c>
      <c r="CC67" s="316">
        <v>0</v>
      </c>
      <c r="CD67" s="24" t="s">
        <v>168</v>
      </c>
      <c r="CE67" s="26">
        <f t="shared" si="6"/>
        <v>5854161</v>
      </c>
      <c r="CF67" s="11">
        <f>C395</f>
        <v>5971130.9799999986</v>
      </c>
      <c r="CG67" s="253">
        <f t="shared" si="11"/>
        <v>116969.97999999858</v>
      </c>
    </row>
    <row r="68" spans="1:85" x14ac:dyDescent="0.35">
      <c r="A68" s="33" t="s">
        <v>188</v>
      </c>
      <c r="B68" s="26"/>
      <c r="C68" s="313">
        <v>17297.52</v>
      </c>
      <c r="D68" s="313">
        <v>27900.25</v>
      </c>
      <c r="E68" s="313">
        <v>19467.77</v>
      </c>
      <c r="F68" s="313">
        <v>0</v>
      </c>
      <c r="G68" s="313">
        <v>0</v>
      </c>
      <c r="H68" s="313">
        <v>1510.85</v>
      </c>
      <c r="I68" s="313">
        <v>0</v>
      </c>
      <c r="J68" s="313">
        <v>0</v>
      </c>
      <c r="K68" s="313">
        <v>0</v>
      </c>
      <c r="L68" s="313">
        <v>0</v>
      </c>
      <c r="M68" s="313">
        <v>0</v>
      </c>
      <c r="N68" s="313">
        <v>0</v>
      </c>
      <c r="O68" s="313">
        <v>-5625.63</v>
      </c>
      <c r="P68" s="313">
        <v>483609.89</v>
      </c>
      <c r="Q68" s="313">
        <v>0</v>
      </c>
      <c r="R68" s="313">
        <v>0</v>
      </c>
      <c r="S68" s="313">
        <v>0</v>
      </c>
      <c r="T68" s="313">
        <v>0</v>
      </c>
      <c r="U68" s="313">
        <v>0</v>
      </c>
      <c r="V68" s="313">
        <v>0</v>
      </c>
      <c r="W68" s="313">
        <v>4050</v>
      </c>
      <c r="X68" s="313">
        <v>0</v>
      </c>
      <c r="Y68" s="313">
        <v>116456.24</v>
      </c>
      <c r="Z68" s="313">
        <v>0</v>
      </c>
      <c r="AA68" s="313">
        <v>117.3</v>
      </c>
      <c r="AB68" s="313">
        <v>614</v>
      </c>
      <c r="AC68" s="313">
        <v>10265.9</v>
      </c>
      <c r="AD68" s="313">
        <v>0</v>
      </c>
      <c r="AE68" s="313">
        <v>0</v>
      </c>
      <c r="AF68" s="313">
        <v>0</v>
      </c>
      <c r="AG68" s="313">
        <v>11141.84</v>
      </c>
      <c r="AH68" s="313">
        <v>0</v>
      </c>
      <c r="AI68" s="313">
        <v>0</v>
      </c>
      <c r="AJ68" s="313">
        <v>122023.75</v>
      </c>
      <c r="AK68" s="313">
        <v>0</v>
      </c>
      <c r="AL68" s="313">
        <v>0</v>
      </c>
      <c r="AM68" s="313">
        <v>0</v>
      </c>
      <c r="AN68" s="313">
        <v>0</v>
      </c>
      <c r="AO68" s="313">
        <v>0</v>
      </c>
      <c r="AP68" s="313">
        <v>0</v>
      </c>
      <c r="AQ68" s="313">
        <v>0</v>
      </c>
      <c r="AR68" s="313">
        <v>0</v>
      </c>
      <c r="AS68" s="313">
        <v>0</v>
      </c>
      <c r="AT68" s="313">
        <v>0</v>
      </c>
      <c r="AU68" s="313">
        <v>0</v>
      </c>
      <c r="AV68" s="313">
        <v>179994.57</v>
      </c>
      <c r="AW68" s="313">
        <v>0</v>
      </c>
      <c r="AX68" s="313">
        <v>0</v>
      </c>
      <c r="AY68" s="313">
        <v>0</v>
      </c>
      <c r="AZ68" s="313">
        <v>0</v>
      </c>
      <c r="BA68" s="313">
        <v>0</v>
      </c>
      <c r="BB68" s="313">
        <v>0</v>
      </c>
      <c r="BC68" s="313">
        <v>0</v>
      </c>
      <c r="BD68" s="313">
        <v>8760.0499999999993</v>
      </c>
      <c r="BE68" s="313">
        <v>7701.72</v>
      </c>
      <c r="BF68" s="313">
        <v>0</v>
      </c>
      <c r="BG68" s="313">
        <v>0</v>
      </c>
      <c r="BH68" s="313">
        <v>0</v>
      </c>
      <c r="BI68" s="313">
        <v>0</v>
      </c>
      <c r="BJ68" s="313">
        <v>0</v>
      </c>
      <c r="BK68" s="313">
        <v>0</v>
      </c>
      <c r="BL68" s="313">
        <v>0</v>
      </c>
      <c r="BM68" s="313">
        <v>0</v>
      </c>
      <c r="BN68" s="313">
        <v>155703.38</v>
      </c>
      <c r="BO68" s="313">
        <v>0</v>
      </c>
      <c r="BP68" s="313">
        <v>0</v>
      </c>
      <c r="BQ68" s="313">
        <v>0</v>
      </c>
      <c r="BR68" s="313">
        <v>0</v>
      </c>
      <c r="BS68" s="313">
        <v>0</v>
      </c>
      <c r="BT68" s="313">
        <v>0</v>
      </c>
      <c r="BU68" s="313">
        <v>0</v>
      </c>
      <c r="BV68" s="313">
        <v>0</v>
      </c>
      <c r="BW68" s="313">
        <v>0</v>
      </c>
      <c r="BX68" s="313">
        <v>0</v>
      </c>
      <c r="BY68" s="313">
        <v>0</v>
      </c>
      <c r="BZ68" s="313">
        <v>0</v>
      </c>
      <c r="CA68" s="313">
        <v>0</v>
      </c>
      <c r="CB68" s="313">
        <v>0</v>
      </c>
      <c r="CC68" s="313">
        <v>3096.08</v>
      </c>
      <c r="CD68" s="24" t="s">
        <v>168</v>
      </c>
      <c r="CE68" s="26">
        <f t="shared" si="6"/>
        <v>1164085.48</v>
      </c>
      <c r="CF68" s="11">
        <f>C396</f>
        <v>1164085.4800000002</v>
      </c>
      <c r="CG68" s="253">
        <f t="shared" si="11"/>
        <v>0</v>
      </c>
    </row>
    <row r="69" spans="1:85" x14ac:dyDescent="0.35">
      <c r="A69" s="33" t="s">
        <v>189</v>
      </c>
      <c r="B69" s="16"/>
      <c r="C69" s="26">
        <f t="shared" ref="C69:AH69" si="15">SUM(C70:C83)</f>
        <v>233196.47999999998</v>
      </c>
      <c r="D69" s="26">
        <f t="shared" si="15"/>
        <v>256869.24</v>
      </c>
      <c r="E69" s="26">
        <f t="shared" si="15"/>
        <v>264269.31</v>
      </c>
      <c r="F69" s="26">
        <f t="shared" si="15"/>
        <v>0</v>
      </c>
      <c r="G69" s="26">
        <f t="shared" si="15"/>
        <v>0</v>
      </c>
      <c r="H69" s="26">
        <f t="shared" si="15"/>
        <v>340036.86</v>
      </c>
      <c r="I69" s="26">
        <f t="shared" si="15"/>
        <v>0</v>
      </c>
      <c r="J69" s="26">
        <f t="shared" si="15"/>
        <v>0</v>
      </c>
      <c r="K69" s="26">
        <f t="shared" si="15"/>
        <v>0</v>
      </c>
      <c r="L69" s="26">
        <f t="shared" si="15"/>
        <v>0</v>
      </c>
      <c r="M69" s="26">
        <f t="shared" si="15"/>
        <v>0</v>
      </c>
      <c r="N69" s="26">
        <f t="shared" si="15"/>
        <v>0</v>
      </c>
      <c r="O69" s="26">
        <f t="shared" si="15"/>
        <v>218874.03</v>
      </c>
      <c r="P69" s="26">
        <f t="shared" si="15"/>
        <v>245735.40999999997</v>
      </c>
      <c r="Q69" s="26">
        <f t="shared" si="15"/>
        <v>0</v>
      </c>
      <c r="R69" s="26">
        <f t="shared" si="15"/>
        <v>67417.23</v>
      </c>
      <c r="S69" s="26">
        <f t="shared" si="15"/>
        <v>38591.229999999996</v>
      </c>
      <c r="T69" s="26">
        <f t="shared" si="15"/>
        <v>0</v>
      </c>
      <c r="U69" s="26">
        <f t="shared" si="15"/>
        <v>138299.57</v>
      </c>
      <c r="V69" s="26">
        <f t="shared" si="15"/>
        <v>0</v>
      </c>
      <c r="W69" s="26">
        <f t="shared" si="15"/>
        <v>56328.659999999996</v>
      </c>
      <c r="X69" s="26">
        <f t="shared" si="15"/>
        <v>34352.43</v>
      </c>
      <c r="Y69" s="26">
        <f t="shared" si="15"/>
        <v>176116.06</v>
      </c>
      <c r="Z69" s="26">
        <f t="shared" si="15"/>
        <v>0</v>
      </c>
      <c r="AA69" s="26">
        <f t="shared" si="15"/>
        <v>37086.33</v>
      </c>
      <c r="AB69" s="26">
        <f t="shared" si="15"/>
        <v>177909.41999999998</v>
      </c>
      <c r="AC69" s="26">
        <f t="shared" si="15"/>
        <v>51489.43</v>
      </c>
      <c r="AD69" s="26">
        <f t="shared" si="15"/>
        <v>15118.210000000001</v>
      </c>
      <c r="AE69" s="26">
        <f t="shared" si="15"/>
        <v>27933.56</v>
      </c>
      <c r="AF69" s="26">
        <f t="shared" si="15"/>
        <v>0</v>
      </c>
      <c r="AG69" s="26">
        <f t="shared" si="15"/>
        <v>647371.15</v>
      </c>
      <c r="AH69" s="26">
        <f t="shared" si="15"/>
        <v>0</v>
      </c>
      <c r="AI69" s="26">
        <f t="shared" ref="AI69:BN69" si="16">SUM(AI70:AI83)</f>
        <v>25878.45</v>
      </c>
      <c r="AJ69" s="26">
        <f t="shared" si="16"/>
        <v>22992.649999999998</v>
      </c>
      <c r="AK69" s="26">
        <f t="shared" si="16"/>
        <v>48.5</v>
      </c>
      <c r="AL69" s="26">
        <f t="shared" si="16"/>
        <v>0</v>
      </c>
      <c r="AM69" s="26">
        <f t="shared" si="16"/>
        <v>0</v>
      </c>
      <c r="AN69" s="26">
        <f t="shared" si="16"/>
        <v>0</v>
      </c>
      <c r="AO69" s="26">
        <f t="shared" si="16"/>
        <v>0</v>
      </c>
      <c r="AP69" s="26">
        <f t="shared" si="16"/>
        <v>0</v>
      </c>
      <c r="AQ69" s="26">
        <f t="shared" si="16"/>
        <v>0</v>
      </c>
      <c r="AR69" s="26">
        <f t="shared" si="16"/>
        <v>0</v>
      </c>
      <c r="AS69" s="26">
        <f t="shared" si="16"/>
        <v>0</v>
      </c>
      <c r="AT69" s="26">
        <f t="shared" si="16"/>
        <v>0</v>
      </c>
      <c r="AU69" s="26">
        <f t="shared" si="16"/>
        <v>0</v>
      </c>
      <c r="AV69" s="26">
        <f t="shared" si="16"/>
        <v>148579.5</v>
      </c>
      <c r="AW69" s="26">
        <f t="shared" si="16"/>
        <v>48067.670000000006</v>
      </c>
      <c r="AX69" s="26">
        <f t="shared" si="16"/>
        <v>0</v>
      </c>
      <c r="AY69" s="26">
        <f t="shared" si="16"/>
        <v>78356.87</v>
      </c>
      <c r="AZ69" s="26">
        <f t="shared" si="16"/>
        <v>0</v>
      </c>
      <c r="BA69" s="26">
        <f t="shared" si="16"/>
        <v>168.96</v>
      </c>
      <c r="BB69" s="26">
        <f t="shared" si="16"/>
        <v>15932.95</v>
      </c>
      <c r="BC69" s="26">
        <f t="shared" si="16"/>
        <v>15253.48</v>
      </c>
      <c r="BD69" s="26">
        <f t="shared" si="16"/>
        <v>16521.34</v>
      </c>
      <c r="BE69" s="26">
        <f t="shared" si="16"/>
        <v>531932.19999999995</v>
      </c>
      <c r="BF69" s="26">
        <f t="shared" si="16"/>
        <v>326684.24</v>
      </c>
      <c r="BG69" s="26">
        <f t="shared" si="16"/>
        <v>0</v>
      </c>
      <c r="BH69" s="26">
        <f t="shared" si="16"/>
        <v>0</v>
      </c>
      <c r="BI69" s="26">
        <f t="shared" si="16"/>
        <v>0</v>
      </c>
      <c r="BJ69" s="26">
        <f t="shared" si="16"/>
        <v>0</v>
      </c>
      <c r="BK69" s="26">
        <f t="shared" si="16"/>
        <v>0</v>
      </c>
      <c r="BL69" s="26">
        <f t="shared" si="16"/>
        <v>14301</v>
      </c>
      <c r="BM69" s="26">
        <f t="shared" si="16"/>
        <v>0</v>
      </c>
      <c r="BN69" s="26">
        <f t="shared" si="16"/>
        <v>374585.24</v>
      </c>
      <c r="BO69" s="26">
        <f t="shared" ref="BO69:CE69" si="17">SUM(BO70:BO83)</f>
        <v>0</v>
      </c>
      <c r="BP69" s="26">
        <f t="shared" si="17"/>
        <v>0</v>
      </c>
      <c r="BQ69" s="26">
        <f t="shared" si="17"/>
        <v>0</v>
      </c>
      <c r="BR69" s="26">
        <f t="shared" si="17"/>
        <v>0</v>
      </c>
      <c r="BS69" s="26">
        <f t="shared" si="17"/>
        <v>0</v>
      </c>
      <c r="BT69" s="26">
        <f t="shared" si="17"/>
        <v>0</v>
      </c>
      <c r="BU69" s="26">
        <f t="shared" si="17"/>
        <v>0</v>
      </c>
      <c r="BV69" s="26">
        <f t="shared" si="17"/>
        <v>0</v>
      </c>
      <c r="BW69" s="26">
        <f t="shared" si="17"/>
        <v>0</v>
      </c>
      <c r="BX69" s="26">
        <f t="shared" si="17"/>
        <v>104938.5</v>
      </c>
      <c r="BY69" s="26">
        <f t="shared" si="17"/>
        <v>23429.62</v>
      </c>
      <c r="BZ69" s="26">
        <f t="shared" si="17"/>
        <v>11890.890000000001</v>
      </c>
      <c r="CA69" s="26">
        <f t="shared" si="17"/>
        <v>0</v>
      </c>
      <c r="CB69" s="26">
        <f t="shared" si="17"/>
        <v>0</v>
      </c>
      <c r="CC69" s="26">
        <f t="shared" si="17"/>
        <v>8571322.8699999992</v>
      </c>
      <c r="CD69" s="26">
        <f t="shared" si="17"/>
        <v>0</v>
      </c>
      <c r="CE69" s="26">
        <f t="shared" si="17"/>
        <v>13357879.539999999</v>
      </c>
    </row>
    <row r="70" spans="1:85" x14ac:dyDescent="0.35">
      <c r="A70" s="27" t="s">
        <v>190</v>
      </c>
      <c r="B70" s="28"/>
      <c r="C70" s="317">
        <v>0</v>
      </c>
      <c r="D70" s="317">
        <v>0</v>
      </c>
      <c r="E70" s="317">
        <v>0</v>
      </c>
      <c r="F70" s="317">
        <v>0</v>
      </c>
      <c r="G70" s="317">
        <v>0</v>
      </c>
      <c r="H70" s="317">
        <v>0</v>
      </c>
      <c r="I70" s="317">
        <v>0</v>
      </c>
      <c r="J70" s="317">
        <v>0</v>
      </c>
      <c r="K70" s="317">
        <v>0</v>
      </c>
      <c r="L70" s="317">
        <v>0</v>
      </c>
      <c r="M70" s="317">
        <v>0</v>
      </c>
      <c r="N70" s="317">
        <v>0</v>
      </c>
      <c r="O70" s="317">
        <v>0</v>
      </c>
      <c r="P70" s="317">
        <v>0</v>
      </c>
      <c r="Q70" s="317">
        <v>0</v>
      </c>
      <c r="R70" s="317">
        <v>0</v>
      </c>
      <c r="S70" s="317">
        <v>0</v>
      </c>
      <c r="T70" s="317">
        <v>0</v>
      </c>
      <c r="U70" s="317">
        <v>0</v>
      </c>
      <c r="V70" s="317">
        <v>0</v>
      </c>
      <c r="W70" s="317">
        <v>0</v>
      </c>
      <c r="X70" s="317">
        <v>0</v>
      </c>
      <c r="Y70" s="317">
        <v>0</v>
      </c>
      <c r="Z70" s="317">
        <v>0</v>
      </c>
      <c r="AA70" s="317">
        <v>0</v>
      </c>
      <c r="AB70" s="317">
        <v>0</v>
      </c>
      <c r="AC70" s="317">
        <v>0</v>
      </c>
      <c r="AD70" s="317">
        <v>0</v>
      </c>
      <c r="AE70" s="317">
        <v>0</v>
      </c>
      <c r="AF70" s="317">
        <v>0</v>
      </c>
      <c r="AG70" s="317">
        <v>0</v>
      </c>
      <c r="AH70" s="317">
        <v>0</v>
      </c>
      <c r="AI70" s="317">
        <v>0</v>
      </c>
      <c r="AJ70" s="317">
        <v>0</v>
      </c>
      <c r="AK70" s="317">
        <v>0</v>
      </c>
      <c r="AL70" s="317">
        <v>0</v>
      </c>
      <c r="AM70" s="317">
        <v>0</v>
      </c>
      <c r="AN70" s="317">
        <v>0</v>
      </c>
      <c r="AO70" s="317">
        <v>0</v>
      </c>
      <c r="AP70" s="317">
        <v>0</v>
      </c>
      <c r="AQ70" s="317">
        <v>0</v>
      </c>
      <c r="AR70" s="317">
        <v>0</v>
      </c>
      <c r="AS70" s="317">
        <v>0</v>
      </c>
      <c r="AT70" s="317">
        <v>0</v>
      </c>
      <c r="AU70" s="317">
        <v>0</v>
      </c>
      <c r="AV70" s="317">
        <v>0</v>
      </c>
      <c r="AW70" s="317">
        <v>0</v>
      </c>
      <c r="AX70" s="317">
        <v>0</v>
      </c>
      <c r="AY70" s="317">
        <v>0</v>
      </c>
      <c r="AZ70" s="317">
        <v>0</v>
      </c>
      <c r="BA70" s="317">
        <v>0</v>
      </c>
      <c r="BB70" s="317">
        <v>0</v>
      </c>
      <c r="BC70" s="317">
        <v>0</v>
      </c>
      <c r="BD70" s="317">
        <v>0</v>
      </c>
      <c r="BE70" s="317">
        <v>0</v>
      </c>
      <c r="BF70" s="317">
        <v>0</v>
      </c>
      <c r="BG70" s="317">
        <v>0</v>
      </c>
      <c r="BH70" s="317">
        <v>0</v>
      </c>
      <c r="BI70" s="317">
        <v>0</v>
      </c>
      <c r="BJ70" s="317">
        <v>0</v>
      </c>
      <c r="BK70" s="317">
        <v>0</v>
      </c>
      <c r="BL70" s="317">
        <v>0</v>
      </c>
      <c r="BM70" s="317">
        <v>0</v>
      </c>
      <c r="BN70" s="317">
        <v>0</v>
      </c>
      <c r="BO70" s="317">
        <v>0</v>
      </c>
      <c r="BP70" s="317">
        <v>0</v>
      </c>
      <c r="BQ70" s="317">
        <v>0</v>
      </c>
      <c r="BR70" s="317">
        <v>0</v>
      </c>
      <c r="BS70" s="317">
        <v>0</v>
      </c>
      <c r="BT70" s="317">
        <v>0</v>
      </c>
      <c r="BU70" s="317">
        <v>0</v>
      </c>
      <c r="BV70" s="317">
        <v>0</v>
      </c>
      <c r="BW70" s="317">
        <v>0</v>
      </c>
      <c r="BX70" s="317">
        <v>0</v>
      </c>
      <c r="BY70" s="317">
        <v>0</v>
      </c>
      <c r="BZ70" s="317">
        <v>0</v>
      </c>
      <c r="CA70" s="317">
        <v>0</v>
      </c>
      <c r="CB70" s="317">
        <v>0</v>
      </c>
      <c r="CC70" s="317">
        <v>0</v>
      </c>
      <c r="CD70" s="317">
        <v>0</v>
      </c>
      <c r="CE70" s="26">
        <f t="shared" ref="CE70:CE85" si="18">SUM(C70:CD70)</f>
        <v>0</v>
      </c>
    </row>
    <row r="71" spans="1:85" x14ac:dyDescent="0.35">
      <c r="A71" s="27" t="s">
        <v>191</v>
      </c>
      <c r="B71" s="28"/>
      <c r="C71" s="317">
        <v>0</v>
      </c>
      <c r="D71" s="317">
        <v>0</v>
      </c>
      <c r="E71" s="317">
        <v>0</v>
      </c>
      <c r="F71" s="317">
        <v>0</v>
      </c>
      <c r="G71" s="317">
        <v>0</v>
      </c>
      <c r="H71" s="317">
        <v>0</v>
      </c>
      <c r="I71" s="317">
        <v>0</v>
      </c>
      <c r="J71" s="317">
        <v>0</v>
      </c>
      <c r="K71" s="317">
        <v>0</v>
      </c>
      <c r="L71" s="317">
        <v>0</v>
      </c>
      <c r="M71" s="317">
        <v>0</v>
      </c>
      <c r="N71" s="317">
        <v>0</v>
      </c>
      <c r="O71" s="317">
        <v>0</v>
      </c>
      <c r="P71" s="317">
        <v>0</v>
      </c>
      <c r="Q71" s="317">
        <v>0</v>
      </c>
      <c r="R71" s="317">
        <v>0</v>
      </c>
      <c r="S71" s="317">
        <v>0</v>
      </c>
      <c r="T71" s="317">
        <v>0</v>
      </c>
      <c r="U71" s="317">
        <v>0</v>
      </c>
      <c r="V71" s="317">
        <v>0</v>
      </c>
      <c r="W71" s="317">
        <v>0</v>
      </c>
      <c r="X71" s="317">
        <v>0</v>
      </c>
      <c r="Y71" s="317">
        <v>0</v>
      </c>
      <c r="Z71" s="317">
        <v>0</v>
      </c>
      <c r="AA71" s="317">
        <v>0</v>
      </c>
      <c r="AB71" s="317">
        <v>0</v>
      </c>
      <c r="AC71" s="317">
        <v>0</v>
      </c>
      <c r="AD71" s="317">
        <v>0</v>
      </c>
      <c r="AE71" s="317">
        <v>0</v>
      </c>
      <c r="AF71" s="317">
        <v>0</v>
      </c>
      <c r="AG71" s="317">
        <v>0</v>
      </c>
      <c r="AH71" s="317">
        <v>0</v>
      </c>
      <c r="AI71" s="317">
        <v>0</v>
      </c>
      <c r="AJ71" s="317">
        <v>0</v>
      </c>
      <c r="AK71" s="317">
        <v>0</v>
      </c>
      <c r="AL71" s="317">
        <v>0</v>
      </c>
      <c r="AM71" s="317">
        <v>0</v>
      </c>
      <c r="AN71" s="317">
        <v>0</v>
      </c>
      <c r="AO71" s="317">
        <v>0</v>
      </c>
      <c r="AP71" s="317">
        <v>0</v>
      </c>
      <c r="AQ71" s="317">
        <v>0</v>
      </c>
      <c r="AR71" s="317">
        <v>0</v>
      </c>
      <c r="AS71" s="317">
        <v>0</v>
      </c>
      <c r="AT71" s="317">
        <v>0</v>
      </c>
      <c r="AU71" s="317">
        <v>0</v>
      </c>
      <c r="AV71" s="317">
        <v>0</v>
      </c>
      <c r="AW71" s="317">
        <v>0</v>
      </c>
      <c r="AX71" s="317">
        <v>0</v>
      </c>
      <c r="AY71" s="317">
        <v>0</v>
      </c>
      <c r="AZ71" s="317">
        <v>0</v>
      </c>
      <c r="BA71" s="317">
        <v>0</v>
      </c>
      <c r="BB71" s="317">
        <v>0</v>
      </c>
      <c r="BC71" s="317">
        <v>0</v>
      </c>
      <c r="BD71" s="317">
        <v>0</v>
      </c>
      <c r="BE71" s="317">
        <v>0</v>
      </c>
      <c r="BF71" s="317">
        <v>0</v>
      </c>
      <c r="BG71" s="317">
        <v>0</v>
      </c>
      <c r="BH71" s="317">
        <v>0</v>
      </c>
      <c r="BI71" s="317">
        <v>0</v>
      </c>
      <c r="BJ71" s="317">
        <v>0</v>
      </c>
      <c r="BK71" s="317">
        <v>0</v>
      </c>
      <c r="BL71" s="317">
        <v>0</v>
      </c>
      <c r="BM71" s="317">
        <v>0</v>
      </c>
      <c r="BN71" s="317">
        <v>0</v>
      </c>
      <c r="BO71" s="317">
        <v>0</v>
      </c>
      <c r="BP71" s="317">
        <v>0</v>
      </c>
      <c r="BQ71" s="317">
        <v>0</v>
      </c>
      <c r="BR71" s="317">
        <v>0</v>
      </c>
      <c r="BS71" s="317">
        <v>0</v>
      </c>
      <c r="BT71" s="317">
        <v>0</v>
      </c>
      <c r="BU71" s="317">
        <v>0</v>
      </c>
      <c r="BV71" s="317">
        <v>0</v>
      </c>
      <c r="BW71" s="317">
        <v>0</v>
      </c>
      <c r="BX71" s="317">
        <v>0</v>
      </c>
      <c r="BY71" s="317">
        <v>0</v>
      </c>
      <c r="BZ71" s="317">
        <v>0</v>
      </c>
      <c r="CA71" s="317">
        <v>0</v>
      </c>
      <c r="CB71" s="317">
        <v>0</v>
      </c>
      <c r="CC71" s="317">
        <v>0</v>
      </c>
      <c r="CD71" s="317">
        <v>0</v>
      </c>
      <c r="CE71" s="26">
        <f t="shared" si="18"/>
        <v>0</v>
      </c>
    </row>
    <row r="72" spans="1:85" x14ac:dyDescent="0.35">
      <c r="A72" s="27" t="s">
        <v>192</v>
      </c>
      <c r="B72" s="28"/>
      <c r="C72" s="317">
        <v>441</v>
      </c>
      <c r="D72" s="317">
        <v>0</v>
      </c>
      <c r="E72" s="317">
        <v>0</v>
      </c>
      <c r="F72" s="317">
        <v>0</v>
      </c>
      <c r="G72" s="317">
        <v>0</v>
      </c>
      <c r="H72" s="317">
        <v>5929</v>
      </c>
      <c r="I72" s="317">
        <v>0</v>
      </c>
      <c r="J72" s="317">
        <v>0</v>
      </c>
      <c r="K72" s="317">
        <v>0</v>
      </c>
      <c r="L72" s="317">
        <v>0</v>
      </c>
      <c r="M72" s="317">
        <v>0</v>
      </c>
      <c r="N72" s="317">
        <v>0</v>
      </c>
      <c r="O72" s="317">
        <v>0</v>
      </c>
      <c r="P72" s="317">
        <v>0</v>
      </c>
      <c r="Q72" s="317">
        <v>0</v>
      </c>
      <c r="R72" s="317">
        <v>0</v>
      </c>
      <c r="S72" s="317">
        <v>0</v>
      </c>
      <c r="T72" s="317">
        <v>0</v>
      </c>
      <c r="U72" s="317">
        <v>0</v>
      </c>
      <c r="V72" s="317">
        <v>0</v>
      </c>
      <c r="W72" s="317">
        <v>8550</v>
      </c>
      <c r="X72" s="317">
        <v>0</v>
      </c>
      <c r="Y72" s="317">
        <v>2016.75</v>
      </c>
      <c r="Z72" s="317">
        <v>0</v>
      </c>
      <c r="AA72" s="317">
        <v>12240</v>
      </c>
      <c r="AB72" s="317">
        <v>1689</v>
      </c>
      <c r="AC72" s="317">
        <v>0</v>
      </c>
      <c r="AD72" s="317">
        <v>0</v>
      </c>
      <c r="AE72" s="317">
        <v>0</v>
      </c>
      <c r="AF72" s="317">
        <v>0</v>
      </c>
      <c r="AG72" s="317">
        <v>0</v>
      </c>
      <c r="AH72" s="317">
        <v>0</v>
      </c>
      <c r="AI72" s="317">
        <v>0</v>
      </c>
      <c r="AJ72" s="317">
        <v>0</v>
      </c>
      <c r="AK72" s="317">
        <v>0</v>
      </c>
      <c r="AL72" s="317">
        <v>0</v>
      </c>
      <c r="AM72" s="317">
        <v>0</v>
      </c>
      <c r="AN72" s="317">
        <v>0</v>
      </c>
      <c r="AO72" s="317">
        <v>0</v>
      </c>
      <c r="AP72" s="317">
        <v>0</v>
      </c>
      <c r="AQ72" s="317">
        <v>0</v>
      </c>
      <c r="AR72" s="317">
        <v>0</v>
      </c>
      <c r="AS72" s="317">
        <v>0</v>
      </c>
      <c r="AT72" s="317">
        <v>0</v>
      </c>
      <c r="AU72" s="317">
        <v>0</v>
      </c>
      <c r="AV72" s="317">
        <v>3249</v>
      </c>
      <c r="AW72" s="317">
        <v>0</v>
      </c>
      <c r="AX72" s="317">
        <v>0</v>
      </c>
      <c r="AY72" s="317">
        <v>1616.2</v>
      </c>
      <c r="AZ72" s="317">
        <v>0</v>
      </c>
      <c r="BA72" s="317">
        <v>0</v>
      </c>
      <c r="BB72" s="317">
        <v>0</v>
      </c>
      <c r="BC72" s="317">
        <v>0</v>
      </c>
      <c r="BD72" s="317">
        <v>0</v>
      </c>
      <c r="BE72" s="317">
        <v>2004.15</v>
      </c>
      <c r="BF72" s="317">
        <v>0</v>
      </c>
      <c r="BG72" s="317">
        <v>0</v>
      </c>
      <c r="BH72" s="317">
        <v>0</v>
      </c>
      <c r="BI72" s="317">
        <v>0</v>
      </c>
      <c r="BJ72" s="317">
        <v>0</v>
      </c>
      <c r="BK72" s="317">
        <v>0</v>
      </c>
      <c r="BL72" s="317">
        <v>0</v>
      </c>
      <c r="BM72" s="317">
        <v>0</v>
      </c>
      <c r="BN72" s="317">
        <v>1359.4</v>
      </c>
      <c r="BO72" s="317">
        <v>0</v>
      </c>
      <c r="BP72" s="317">
        <v>0</v>
      </c>
      <c r="BQ72" s="317">
        <v>0</v>
      </c>
      <c r="BR72" s="317">
        <v>0</v>
      </c>
      <c r="BS72" s="317">
        <v>0</v>
      </c>
      <c r="BT72" s="317">
        <v>0</v>
      </c>
      <c r="BU72" s="317">
        <v>0</v>
      </c>
      <c r="BV72" s="317">
        <v>0</v>
      </c>
      <c r="BW72" s="317">
        <v>0</v>
      </c>
      <c r="BX72" s="317">
        <v>0</v>
      </c>
      <c r="BY72" s="317">
        <v>0</v>
      </c>
      <c r="BZ72" s="317">
        <v>0</v>
      </c>
      <c r="CA72" s="317">
        <v>0</v>
      </c>
      <c r="CB72" s="317">
        <v>0</v>
      </c>
      <c r="CC72" s="317">
        <v>505.3</v>
      </c>
      <c r="CD72" s="317">
        <v>0</v>
      </c>
      <c r="CE72" s="26">
        <f t="shared" si="18"/>
        <v>39599.800000000003</v>
      </c>
    </row>
    <row r="73" spans="1:85" x14ac:dyDescent="0.35">
      <c r="A73" s="27" t="s">
        <v>193</v>
      </c>
      <c r="B73" s="28"/>
      <c r="C73" s="317">
        <v>161361.47999999998</v>
      </c>
      <c r="D73" s="317">
        <v>171506.76</v>
      </c>
      <c r="E73" s="317">
        <v>120962.28</v>
      </c>
      <c r="F73" s="317">
        <v>0</v>
      </c>
      <c r="G73" s="317">
        <v>0</v>
      </c>
      <c r="H73" s="317">
        <v>208297.32</v>
      </c>
      <c r="I73" s="317">
        <v>0</v>
      </c>
      <c r="J73" s="317">
        <v>0</v>
      </c>
      <c r="K73" s="317">
        <v>0</v>
      </c>
      <c r="L73" s="317">
        <v>0</v>
      </c>
      <c r="M73" s="317">
        <v>0</v>
      </c>
      <c r="N73" s="317">
        <v>0</v>
      </c>
      <c r="O73" s="317">
        <v>116622.72</v>
      </c>
      <c r="P73" s="317">
        <v>164872.56</v>
      </c>
      <c r="Q73" s="317">
        <v>0</v>
      </c>
      <c r="R73" s="317">
        <v>28011.24</v>
      </c>
      <c r="S73" s="317">
        <v>17626.68</v>
      </c>
      <c r="T73" s="317">
        <v>0</v>
      </c>
      <c r="U73" s="317">
        <v>63639.96</v>
      </c>
      <c r="V73" s="317">
        <v>0</v>
      </c>
      <c r="W73" s="317">
        <v>27517.32</v>
      </c>
      <c r="X73" s="317">
        <v>21595.8</v>
      </c>
      <c r="Y73" s="317">
        <v>89635.68</v>
      </c>
      <c r="Z73" s="317">
        <v>0</v>
      </c>
      <c r="AA73" s="317">
        <v>7692.72</v>
      </c>
      <c r="AB73" s="317">
        <v>126769.92</v>
      </c>
      <c r="AC73" s="317">
        <v>35635.800000000003</v>
      </c>
      <c r="AD73" s="317">
        <v>13832.16</v>
      </c>
      <c r="AE73" s="317">
        <v>15821.16</v>
      </c>
      <c r="AF73" s="317">
        <v>0</v>
      </c>
      <c r="AG73" s="317">
        <v>301974.71999999997</v>
      </c>
      <c r="AH73" s="317">
        <v>0</v>
      </c>
      <c r="AI73" s="317">
        <v>23272.68</v>
      </c>
      <c r="AJ73" s="317">
        <v>18706.919999999998</v>
      </c>
      <c r="AK73" s="317">
        <v>0</v>
      </c>
      <c r="AL73" s="317">
        <v>0</v>
      </c>
      <c r="AM73" s="317">
        <v>0</v>
      </c>
      <c r="AN73" s="317">
        <v>0</v>
      </c>
      <c r="AO73" s="317">
        <v>0</v>
      </c>
      <c r="AP73" s="317">
        <v>0</v>
      </c>
      <c r="AQ73" s="317">
        <v>0</v>
      </c>
      <c r="AR73" s="317">
        <v>0</v>
      </c>
      <c r="AS73" s="317">
        <v>0</v>
      </c>
      <c r="AT73" s="317">
        <v>0</v>
      </c>
      <c r="AU73" s="317">
        <v>0</v>
      </c>
      <c r="AV73" s="317">
        <v>94103.28</v>
      </c>
      <c r="AW73" s="317">
        <v>46730.16</v>
      </c>
      <c r="AX73" s="317">
        <v>0</v>
      </c>
      <c r="AY73" s="317">
        <v>39124.080000000002</v>
      </c>
      <c r="AZ73" s="317">
        <v>0</v>
      </c>
      <c r="BA73" s="317">
        <v>168.96</v>
      </c>
      <c r="BB73" s="317">
        <v>15381.6</v>
      </c>
      <c r="BC73" s="317">
        <v>5261.52</v>
      </c>
      <c r="BD73" s="317">
        <v>9330.6</v>
      </c>
      <c r="BE73" s="317">
        <v>37492.92</v>
      </c>
      <c r="BF73" s="317">
        <v>37510.199999999997</v>
      </c>
      <c r="BG73" s="317">
        <v>0</v>
      </c>
      <c r="BH73" s="317">
        <v>0</v>
      </c>
      <c r="BI73" s="317">
        <v>0</v>
      </c>
      <c r="BJ73" s="317">
        <v>0</v>
      </c>
      <c r="BK73" s="317">
        <v>0</v>
      </c>
      <c r="BL73" s="317">
        <v>14301</v>
      </c>
      <c r="BM73" s="317">
        <v>0</v>
      </c>
      <c r="BN73" s="317">
        <v>78451.08</v>
      </c>
      <c r="BO73" s="317">
        <v>0</v>
      </c>
      <c r="BP73" s="317">
        <v>0</v>
      </c>
      <c r="BQ73" s="317">
        <v>0</v>
      </c>
      <c r="BR73" s="317">
        <v>0</v>
      </c>
      <c r="BS73" s="317">
        <v>0</v>
      </c>
      <c r="BT73" s="317">
        <v>0</v>
      </c>
      <c r="BU73" s="317">
        <v>0</v>
      </c>
      <c r="BV73" s="317">
        <v>0</v>
      </c>
      <c r="BW73" s="317">
        <v>0</v>
      </c>
      <c r="BX73" s="317">
        <v>22545.48</v>
      </c>
      <c r="BY73" s="317">
        <v>16080.84</v>
      </c>
      <c r="BZ73" s="317">
        <v>10148.280000000001</v>
      </c>
      <c r="CA73" s="317">
        <v>0</v>
      </c>
      <c r="CB73" s="317">
        <v>0</v>
      </c>
      <c r="CC73" s="317">
        <v>228875.75999999998</v>
      </c>
      <c r="CD73" s="317">
        <v>0</v>
      </c>
      <c r="CE73" s="26">
        <f t="shared" si="18"/>
        <v>2390861.6399999992</v>
      </c>
    </row>
    <row r="74" spans="1:85" ht="15" x14ac:dyDescent="0.25">
      <c r="A74" s="27" t="s">
        <v>194</v>
      </c>
      <c r="B74" s="28"/>
      <c r="C74" s="317">
        <v>0</v>
      </c>
      <c r="D74" s="317">
        <v>0</v>
      </c>
      <c r="E74" s="317">
        <v>0</v>
      </c>
      <c r="F74" s="317">
        <v>0</v>
      </c>
      <c r="G74" s="317">
        <v>0</v>
      </c>
      <c r="H74" s="317">
        <v>0</v>
      </c>
      <c r="I74" s="317">
        <v>0</v>
      </c>
      <c r="J74" s="317">
        <v>0</v>
      </c>
      <c r="K74" s="317">
        <v>0</v>
      </c>
      <c r="L74" s="317">
        <v>0</v>
      </c>
      <c r="M74" s="317">
        <v>0</v>
      </c>
      <c r="N74" s="317">
        <v>0</v>
      </c>
      <c r="O74" s="317">
        <v>0</v>
      </c>
      <c r="P74" s="317">
        <v>0</v>
      </c>
      <c r="Q74" s="317">
        <v>0</v>
      </c>
      <c r="R74" s="317">
        <v>0</v>
      </c>
      <c r="S74" s="317">
        <v>0</v>
      </c>
      <c r="T74" s="317">
        <v>0</v>
      </c>
      <c r="U74" s="317">
        <v>0</v>
      </c>
      <c r="V74" s="317">
        <v>0</v>
      </c>
      <c r="W74" s="317">
        <v>0</v>
      </c>
      <c r="X74" s="317">
        <v>0</v>
      </c>
      <c r="Y74" s="317">
        <v>0</v>
      </c>
      <c r="Z74" s="317">
        <v>0</v>
      </c>
      <c r="AA74" s="317">
        <v>0</v>
      </c>
      <c r="AB74" s="317">
        <v>0</v>
      </c>
      <c r="AC74" s="317">
        <v>0</v>
      </c>
      <c r="AD74" s="317">
        <v>0</v>
      </c>
      <c r="AE74" s="317">
        <v>0</v>
      </c>
      <c r="AF74" s="317">
        <v>0</v>
      </c>
      <c r="AG74" s="317">
        <v>0</v>
      </c>
      <c r="AH74" s="317">
        <v>0</v>
      </c>
      <c r="AI74" s="317">
        <v>0</v>
      </c>
      <c r="AJ74" s="317">
        <v>0</v>
      </c>
      <c r="AK74" s="317">
        <v>0</v>
      </c>
      <c r="AL74" s="317">
        <v>0</v>
      </c>
      <c r="AM74" s="317">
        <v>0</v>
      </c>
      <c r="AN74" s="317">
        <v>0</v>
      </c>
      <c r="AO74" s="317">
        <v>0</v>
      </c>
      <c r="AP74" s="317">
        <v>0</v>
      </c>
      <c r="AQ74" s="317">
        <v>0</v>
      </c>
      <c r="AR74" s="317">
        <v>0</v>
      </c>
      <c r="AS74" s="317">
        <v>0</v>
      </c>
      <c r="AT74" s="317">
        <v>0</v>
      </c>
      <c r="AU74" s="317">
        <v>0</v>
      </c>
      <c r="AV74" s="317">
        <v>0</v>
      </c>
      <c r="AW74" s="317">
        <v>0</v>
      </c>
      <c r="AX74" s="317">
        <v>0</v>
      </c>
      <c r="AY74" s="317">
        <v>0</v>
      </c>
      <c r="AZ74" s="317">
        <v>0</v>
      </c>
      <c r="BA74" s="317">
        <v>0</v>
      </c>
      <c r="BB74" s="317">
        <v>0</v>
      </c>
      <c r="BC74" s="317">
        <v>0</v>
      </c>
      <c r="BD74" s="317">
        <v>0</v>
      </c>
      <c r="BE74" s="317">
        <v>0</v>
      </c>
      <c r="BF74" s="317">
        <v>0</v>
      </c>
      <c r="BG74" s="317">
        <v>0</v>
      </c>
      <c r="BH74" s="317">
        <v>0</v>
      </c>
      <c r="BI74" s="317">
        <v>0</v>
      </c>
      <c r="BJ74" s="317">
        <v>0</v>
      </c>
      <c r="BK74" s="317">
        <v>0</v>
      </c>
      <c r="BL74" s="317">
        <v>0</v>
      </c>
      <c r="BM74" s="317">
        <v>0</v>
      </c>
      <c r="BN74" s="317">
        <v>0</v>
      </c>
      <c r="BO74" s="317">
        <v>0</v>
      </c>
      <c r="BP74" s="317">
        <v>0</v>
      </c>
      <c r="BQ74" s="317">
        <v>0</v>
      </c>
      <c r="BR74" s="317">
        <v>0</v>
      </c>
      <c r="BS74" s="317">
        <v>0</v>
      </c>
      <c r="BT74" s="317">
        <v>0</v>
      </c>
      <c r="BU74" s="317">
        <v>0</v>
      </c>
      <c r="BV74" s="317">
        <v>0</v>
      </c>
      <c r="BW74" s="317">
        <v>0</v>
      </c>
      <c r="BX74" s="317">
        <v>0</v>
      </c>
      <c r="BY74" s="317">
        <v>0</v>
      </c>
      <c r="BZ74" s="317">
        <v>0</v>
      </c>
      <c r="CA74" s="317">
        <v>0</v>
      </c>
      <c r="CB74" s="317">
        <v>0</v>
      </c>
      <c r="CC74" s="317">
        <v>0</v>
      </c>
      <c r="CD74" s="317">
        <v>0</v>
      </c>
      <c r="CE74" s="26">
        <f t="shared" si="18"/>
        <v>0</v>
      </c>
    </row>
    <row r="75" spans="1:85" ht="15" x14ac:dyDescent="0.25">
      <c r="A75" s="27" t="s">
        <v>195</v>
      </c>
      <c r="B75" s="28"/>
      <c r="C75" s="317">
        <v>0</v>
      </c>
      <c r="D75" s="317">
        <v>0</v>
      </c>
      <c r="E75" s="317">
        <v>0</v>
      </c>
      <c r="F75" s="317">
        <v>0</v>
      </c>
      <c r="G75" s="317">
        <v>0</v>
      </c>
      <c r="H75" s="317">
        <v>14483.7</v>
      </c>
      <c r="I75" s="317">
        <v>0</v>
      </c>
      <c r="J75" s="317">
        <v>0</v>
      </c>
      <c r="K75" s="317">
        <v>0</v>
      </c>
      <c r="L75" s="317">
        <v>0</v>
      </c>
      <c r="M75" s="317">
        <v>0</v>
      </c>
      <c r="N75" s="317">
        <v>0</v>
      </c>
      <c r="O75" s="317">
        <v>0</v>
      </c>
      <c r="P75" s="317">
        <v>0</v>
      </c>
      <c r="Q75" s="317">
        <v>0</v>
      </c>
      <c r="R75" s="317">
        <v>4451</v>
      </c>
      <c r="S75" s="317">
        <v>0</v>
      </c>
      <c r="T75" s="317">
        <v>0</v>
      </c>
      <c r="U75" s="317">
        <v>6084.26</v>
      </c>
      <c r="V75" s="317">
        <v>0</v>
      </c>
      <c r="W75" s="317">
        <v>0</v>
      </c>
      <c r="X75" s="317">
        <v>0</v>
      </c>
      <c r="Y75" s="317">
        <v>0</v>
      </c>
      <c r="Z75" s="317">
        <v>0</v>
      </c>
      <c r="AA75" s="317">
        <v>0</v>
      </c>
      <c r="AB75" s="317">
        <v>0</v>
      </c>
      <c r="AC75" s="317">
        <v>0</v>
      </c>
      <c r="AD75" s="317">
        <v>0</v>
      </c>
      <c r="AE75" s="317">
        <v>0</v>
      </c>
      <c r="AF75" s="317">
        <v>0</v>
      </c>
      <c r="AG75" s="317">
        <v>108573.91</v>
      </c>
      <c r="AH75" s="317">
        <v>0</v>
      </c>
      <c r="AI75" s="317">
        <v>0</v>
      </c>
      <c r="AJ75" s="317">
        <v>0</v>
      </c>
      <c r="AK75" s="317">
        <v>0</v>
      </c>
      <c r="AL75" s="317">
        <v>0</v>
      </c>
      <c r="AM75" s="317">
        <v>0</v>
      </c>
      <c r="AN75" s="317">
        <v>0</v>
      </c>
      <c r="AO75" s="317">
        <v>0</v>
      </c>
      <c r="AP75" s="317">
        <v>0</v>
      </c>
      <c r="AQ75" s="317">
        <v>0</v>
      </c>
      <c r="AR75" s="317">
        <v>0</v>
      </c>
      <c r="AS75" s="317">
        <v>0</v>
      </c>
      <c r="AT75" s="317">
        <v>0</v>
      </c>
      <c r="AU75" s="317">
        <v>0</v>
      </c>
      <c r="AV75" s="317">
        <v>0</v>
      </c>
      <c r="AW75" s="317">
        <v>0</v>
      </c>
      <c r="AX75" s="317">
        <v>0</v>
      </c>
      <c r="AY75" s="317">
        <v>0</v>
      </c>
      <c r="AZ75" s="317">
        <v>0</v>
      </c>
      <c r="BA75" s="317">
        <v>0</v>
      </c>
      <c r="BB75" s="317">
        <v>0</v>
      </c>
      <c r="BC75" s="317">
        <v>0</v>
      </c>
      <c r="BD75" s="317">
        <v>0</v>
      </c>
      <c r="BE75" s="317">
        <v>0</v>
      </c>
      <c r="BF75" s="317">
        <v>0</v>
      </c>
      <c r="BG75" s="317">
        <v>0</v>
      </c>
      <c r="BH75" s="317">
        <v>0</v>
      </c>
      <c r="BI75" s="317">
        <v>0</v>
      </c>
      <c r="BJ75" s="317">
        <v>0</v>
      </c>
      <c r="BK75" s="317">
        <v>0</v>
      </c>
      <c r="BL75" s="317">
        <v>0</v>
      </c>
      <c r="BM75" s="317">
        <v>0</v>
      </c>
      <c r="BN75" s="317">
        <v>550</v>
      </c>
      <c r="BO75" s="317">
        <v>0</v>
      </c>
      <c r="BP75" s="317">
        <v>0</v>
      </c>
      <c r="BQ75" s="317">
        <v>0</v>
      </c>
      <c r="BR75" s="317">
        <v>0</v>
      </c>
      <c r="BS75" s="317">
        <v>0</v>
      </c>
      <c r="BT75" s="317">
        <v>0</v>
      </c>
      <c r="BU75" s="317">
        <v>0</v>
      </c>
      <c r="BV75" s="317">
        <v>0</v>
      </c>
      <c r="BW75" s="317">
        <v>0</v>
      </c>
      <c r="BX75" s="317">
        <v>76574.12</v>
      </c>
      <c r="BY75" s="317">
        <v>0</v>
      </c>
      <c r="BZ75" s="317">
        <v>0</v>
      </c>
      <c r="CA75" s="317">
        <v>0</v>
      </c>
      <c r="CB75" s="317">
        <v>0</v>
      </c>
      <c r="CC75" s="317">
        <v>1929.49</v>
      </c>
      <c r="CD75" s="317">
        <v>0</v>
      </c>
      <c r="CE75" s="26">
        <f t="shared" si="18"/>
        <v>212646.47999999998</v>
      </c>
    </row>
    <row r="76" spans="1:85" ht="15" x14ac:dyDescent="0.25">
      <c r="A76" s="27" t="s">
        <v>196</v>
      </c>
      <c r="B76" s="213"/>
      <c r="C76" s="317">
        <v>0</v>
      </c>
      <c r="D76" s="317">
        <v>0</v>
      </c>
      <c r="E76" s="317">
        <v>0</v>
      </c>
      <c r="F76" s="317">
        <v>0</v>
      </c>
      <c r="G76" s="317">
        <v>0</v>
      </c>
      <c r="H76" s="317">
        <v>0</v>
      </c>
      <c r="I76" s="317">
        <v>0</v>
      </c>
      <c r="J76" s="317">
        <v>0</v>
      </c>
      <c r="K76" s="317">
        <v>0</v>
      </c>
      <c r="L76" s="317">
        <v>0</v>
      </c>
      <c r="M76" s="317">
        <v>0</v>
      </c>
      <c r="N76" s="317">
        <v>0</v>
      </c>
      <c r="O76" s="317">
        <v>0</v>
      </c>
      <c r="P76" s="317">
        <v>0</v>
      </c>
      <c r="Q76" s="317">
        <v>0</v>
      </c>
      <c r="R76" s="317">
        <v>0</v>
      </c>
      <c r="S76" s="317">
        <v>0</v>
      </c>
      <c r="T76" s="317">
        <v>0</v>
      </c>
      <c r="U76" s="317">
        <v>0</v>
      </c>
      <c r="V76" s="317">
        <v>0</v>
      </c>
      <c r="W76" s="317">
        <v>0</v>
      </c>
      <c r="X76" s="317">
        <v>0</v>
      </c>
      <c r="Y76" s="317">
        <v>0</v>
      </c>
      <c r="Z76" s="317">
        <v>0</v>
      </c>
      <c r="AA76" s="317">
        <v>0</v>
      </c>
      <c r="AB76" s="317">
        <v>0</v>
      </c>
      <c r="AC76" s="317">
        <v>0</v>
      </c>
      <c r="AD76" s="317">
        <v>0</v>
      </c>
      <c r="AE76" s="317">
        <v>0</v>
      </c>
      <c r="AF76" s="317">
        <v>0</v>
      </c>
      <c r="AG76" s="317">
        <v>0</v>
      </c>
      <c r="AH76" s="317">
        <v>0</v>
      </c>
      <c r="AI76" s="317">
        <v>0</v>
      </c>
      <c r="AJ76" s="317">
        <v>0</v>
      </c>
      <c r="AK76" s="317">
        <v>0</v>
      </c>
      <c r="AL76" s="317">
        <v>0</v>
      </c>
      <c r="AM76" s="317">
        <v>0</v>
      </c>
      <c r="AN76" s="317">
        <v>0</v>
      </c>
      <c r="AO76" s="317">
        <v>0</v>
      </c>
      <c r="AP76" s="317">
        <v>0</v>
      </c>
      <c r="AQ76" s="317">
        <v>0</v>
      </c>
      <c r="AR76" s="317">
        <v>0</v>
      </c>
      <c r="AS76" s="317">
        <v>0</v>
      </c>
      <c r="AT76" s="317">
        <v>0</v>
      </c>
      <c r="AU76" s="317">
        <v>0</v>
      </c>
      <c r="AV76" s="317">
        <v>0</v>
      </c>
      <c r="AW76" s="317">
        <v>0</v>
      </c>
      <c r="AX76" s="317">
        <v>0</v>
      </c>
      <c r="AY76" s="317">
        <v>0</v>
      </c>
      <c r="AZ76" s="317">
        <v>0</v>
      </c>
      <c r="BA76" s="317">
        <v>0</v>
      </c>
      <c r="BB76" s="317">
        <v>0</v>
      </c>
      <c r="BC76" s="317">
        <v>0</v>
      </c>
      <c r="BD76" s="317">
        <v>0</v>
      </c>
      <c r="BE76" s="317">
        <v>0</v>
      </c>
      <c r="BF76" s="317">
        <v>0</v>
      </c>
      <c r="BG76" s="317">
        <v>0</v>
      </c>
      <c r="BH76" s="317">
        <v>0</v>
      </c>
      <c r="BI76" s="317">
        <v>0</v>
      </c>
      <c r="BJ76" s="317">
        <v>0</v>
      </c>
      <c r="BK76" s="317">
        <v>0</v>
      </c>
      <c r="BL76" s="317">
        <v>0</v>
      </c>
      <c r="BM76" s="317">
        <v>0</v>
      </c>
      <c r="BN76" s="317">
        <v>0</v>
      </c>
      <c r="BO76" s="317">
        <v>0</v>
      </c>
      <c r="BP76" s="317">
        <v>0</v>
      </c>
      <c r="BQ76" s="317">
        <v>0</v>
      </c>
      <c r="BR76" s="317">
        <v>0</v>
      </c>
      <c r="BS76" s="317">
        <v>0</v>
      </c>
      <c r="BT76" s="317">
        <v>0</v>
      </c>
      <c r="BU76" s="317">
        <v>0</v>
      </c>
      <c r="BV76" s="317">
        <v>0</v>
      </c>
      <c r="BW76" s="317">
        <v>0</v>
      </c>
      <c r="BX76" s="317">
        <v>0</v>
      </c>
      <c r="BY76" s="317">
        <v>0</v>
      </c>
      <c r="BZ76" s="317">
        <v>0</v>
      </c>
      <c r="CA76" s="317">
        <v>0</v>
      </c>
      <c r="CB76" s="317">
        <v>0</v>
      </c>
      <c r="CC76" s="317">
        <v>0</v>
      </c>
      <c r="CD76" s="317">
        <v>0</v>
      </c>
      <c r="CE76" s="26">
        <f t="shared" si="18"/>
        <v>0</v>
      </c>
    </row>
    <row r="77" spans="1:85" ht="15" x14ac:dyDescent="0.25">
      <c r="A77" s="27" t="s">
        <v>197</v>
      </c>
      <c r="B77" s="28"/>
      <c r="C77" s="317">
        <v>0</v>
      </c>
      <c r="D77" s="317">
        <v>0</v>
      </c>
      <c r="E77" s="317">
        <v>0</v>
      </c>
      <c r="F77" s="317">
        <v>0</v>
      </c>
      <c r="G77" s="317">
        <v>0</v>
      </c>
      <c r="H77" s="317">
        <v>0</v>
      </c>
      <c r="I77" s="317">
        <v>0</v>
      </c>
      <c r="J77" s="317">
        <v>0</v>
      </c>
      <c r="K77" s="317">
        <v>0</v>
      </c>
      <c r="L77" s="317">
        <v>0</v>
      </c>
      <c r="M77" s="317">
        <v>0</v>
      </c>
      <c r="N77" s="317">
        <v>0</v>
      </c>
      <c r="O77" s="317">
        <v>0</v>
      </c>
      <c r="P77" s="317">
        <v>0</v>
      </c>
      <c r="Q77" s="317">
        <v>0</v>
      </c>
      <c r="R77" s="317">
        <v>0</v>
      </c>
      <c r="S77" s="317">
        <v>0</v>
      </c>
      <c r="T77" s="317">
        <v>0</v>
      </c>
      <c r="U77" s="317">
        <v>0</v>
      </c>
      <c r="V77" s="317">
        <v>0</v>
      </c>
      <c r="W77" s="317">
        <v>0</v>
      </c>
      <c r="X77" s="317">
        <v>0</v>
      </c>
      <c r="Y77" s="317">
        <v>0</v>
      </c>
      <c r="Z77" s="317">
        <v>0</v>
      </c>
      <c r="AA77" s="317">
        <v>0</v>
      </c>
      <c r="AB77" s="317">
        <v>0</v>
      </c>
      <c r="AC77" s="317">
        <v>0</v>
      </c>
      <c r="AD77" s="317">
        <v>0</v>
      </c>
      <c r="AE77" s="317">
        <v>0</v>
      </c>
      <c r="AF77" s="317">
        <v>0</v>
      </c>
      <c r="AG77" s="317">
        <v>0</v>
      </c>
      <c r="AH77" s="317">
        <v>0</v>
      </c>
      <c r="AI77" s="317">
        <v>0</v>
      </c>
      <c r="AJ77" s="317">
        <v>0</v>
      </c>
      <c r="AK77" s="317">
        <v>0</v>
      </c>
      <c r="AL77" s="317">
        <v>0</v>
      </c>
      <c r="AM77" s="317">
        <v>0</v>
      </c>
      <c r="AN77" s="317">
        <v>0</v>
      </c>
      <c r="AO77" s="317">
        <v>0</v>
      </c>
      <c r="AP77" s="317">
        <v>0</v>
      </c>
      <c r="AQ77" s="317">
        <v>0</v>
      </c>
      <c r="AR77" s="317">
        <v>0</v>
      </c>
      <c r="AS77" s="317">
        <v>0</v>
      </c>
      <c r="AT77" s="317">
        <v>0</v>
      </c>
      <c r="AU77" s="317">
        <v>0</v>
      </c>
      <c r="AV77" s="317">
        <v>0</v>
      </c>
      <c r="AW77" s="317">
        <v>0</v>
      </c>
      <c r="AX77" s="317">
        <v>0</v>
      </c>
      <c r="AY77" s="317">
        <v>0</v>
      </c>
      <c r="AZ77" s="317">
        <v>0</v>
      </c>
      <c r="BA77" s="317">
        <v>0</v>
      </c>
      <c r="BB77" s="317">
        <v>0</v>
      </c>
      <c r="BC77" s="317">
        <v>0</v>
      </c>
      <c r="BD77" s="317">
        <v>0</v>
      </c>
      <c r="BE77" s="317">
        <v>0</v>
      </c>
      <c r="BF77" s="317">
        <v>0</v>
      </c>
      <c r="BG77" s="317">
        <v>0</v>
      </c>
      <c r="BH77" s="317">
        <v>0</v>
      </c>
      <c r="BI77" s="317">
        <v>0</v>
      </c>
      <c r="BJ77" s="317">
        <v>0</v>
      </c>
      <c r="BK77" s="317">
        <v>0</v>
      </c>
      <c r="BL77" s="317">
        <v>0</v>
      </c>
      <c r="BM77" s="317">
        <v>0</v>
      </c>
      <c r="BN77" s="317">
        <v>0</v>
      </c>
      <c r="BO77" s="317">
        <v>0</v>
      </c>
      <c r="BP77" s="317">
        <v>0</v>
      </c>
      <c r="BQ77" s="317">
        <v>0</v>
      </c>
      <c r="BR77" s="317">
        <v>0</v>
      </c>
      <c r="BS77" s="317">
        <v>0</v>
      </c>
      <c r="BT77" s="317">
        <v>0</v>
      </c>
      <c r="BU77" s="317">
        <v>0</v>
      </c>
      <c r="BV77" s="317">
        <v>0</v>
      </c>
      <c r="BW77" s="317">
        <v>0</v>
      </c>
      <c r="BX77" s="317">
        <v>0</v>
      </c>
      <c r="BY77" s="317">
        <v>0</v>
      </c>
      <c r="BZ77" s="317">
        <v>0</v>
      </c>
      <c r="CA77" s="317">
        <v>0</v>
      </c>
      <c r="CB77" s="317">
        <v>0</v>
      </c>
      <c r="CC77" s="317">
        <v>0</v>
      </c>
      <c r="CD77" s="317">
        <v>0</v>
      </c>
      <c r="CE77" s="26">
        <f t="shared" si="18"/>
        <v>0</v>
      </c>
    </row>
    <row r="78" spans="1:85" ht="15" x14ac:dyDescent="0.25">
      <c r="A78" s="27" t="s">
        <v>198</v>
      </c>
      <c r="B78" s="16"/>
      <c r="C78" s="317">
        <v>0</v>
      </c>
      <c r="D78" s="317">
        <v>0</v>
      </c>
      <c r="E78" s="317">
        <v>0</v>
      </c>
      <c r="F78" s="317">
        <v>0</v>
      </c>
      <c r="G78" s="317">
        <v>0</v>
      </c>
      <c r="H78" s="317">
        <v>0</v>
      </c>
      <c r="I78" s="317">
        <v>0</v>
      </c>
      <c r="J78" s="317">
        <v>0</v>
      </c>
      <c r="K78" s="317">
        <v>0</v>
      </c>
      <c r="L78" s="317">
        <v>0</v>
      </c>
      <c r="M78" s="317">
        <v>0</v>
      </c>
      <c r="N78" s="317">
        <v>0</v>
      </c>
      <c r="O78" s="317">
        <v>0</v>
      </c>
      <c r="P78" s="317">
        <v>0</v>
      </c>
      <c r="Q78" s="317">
        <v>0</v>
      </c>
      <c r="R78" s="317">
        <v>0</v>
      </c>
      <c r="S78" s="317">
        <v>0</v>
      </c>
      <c r="T78" s="317">
        <v>0</v>
      </c>
      <c r="U78" s="317">
        <v>0</v>
      </c>
      <c r="V78" s="317">
        <v>0</v>
      </c>
      <c r="W78" s="317">
        <v>0</v>
      </c>
      <c r="X78" s="317">
        <v>0</v>
      </c>
      <c r="Y78" s="317">
        <v>0</v>
      </c>
      <c r="Z78" s="317">
        <v>0</v>
      </c>
      <c r="AA78" s="317">
        <v>0</v>
      </c>
      <c r="AB78" s="317">
        <v>0</v>
      </c>
      <c r="AC78" s="317">
        <v>0</v>
      </c>
      <c r="AD78" s="317">
        <v>0</v>
      </c>
      <c r="AE78" s="317">
        <v>0</v>
      </c>
      <c r="AF78" s="317">
        <v>0</v>
      </c>
      <c r="AG78" s="317">
        <v>0</v>
      </c>
      <c r="AH78" s="317">
        <v>0</v>
      </c>
      <c r="AI78" s="317">
        <v>0</v>
      </c>
      <c r="AJ78" s="317">
        <v>0</v>
      </c>
      <c r="AK78" s="317">
        <v>0</v>
      </c>
      <c r="AL78" s="317">
        <v>0</v>
      </c>
      <c r="AM78" s="317">
        <v>0</v>
      </c>
      <c r="AN78" s="317">
        <v>0</v>
      </c>
      <c r="AO78" s="317">
        <v>0</v>
      </c>
      <c r="AP78" s="317">
        <v>0</v>
      </c>
      <c r="AQ78" s="317">
        <v>0</v>
      </c>
      <c r="AR78" s="317">
        <v>0</v>
      </c>
      <c r="AS78" s="317">
        <v>0</v>
      </c>
      <c r="AT78" s="317">
        <v>0</v>
      </c>
      <c r="AU78" s="317">
        <v>0</v>
      </c>
      <c r="AV78" s="317">
        <v>0</v>
      </c>
      <c r="AW78" s="317">
        <v>0</v>
      </c>
      <c r="AX78" s="317">
        <v>0</v>
      </c>
      <c r="AY78" s="317">
        <v>0</v>
      </c>
      <c r="AZ78" s="317">
        <v>0</v>
      </c>
      <c r="BA78" s="317">
        <v>0</v>
      </c>
      <c r="BB78" s="317">
        <v>0</v>
      </c>
      <c r="BC78" s="317">
        <v>0</v>
      </c>
      <c r="BD78" s="317">
        <v>0</v>
      </c>
      <c r="BE78" s="317">
        <v>0</v>
      </c>
      <c r="BF78" s="317">
        <v>0</v>
      </c>
      <c r="BG78" s="317">
        <v>0</v>
      </c>
      <c r="BH78" s="317">
        <v>0</v>
      </c>
      <c r="BI78" s="317">
        <v>0</v>
      </c>
      <c r="BJ78" s="317">
        <v>0</v>
      </c>
      <c r="BK78" s="317">
        <v>0</v>
      </c>
      <c r="BL78" s="317">
        <v>0</v>
      </c>
      <c r="BM78" s="317">
        <v>0</v>
      </c>
      <c r="BN78" s="317">
        <v>0</v>
      </c>
      <c r="BO78" s="317">
        <v>0</v>
      </c>
      <c r="BP78" s="317">
        <v>0</v>
      </c>
      <c r="BQ78" s="317">
        <v>0</v>
      </c>
      <c r="BR78" s="317">
        <v>0</v>
      </c>
      <c r="BS78" s="317">
        <v>0</v>
      </c>
      <c r="BT78" s="317">
        <v>0</v>
      </c>
      <c r="BU78" s="317">
        <v>0</v>
      </c>
      <c r="BV78" s="317">
        <v>0</v>
      </c>
      <c r="BW78" s="317">
        <v>0</v>
      </c>
      <c r="BX78" s="317">
        <v>0</v>
      </c>
      <c r="BY78" s="317">
        <v>0</v>
      </c>
      <c r="BZ78" s="317">
        <v>0</v>
      </c>
      <c r="CA78" s="317">
        <v>0</v>
      </c>
      <c r="CB78" s="317">
        <v>0</v>
      </c>
      <c r="CC78" s="317">
        <v>0</v>
      </c>
      <c r="CD78" s="317">
        <v>0</v>
      </c>
      <c r="CE78" s="26">
        <f t="shared" si="18"/>
        <v>0</v>
      </c>
    </row>
    <row r="79" spans="1:85" ht="15" x14ac:dyDescent="0.25">
      <c r="A79" s="27" t="s">
        <v>199</v>
      </c>
      <c r="B79" s="16"/>
      <c r="C79" s="317">
        <v>0</v>
      </c>
      <c r="D79" s="317">
        <v>0</v>
      </c>
      <c r="E79" s="317">
        <v>0</v>
      </c>
      <c r="F79" s="317">
        <v>0</v>
      </c>
      <c r="G79" s="317">
        <v>0</v>
      </c>
      <c r="H79" s="317">
        <v>0</v>
      </c>
      <c r="I79" s="317">
        <v>0</v>
      </c>
      <c r="J79" s="317">
        <v>0</v>
      </c>
      <c r="K79" s="317">
        <v>0</v>
      </c>
      <c r="L79" s="317">
        <v>0</v>
      </c>
      <c r="M79" s="317">
        <v>0</v>
      </c>
      <c r="N79" s="317">
        <v>0</v>
      </c>
      <c r="O79" s="317">
        <v>0</v>
      </c>
      <c r="P79" s="317">
        <v>0</v>
      </c>
      <c r="Q79" s="317">
        <v>0</v>
      </c>
      <c r="R79" s="317">
        <v>0</v>
      </c>
      <c r="S79" s="317">
        <v>0</v>
      </c>
      <c r="T79" s="317">
        <v>0</v>
      </c>
      <c r="U79" s="317">
        <v>0</v>
      </c>
      <c r="V79" s="317">
        <v>0</v>
      </c>
      <c r="W79" s="317">
        <v>0</v>
      </c>
      <c r="X79" s="317">
        <v>0</v>
      </c>
      <c r="Y79" s="317">
        <v>0</v>
      </c>
      <c r="Z79" s="317">
        <v>0</v>
      </c>
      <c r="AA79" s="317">
        <v>0</v>
      </c>
      <c r="AB79" s="317">
        <v>0</v>
      </c>
      <c r="AC79" s="317">
        <v>0</v>
      </c>
      <c r="AD79" s="317">
        <v>0</v>
      </c>
      <c r="AE79" s="317">
        <v>0</v>
      </c>
      <c r="AF79" s="317">
        <v>0</v>
      </c>
      <c r="AG79" s="317">
        <v>0</v>
      </c>
      <c r="AH79" s="317">
        <v>0</v>
      </c>
      <c r="AI79" s="317">
        <v>0</v>
      </c>
      <c r="AJ79" s="317">
        <v>0</v>
      </c>
      <c r="AK79" s="317">
        <v>0</v>
      </c>
      <c r="AL79" s="317">
        <v>0</v>
      </c>
      <c r="AM79" s="317">
        <v>0</v>
      </c>
      <c r="AN79" s="317">
        <v>0</v>
      </c>
      <c r="AO79" s="317">
        <v>0</v>
      </c>
      <c r="AP79" s="317">
        <v>0</v>
      </c>
      <c r="AQ79" s="317">
        <v>0</v>
      </c>
      <c r="AR79" s="317">
        <v>0</v>
      </c>
      <c r="AS79" s="317">
        <v>0</v>
      </c>
      <c r="AT79" s="317">
        <v>0</v>
      </c>
      <c r="AU79" s="317">
        <v>0</v>
      </c>
      <c r="AV79" s="317">
        <v>0</v>
      </c>
      <c r="AW79" s="317">
        <v>0</v>
      </c>
      <c r="AX79" s="317">
        <v>0</v>
      </c>
      <c r="AY79" s="317">
        <v>0</v>
      </c>
      <c r="AZ79" s="317">
        <v>0</v>
      </c>
      <c r="BA79" s="317">
        <v>0</v>
      </c>
      <c r="BB79" s="317">
        <v>0</v>
      </c>
      <c r="BC79" s="317">
        <v>0</v>
      </c>
      <c r="BD79" s="317">
        <v>0</v>
      </c>
      <c r="BE79" s="317">
        <v>0</v>
      </c>
      <c r="BF79" s="317">
        <v>0</v>
      </c>
      <c r="BG79" s="317">
        <v>0</v>
      </c>
      <c r="BH79" s="317">
        <v>0</v>
      </c>
      <c r="BI79" s="317">
        <v>0</v>
      </c>
      <c r="BJ79" s="317">
        <v>0</v>
      </c>
      <c r="BK79" s="317">
        <v>0</v>
      </c>
      <c r="BL79" s="317">
        <v>0</v>
      </c>
      <c r="BM79" s="317">
        <v>0</v>
      </c>
      <c r="BN79" s="317">
        <v>-38579.67</v>
      </c>
      <c r="BO79" s="317">
        <v>0</v>
      </c>
      <c r="BP79" s="317">
        <v>0</v>
      </c>
      <c r="BQ79" s="317">
        <v>0</v>
      </c>
      <c r="BR79" s="317">
        <v>0</v>
      </c>
      <c r="BS79" s="317">
        <v>0</v>
      </c>
      <c r="BT79" s="317">
        <v>0</v>
      </c>
      <c r="BU79" s="317">
        <v>0</v>
      </c>
      <c r="BV79" s="317">
        <v>0</v>
      </c>
      <c r="BW79" s="317">
        <v>0</v>
      </c>
      <c r="BX79" s="317">
        <v>0</v>
      </c>
      <c r="BY79" s="317">
        <v>0</v>
      </c>
      <c r="BZ79" s="317">
        <v>0</v>
      </c>
      <c r="CA79" s="317">
        <v>0</v>
      </c>
      <c r="CB79" s="317">
        <v>0</v>
      </c>
      <c r="CC79" s="317">
        <v>-8670.82</v>
      </c>
      <c r="CD79" s="317">
        <v>0</v>
      </c>
      <c r="CE79" s="26">
        <f t="shared" si="18"/>
        <v>-47250.49</v>
      </c>
    </row>
    <row r="80" spans="1:85" ht="15" x14ac:dyDescent="0.25">
      <c r="A80" s="27" t="s">
        <v>200</v>
      </c>
      <c r="B80" s="16"/>
      <c r="C80" s="317">
        <v>9510.7900000000009</v>
      </c>
      <c r="D80" s="317">
        <v>11406.74</v>
      </c>
      <c r="E80" s="317">
        <v>6188.66</v>
      </c>
      <c r="F80" s="317">
        <v>0</v>
      </c>
      <c r="G80" s="317">
        <v>0</v>
      </c>
      <c r="H80" s="317">
        <v>6427.15</v>
      </c>
      <c r="I80" s="317">
        <v>0</v>
      </c>
      <c r="J80" s="317">
        <v>0</v>
      </c>
      <c r="K80" s="317">
        <v>0</v>
      </c>
      <c r="L80" s="317">
        <v>0</v>
      </c>
      <c r="M80" s="317">
        <v>0</v>
      </c>
      <c r="N80" s="317">
        <v>0</v>
      </c>
      <c r="O80" s="317">
        <v>10439.19</v>
      </c>
      <c r="P80" s="317">
        <v>996.71</v>
      </c>
      <c r="Q80" s="317">
        <v>0</v>
      </c>
      <c r="R80" s="317">
        <v>1077.79</v>
      </c>
      <c r="S80" s="317">
        <v>37.799999999999997</v>
      </c>
      <c r="T80" s="317">
        <v>0</v>
      </c>
      <c r="U80" s="317">
        <v>0</v>
      </c>
      <c r="V80" s="317">
        <v>0</v>
      </c>
      <c r="W80" s="317">
        <v>703.81</v>
      </c>
      <c r="X80" s="317">
        <v>735.79</v>
      </c>
      <c r="Y80" s="317">
        <v>1853.21</v>
      </c>
      <c r="Z80" s="317">
        <v>0</v>
      </c>
      <c r="AA80" s="317">
        <v>151.21</v>
      </c>
      <c r="AB80" s="317">
        <v>1631.8600000000001</v>
      </c>
      <c r="AC80" s="317">
        <v>4710.16</v>
      </c>
      <c r="AD80" s="317">
        <v>0</v>
      </c>
      <c r="AE80" s="317">
        <v>472.21</v>
      </c>
      <c r="AF80" s="317">
        <v>0</v>
      </c>
      <c r="AG80" s="317">
        <v>11538.09</v>
      </c>
      <c r="AH80" s="317">
        <v>0</v>
      </c>
      <c r="AI80" s="317">
        <v>1136.58</v>
      </c>
      <c r="AJ80" s="317">
        <v>529.25</v>
      </c>
      <c r="AK80" s="317">
        <v>0</v>
      </c>
      <c r="AL80" s="317">
        <v>0</v>
      </c>
      <c r="AM80" s="317">
        <v>0</v>
      </c>
      <c r="AN80" s="317">
        <v>0</v>
      </c>
      <c r="AO80" s="317">
        <v>0</v>
      </c>
      <c r="AP80" s="317">
        <v>0</v>
      </c>
      <c r="AQ80" s="317">
        <v>0</v>
      </c>
      <c r="AR80" s="317">
        <v>0</v>
      </c>
      <c r="AS80" s="317">
        <v>0</v>
      </c>
      <c r="AT80" s="317">
        <v>0</v>
      </c>
      <c r="AU80" s="317">
        <v>0</v>
      </c>
      <c r="AV80" s="317">
        <v>4672.2400000000007</v>
      </c>
      <c r="AW80" s="317">
        <v>1337.51</v>
      </c>
      <c r="AX80" s="317">
        <v>0</v>
      </c>
      <c r="AY80" s="317">
        <v>0</v>
      </c>
      <c r="AZ80" s="317">
        <v>0</v>
      </c>
      <c r="BA80" s="317">
        <v>0</v>
      </c>
      <c r="BB80" s="317">
        <v>0</v>
      </c>
      <c r="BC80" s="317">
        <v>548.24</v>
      </c>
      <c r="BD80" s="317">
        <v>0</v>
      </c>
      <c r="BE80" s="317">
        <v>149</v>
      </c>
      <c r="BF80" s="317">
        <v>0</v>
      </c>
      <c r="BG80" s="317">
        <v>0</v>
      </c>
      <c r="BH80" s="317">
        <v>0</v>
      </c>
      <c r="BI80" s="317">
        <v>0</v>
      </c>
      <c r="BJ80" s="317">
        <v>0</v>
      </c>
      <c r="BK80" s="317">
        <v>0</v>
      </c>
      <c r="BL80" s="317">
        <v>0</v>
      </c>
      <c r="BM80" s="317">
        <v>0</v>
      </c>
      <c r="BN80" s="317">
        <v>81717.459999999992</v>
      </c>
      <c r="BO80" s="317">
        <v>0</v>
      </c>
      <c r="BP80" s="317">
        <v>0</v>
      </c>
      <c r="BQ80" s="317">
        <v>0</v>
      </c>
      <c r="BR80" s="317">
        <v>0</v>
      </c>
      <c r="BS80" s="317">
        <v>0</v>
      </c>
      <c r="BT80" s="317">
        <v>0</v>
      </c>
      <c r="BU80" s="317">
        <v>0</v>
      </c>
      <c r="BV80" s="317">
        <v>0</v>
      </c>
      <c r="BW80" s="317">
        <v>0</v>
      </c>
      <c r="BX80" s="317">
        <v>44.35</v>
      </c>
      <c r="BY80" s="317">
        <v>1704.98</v>
      </c>
      <c r="BZ80" s="317">
        <v>983.01</v>
      </c>
      <c r="CA80" s="317">
        <v>0</v>
      </c>
      <c r="CB80" s="317">
        <v>0</v>
      </c>
      <c r="CC80" s="317">
        <v>2152</v>
      </c>
      <c r="CD80" s="317">
        <v>0</v>
      </c>
      <c r="CE80" s="26">
        <f t="shared" si="18"/>
        <v>162855.79000000004</v>
      </c>
    </row>
    <row r="81" spans="1:85" ht="15" x14ac:dyDescent="0.25">
      <c r="A81" s="27" t="s">
        <v>201</v>
      </c>
      <c r="B81" s="16"/>
      <c r="C81" s="317">
        <v>0</v>
      </c>
      <c r="D81" s="317">
        <v>0</v>
      </c>
      <c r="E81" s="317">
        <v>0</v>
      </c>
      <c r="F81" s="317">
        <v>0</v>
      </c>
      <c r="G81" s="317">
        <v>0</v>
      </c>
      <c r="H81" s="317">
        <v>0</v>
      </c>
      <c r="I81" s="317">
        <v>0</v>
      </c>
      <c r="J81" s="317">
        <v>0</v>
      </c>
      <c r="K81" s="317">
        <v>0</v>
      </c>
      <c r="L81" s="317">
        <v>0</v>
      </c>
      <c r="M81" s="317">
        <v>0</v>
      </c>
      <c r="N81" s="317">
        <v>0</v>
      </c>
      <c r="O81" s="317">
        <v>0</v>
      </c>
      <c r="P81" s="317">
        <v>0</v>
      </c>
      <c r="Q81" s="317">
        <v>0</v>
      </c>
      <c r="R81" s="317">
        <v>0</v>
      </c>
      <c r="S81" s="317">
        <v>0</v>
      </c>
      <c r="T81" s="317">
        <v>0</v>
      </c>
      <c r="U81" s="317">
        <v>0</v>
      </c>
      <c r="V81" s="317">
        <v>0</v>
      </c>
      <c r="W81" s="317">
        <v>0</v>
      </c>
      <c r="X81" s="317">
        <v>0</v>
      </c>
      <c r="Y81" s="317">
        <v>0</v>
      </c>
      <c r="Z81" s="317">
        <v>0</v>
      </c>
      <c r="AA81" s="317">
        <v>0</v>
      </c>
      <c r="AB81" s="317">
        <v>0</v>
      </c>
      <c r="AC81" s="317">
        <v>0</v>
      </c>
      <c r="AD81" s="317">
        <v>0</v>
      </c>
      <c r="AE81" s="317">
        <v>0</v>
      </c>
      <c r="AF81" s="317">
        <v>0</v>
      </c>
      <c r="AG81" s="317">
        <v>0</v>
      </c>
      <c r="AH81" s="317">
        <v>0</v>
      </c>
      <c r="AI81" s="317">
        <v>0</v>
      </c>
      <c r="AJ81" s="317">
        <v>0</v>
      </c>
      <c r="AK81" s="317">
        <v>0</v>
      </c>
      <c r="AL81" s="317">
        <v>0</v>
      </c>
      <c r="AM81" s="317">
        <v>0</v>
      </c>
      <c r="AN81" s="317">
        <v>0</v>
      </c>
      <c r="AO81" s="317">
        <v>0</v>
      </c>
      <c r="AP81" s="317">
        <v>0</v>
      </c>
      <c r="AQ81" s="317">
        <v>0</v>
      </c>
      <c r="AR81" s="317">
        <v>0</v>
      </c>
      <c r="AS81" s="317">
        <v>0</v>
      </c>
      <c r="AT81" s="317">
        <v>0</v>
      </c>
      <c r="AU81" s="317">
        <v>0</v>
      </c>
      <c r="AV81" s="317">
        <v>1143.98</v>
      </c>
      <c r="AW81" s="317">
        <v>0</v>
      </c>
      <c r="AX81" s="317">
        <v>0</v>
      </c>
      <c r="AY81" s="317">
        <v>0</v>
      </c>
      <c r="AZ81" s="317">
        <v>0</v>
      </c>
      <c r="BA81" s="317">
        <v>0</v>
      </c>
      <c r="BB81" s="317">
        <v>0</v>
      </c>
      <c r="BC81" s="317">
        <v>0</v>
      </c>
      <c r="BD81" s="317">
        <v>0</v>
      </c>
      <c r="BE81" s="317">
        <v>1432.81</v>
      </c>
      <c r="BF81" s="317">
        <v>0</v>
      </c>
      <c r="BG81" s="317">
        <v>0</v>
      </c>
      <c r="BH81" s="317">
        <v>0</v>
      </c>
      <c r="BI81" s="317">
        <v>0</v>
      </c>
      <c r="BJ81" s="317">
        <v>0</v>
      </c>
      <c r="BK81" s="317">
        <v>0</v>
      </c>
      <c r="BL81" s="317">
        <v>0</v>
      </c>
      <c r="BM81" s="317">
        <v>0</v>
      </c>
      <c r="BN81" s="317">
        <v>7787.89</v>
      </c>
      <c r="BO81" s="317">
        <v>0</v>
      </c>
      <c r="BP81" s="317">
        <v>0</v>
      </c>
      <c r="BQ81" s="317">
        <v>0</v>
      </c>
      <c r="BR81" s="317">
        <v>0</v>
      </c>
      <c r="BS81" s="317">
        <v>0</v>
      </c>
      <c r="BT81" s="317">
        <v>0</v>
      </c>
      <c r="BU81" s="317">
        <v>0</v>
      </c>
      <c r="BV81" s="317">
        <v>0</v>
      </c>
      <c r="BW81" s="317">
        <v>0</v>
      </c>
      <c r="BX81" s="317">
        <v>0</v>
      </c>
      <c r="BY81" s="317">
        <v>0</v>
      </c>
      <c r="BZ81" s="317">
        <v>0</v>
      </c>
      <c r="CA81" s="317">
        <v>0</v>
      </c>
      <c r="CB81" s="317">
        <v>0</v>
      </c>
      <c r="CC81" s="317">
        <v>1734860.1099999999</v>
      </c>
      <c r="CD81" s="317">
        <v>0</v>
      </c>
      <c r="CE81" s="26">
        <f t="shared" si="18"/>
        <v>1745224.7899999998</v>
      </c>
    </row>
    <row r="82" spans="1:85" ht="15" x14ac:dyDescent="0.25">
      <c r="A82" s="27" t="s">
        <v>202</v>
      </c>
      <c r="B82" s="16"/>
      <c r="C82" s="317">
        <v>52212.56</v>
      </c>
      <c r="D82" s="317">
        <v>65100.229999999996</v>
      </c>
      <c r="E82" s="317">
        <v>114850.73999999999</v>
      </c>
      <c r="F82" s="317">
        <v>0</v>
      </c>
      <c r="G82" s="317">
        <v>0</v>
      </c>
      <c r="H82" s="317">
        <v>86646.69</v>
      </c>
      <c r="I82" s="317">
        <v>0</v>
      </c>
      <c r="J82" s="317">
        <v>0</v>
      </c>
      <c r="K82" s="317">
        <v>0</v>
      </c>
      <c r="L82" s="317">
        <v>0</v>
      </c>
      <c r="M82" s="317">
        <v>0</v>
      </c>
      <c r="N82" s="317">
        <v>0</v>
      </c>
      <c r="O82" s="317">
        <v>75742.53</v>
      </c>
      <c r="P82" s="317">
        <v>70631.929999999993</v>
      </c>
      <c r="Q82" s="317">
        <v>0</v>
      </c>
      <c r="R82" s="317">
        <v>29552.45</v>
      </c>
      <c r="S82" s="317">
        <v>18660.37</v>
      </c>
      <c r="T82" s="317">
        <v>0</v>
      </c>
      <c r="U82" s="317">
        <v>26596.89</v>
      </c>
      <c r="V82" s="317">
        <v>0</v>
      </c>
      <c r="W82" s="317">
        <v>16031.81</v>
      </c>
      <c r="X82" s="317">
        <v>10518.86</v>
      </c>
      <c r="Y82" s="317">
        <v>71333.31</v>
      </c>
      <c r="Z82" s="317">
        <v>0</v>
      </c>
      <c r="AA82" s="317">
        <v>14927.93</v>
      </c>
      <c r="AB82" s="317">
        <v>6049.46</v>
      </c>
      <c r="AC82" s="317">
        <v>7042.98</v>
      </c>
      <c r="AD82" s="317">
        <v>1146.76</v>
      </c>
      <c r="AE82" s="317">
        <v>10867.45</v>
      </c>
      <c r="AF82" s="317">
        <v>0</v>
      </c>
      <c r="AG82" s="317">
        <v>128300.32</v>
      </c>
      <c r="AH82" s="317">
        <v>0</v>
      </c>
      <c r="AI82" s="317">
        <v>592.89</v>
      </c>
      <c r="AJ82" s="317">
        <v>600.79</v>
      </c>
      <c r="AK82" s="317">
        <v>0</v>
      </c>
      <c r="AL82" s="317">
        <v>0</v>
      </c>
      <c r="AM82" s="317">
        <v>0</v>
      </c>
      <c r="AN82" s="317">
        <v>0</v>
      </c>
      <c r="AO82" s="317">
        <v>0</v>
      </c>
      <c r="AP82" s="317">
        <v>0</v>
      </c>
      <c r="AQ82" s="317">
        <v>0</v>
      </c>
      <c r="AR82" s="317">
        <v>0</v>
      </c>
      <c r="AS82" s="317">
        <v>0</v>
      </c>
      <c r="AT82" s="317">
        <v>0</v>
      </c>
      <c r="AU82" s="317">
        <v>0</v>
      </c>
      <c r="AV82" s="317">
        <v>30672.390000000003</v>
      </c>
      <c r="AW82" s="317">
        <v>0</v>
      </c>
      <c r="AX82" s="317">
        <v>0</v>
      </c>
      <c r="AY82" s="317">
        <v>32610.14</v>
      </c>
      <c r="AZ82" s="317">
        <v>0</v>
      </c>
      <c r="BA82" s="317">
        <v>0</v>
      </c>
      <c r="BB82" s="317">
        <v>0</v>
      </c>
      <c r="BC82" s="317">
        <v>4240.7</v>
      </c>
      <c r="BD82" s="317">
        <v>6401.6</v>
      </c>
      <c r="BE82" s="317">
        <v>454019.51</v>
      </c>
      <c r="BF82" s="317">
        <v>12186.33</v>
      </c>
      <c r="BG82" s="317">
        <v>0</v>
      </c>
      <c r="BH82" s="317">
        <v>0</v>
      </c>
      <c r="BI82" s="317">
        <v>0</v>
      </c>
      <c r="BJ82" s="317">
        <v>0</v>
      </c>
      <c r="BK82" s="317">
        <v>0</v>
      </c>
      <c r="BL82" s="317">
        <v>0</v>
      </c>
      <c r="BM82" s="317">
        <v>0</v>
      </c>
      <c r="BN82" s="317">
        <v>33700.239999999998</v>
      </c>
      <c r="BO82" s="317">
        <v>0</v>
      </c>
      <c r="BP82" s="317">
        <v>0</v>
      </c>
      <c r="BQ82" s="317">
        <v>0</v>
      </c>
      <c r="BR82" s="317">
        <v>0</v>
      </c>
      <c r="BS82" s="317">
        <v>0</v>
      </c>
      <c r="BT82" s="317">
        <v>0</v>
      </c>
      <c r="BU82" s="317">
        <v>0</v>
      </c>
      <c r="BV82" s="317">
        <v>0</v>
      </c>
      <c r="BW82" s="317">
        <v>0</v>
      </c>
      <c r="BX82" s="317">
        <v>930.24</v>
      </c>
      <c r="BY82" s="317">
        <v>2994.67</v>
      </c>
      <c r="BZ82" s="317">
        <v>677.31000000000006</v>
      </c>
      <c r="CA82" s="317">
        <v>0</v>
      </c>
      <c r="CB82" s="317">
        <v>0</v>
      </c>
      <c r="CC82" s="317">
        <v>53462.63</v>
      </c>
      <c r="CD82" s="317">
        <v>0</v>
      </c>
      <c r="CE82" s="26">
        <f t="shared" si="18"/>
        <v>1439302.71</v>
      </c>
    </row>
    <row r="83" spans="1:85" ht="15" x14ac:dyDescent="0.25">
      <c r="A83" s="27" t="s">
        <v>203</v>
      </c>
      <c r="B83" s="16"/>
      <c r="C83" s="313">
        <v>9670.65</v>
      </c>
      <c r="D83" s="313">
        <v>8855.51</v>
      </c>
      <c r="E83" s="313">
        <v>22267.63</v>
      </c>
      <c r="F83" s="313">
        <v>0</v>
      </c>
      <c r="G83" s="313">
        <v>0</v>
      </c>
      <c r="H83" s="313">
        <v>18253</v>
      </c>
      <c r="I83" s="313">
        <v>0</v>
      </c>
      <c r="J83" s="313">
        <v>0</v>
      </c>
      <c r="K83" s="313">
        <v>0</v>
      </c>
      <c r="L83" s="313">
        <v>0</v>
      </c>
      <c r="M83" s="313">
        <v>0</v>
      </c>
      <c r="N83" s="313">
        <v>0</v>
      </c>
      <c r="O83" s="313">
        <v>16069.59</v>
      </c>
      <c r="P83" s="313">
        <v>9234.2099999999991</v>
      </c>
      <c r="Q83" s="313">
        <v>0</v>
      </c>
      <c r="R83" s="313">
        <v>4324.75</v>
      </c>
      <c r="S83" s="313">
        <v>2266.38</v>
      </c>
      <c r="T83" s="313">
        <v>0</v>
      </c>
      <c r="U83" s="313">
        <v>41978.46</v>
      </c>
      <c r="V83" s="313">
        <v>0</v>
      </c>
      <c r="W83" s="313">
        <v>3525.7200000000003</v>
      </c>
      <c r="X83" s="313">
        <v>1501.98</v>
      </c>
      <c r="Y83" s="313">
        <v>11277.11</v>
      </c>
      <c r="Z83" s="313">
        <v>0</v>
      </c>
      <c r="AA83" s="313">
        <v>2074.4699999999998</v>
      </c>
      <c r="AB83" s="313">
        <v>41769.18</v>
      </c>
      <c r="AC83" s="313">
        <v>4100.49</v>
      </c>
      <c r="AD83" s="313">
        <v>139.29</v>
      </c>
      <c r="AE83" s="313">
        <v>772.74</v>
      </c>
      <c r="AF83" s="313">
        <v>0</v>
      </c>
      <c r="AG83" s="313">
        <v>96984.109999999971</v>
      </c>
      <c r="AH83" s="313">
        <v>0</v>
      </c>
      <c r="AI83" s="313">
        <v>876.3</v>
      </c>
      <c r="AJ83" s="313">
        <v>3155.69</v>
      </c>
      <c r="AK83" s="313">
        <v>48.5</v>
      </c>
      <c r="AL83" s="313">
        <v>0</v>
      </c>
      <c r="AM83" s="313">
        <v>0</v>
      </c>
      <c r="AN83" s="313">
        <v>0</v>
      </c>
      <c r="AO83" s="313">
        <v>0</v>
      </c>
      <c r="AP83" s="313">
        <v>0</v>
      </c>
      <c r="AQ83" s="313">
        <v>0</v>
      </c>
      <c r="AR83" s="313">
        <v>0</v>
      </c>
      <c r="AS83" s="313">
        <v>0</v>
      </c>
      <c r="AT83" s="313">
        <v>0</v>
      </c>
      <c r="AU83" s="313">
        <v>0</v>
      </c>
      <c r="AV83" s="313">
        <v>14738.61</v>
      </c>
      <c r="AW83" s="313">
        <v>0</v>
      </c>
      <c r="AX83" s="313">
        <v>0</v>
      </c>
      <c r="AY83" s="313">
        <v>5006.45</v>
      </c>
      <c r="AZ83" s="313">
        <v>0</v>
      </c>
      <c r="BA83" s="313">
        <v>0</v>
      </c>
      <c r="BB83" s="313">
        <v>551.35</v>
      </c>
      <c r="BC83" s="313">
        <v>5203.0199999999995</v>
      </c>
      <c r="BD83" s="313">
        <v>789.14</v>
      </c>
      <c r="BE83" s="313">
        <v>36833.81</v>
      </c>
      <c r="BF83" s="313">
        <v>276987.71000000002</v>
      </c>
      <c r="BG83" s="313">
        <v>0</v>
      </c>
      <c r="BH83" s="313">
        <v>0</v>
      </c>
      <c r="BI83" s="313">
        <v>0</v>
      </c>
      <c r="BJ83" s="313">
        <v>0</v>
      </c>
      <c r="BK83" s="313">
        <v>0</v>
      </c>
      <c r="BL83" s="313">
        <v>0</v>
      </c>
      <c r="BM83" s="313">
        <v>0</v>
      </c>
      <c r="BN83" s="313">
        <v>209598.84000000003</v>
      </c>
      <c r="BO83" s="313">
        <v>0</v>
      </c>
      <c r="BP83" s="313">
        <v>0</v>
      </c>
      <c r="BQ83" s="313">
        <v>0</v>
      </c>
      <c r="BR83" s="313">
        <v>0</v>
      </c>
      <c r="BS83" s="313">
        <v>0</v>
      </c>
      <c r="BT83" s="313">
        <v>0</v>
      </c>
      <c r="BU83" s="313">
        <v>0</v>
      </c>
      <c r="BV83" s="313">
        <v>0</v>
      </c>
      <c r="BW83" s="313">
        <v>0</v>
      </c>
      <c r="BX83" s="313">
        <v>4844.3099999999995</v>
      </c>
      <c r="BY83" s="313">
        <v>2649.13</v>
      </c>
      <c r="BZ83" s="313">
        <v>82.29</v>
      </c>
      <c r="CA83" s="313">
        <v>0</v>
      </c>
      <c r="CB83" s="313">
        <v>0</v>
      </c>
      <c r="CC83" s="313">
        <v>6558208.3999999994</v>
      </c>
      <c r="CD83" s="317">
        <v>0</v>
      </c>
      <c r="CE83" s="26">
        <f t="shared" si="18"/>
        <v>7414638.8199999994</v>
      </c>
    </row>
    <row r="84" spans="1:85" ht="15" x14ac:dyDescent="0.25">
      <c r="A84" s="33" t="s">
        <v>204</v>
      </c>
      <c r="B84" s="16"/>
      <c r="C84" s="313">
        <v>0</v>
      </c>
      <c r="D84" s="313">
        <v>0</v>
      </c>
      <c r="E84" s="313">
        <v>0</v>
      </c>
      <c r="F84" s="313">
        <v>0</v>
      </c>
      <c r="G84" s="313">
        <v>0</v>
      </c>
      <c r="H84" s="313">
        <v>10164.549999999999</v>
      </c>
      <c r="I84" s="313">
        <v>0</v>
      </c>
      <c r="J84" s="313">
        <v>0</v>
      </c>
      <c r="K84" s="313">
        <v>0</v>
      </c>
      <c r="L84" s="313">
        <v>0</v>
      </c>
      <c r="M84" s="313">
        <v>0</v>
      </c>
      <c r="N84" s="313">
        <v>0</v>
      </c>
      <c r="O84" s="313">
        <v>4110</v>
      </c>
      <c r="P84" s="313">
        <v>0</v>
      </c>
      <c r="Q84" s="313">
        <v>0</v>
      </c>
      <c r="R84" s="313">
        <v>0</v>
      </c>
      <c r="S84" s="313">
        <v>0</v>
      </c>
      <c r="T84" s="313">
        <v>0</v>
      </c>
      <c r="U84" s="313">
        <v>8840727.0199999996</v>
      </c>
      <c r="V84" s="313">
        <v>0</v>
      </c>
      <c r="W84" s="313">
        <v>0</v>
      </c>
      <c r="X84" s="313">
        <v>0</v>
      </c>
      <c r="Y84" s="313">
        <v>0</v>
      </c>
      <c r="Z84" s="313">
        <v>0</v>
      </c>
      <c r="AA84" s="313">
        <v>0</v>
      </c>
      <c r="AB84" s="313">
        <v>3695.57</v>
      </c>
      <c r="AC84" s="313">
        <v>0</v>
      </c>
      <c r="AD84" s="313">
        <v>448.24</v>
      </c>
      <c r="AE84" s="313">
        <v>0</v>
      </c>
      <c r="AF84" s="313">
        <v>0</v>
      </c>
      <c r="AG84" s="313">
        <v>31170.25</v>
      </c>
      <c r="AH84" s="313">
        <v>0</v>
      </c>
      <c r="AI84" s="313">
        <v>0</v>
      </c>
      <c r="AJ84" s="313">
        <v>0</v>
      </c>
      <c r="AK84" s="313">
        <v>0</v>
      </c>
      <c r="AL84" s="313">
        <v>0</v>
      </c>
      <c r="AM84" s="313">
        <v>0</v>
      </c>
      <c r="AN84" s="313">
        <v>0</v>
      </c>
      <c r="AO84" s="313">
        <v>0</v>
      </c>
      <c r="AP84" s="313">
        <v>0</v>
      </c>
      <c r="AQ84" s="313">
        <v>0</v>
      </c>
      <c r="AR84" s="313">
        <v>0</v>
      </c>
      <c r="AS84" s="313">
        <v>0</v>
      </c>
      <c r="AT84" s="313">
        <v>0</v>
      </c>
      <c r="AU84" s="313">
        <v>0</v>
      </c>
      <c r="AV84" s="313">
        <v>14729</v>
      </c>
      <c r="AW84" s="313">
        <v>0</v>
      </c>
      <c r="AX84" s="313">
        <v>0</v>
      </c>
      <c r="AY84" s="313">
        <v>868273.06</v>
      </c>
      <c r="AZ84" s="313">
        <v>0</v>
      </c>
      <c r="BA84" s="313">
        <v>0</v>
      </c>
      <c r="BB84" s="313">
        <v>0</v>
      </c>
      <c r="BC84" s="313">
        <v>0</v>
      </c>
      <c r="BD84" s="313">
        <v>0</v>
      </c>
      <c r="BE84" s="313">
        <v>0</v>
      </c>
      <c r="BF84" s="313">
        <v>0</v>
      </c>
      <c r="BG84" s="313">
        <v>0</v>
      </c>
      <c r="BH84" s="313">
        <v>0</v>
      </c>
      <c r="BI84" s="313">
        <v>0</v>
      </c>
      <c r="BJ84" s="313">
        <v>0</v>
      </c>
      <c r="BK84" s="313">
        <v>0</v>
      </c>
      <c r="BL84" s="313">
        <v>0</v>
      </c>
      <c r="BM84" s="313">
        <v>0</v>
      </c>
      <c r="BN84" s="313">
        <v>79184.87</v>
      </c>
      <c r="BO84" s="313">
        <v>0</v>
      </c>
      <c r="BP84" s="313">
        <v>0</v>
      </c>
      <c r="BQ84" s="313">
        <v>0</v>
      </c>
      <c r="BR84" s="313">
        <v>0</v>
      </c>
      <c r="BS84" s="313">
        <v>0</v>
      </c>
      <c r="BT84" s="313">
        <v>0</v>
      </c>
      <c r="BU84" s="313">
        <v>0</v>
      </c>
      <c r="BV84" s="313">
        <v>0</v>
      </c>
      <c r="BW84" s="313">
        <v>0</v>
      </c>
      <c r="BX84" s="313">
        <v>0</v>
      </c>
      <c r="BY84" s="313">
        <v>0</v>
      </c>
      <c r="BZ84" s="313">
        <v>0</v>
      </c>
      <c r="CA84" s="313">
        <v>0</v>
      </c>
      <c r="CB84" s="313">
        <v>0</v>
      </c>
      <c r="CC84" s="313">
        <v>65466.81</v>
      </c>
      <c r="CD84" s="313">
        <v>0</v>
      </c>
      <c r="CE84" s="26">
        <f t="shared" si="18"/>
        <v>9917969.370000001</v>
      </c>
    </row>
    <row r="85" spans="1:85" ht="15" x14ac:dyDescent="0.25">
      <c r="A85" s="33" t="s">
        <v>205</v>
      </c>
      <c r="B85" s="26"/>
      <c r="C85" s="26">
        <f t="shared" ref="C85:AH85" si="19">SUM(C61:C69)-C84</f>
        <v>12707528.859999999</v>
      </c>
      <c r="D85" s="26">
        <f t="shared" si="19"/>
        <v>12444413.320000004</v>
      </c>
      <c r="E85" s="26">
        <f t="shared" si="19"/>
        <v>10025222.4</v>
      </c>
      <c r="F85" s="26">
        <f t="shared" si="19"/>
        <v>0</v>
      </c>
      <c r="G85" s="26">
        <f t="shared" si="19"/>
        <v>0</v>
      </c>
      <c r="H85" s="26">
        <f t="shared" si="19"/>
        <v>18145892.540000003</v>
      </c>
      <c r="I85" s="26">
        <f t="shared" si="19"/>
        <v>0</v>
      </c>
      <c r="J85" s="26">
        <f t="shared" si="19"/>
        <v>0</v>
      </c>
      <c r="K85" s="26">
        <f t="shared" si="19"/>
        <v>0</v>
      </c>
      <c r="L85" s="26">
        <f t="shared" si="19"/>
        <v>0</v>
      </c>
      <c r="M85" s="26">
        <f t="shared" si="19"/>
        <v>50.67</v>
      </c>
      <c r="N85" s="26">
        <f t="shared" si="19"/>
        <v>0</v>
      </c>
      <c r="O85" s="26">
        <f t="shared" si="19"/>
        <v>9200002.3100000005</v>
      </c>
      <c r="P85" s="26">
        <f t="shared" si="19"/>
        <v>14782489.350000003</v>
      </c>
      <c r="Q85" s="26">
        <f t="shared" si="19"/>
        <v>0</v>
      </c>
      <c r="R85" s="26">
        <f t="shared" si="19"/>
        <v>1696710.08</v>
      </c>
      <c r="S85" s="26">
        <f t="shared" si="19"/>
        <v>1704672.7099999997</v>
      </c>
      <c r="T85" s="26">
        <f t="shared" si="19"/>
        <v>0</v>
      </c>
      <c r="U85" s="26">
        <f t="shared" si="19"/>
        <v>8369310.9600000046</v>
      </c>
      <c r="V85" s="26">
        <f t="shared" si="19"/>
        <v>0</v>
      </c>
      <c r="W85" s="26">
        <f t="shared" si="19"/>
        <v>2285176.6100000003</v>
      </c>
      <c r="X85" s="26">
        <f t="shared" si="19"/>
        <v>2020670.8999999997</v>
      </c>
      <c r="Y85" s="26">
        <f t="shared" si="19"/>
        <v>8029942.3799999999</v>
      </c>
      <c r="Z85" s="26">
        <f t="shared" si="19"/>
        <v>0</v>
      </c>
      <c r="AA85" s="26">
        <f t="shared" si="19"/>
        <v>682207.84</v>
      </c>
      <c r="AB85" s="26">
        <f t="shared" si="19"/>
        <v>10183373.01</v>
      </c>
      <c r="AC85" s="26">
        <f t="shared" si="19"/>
        <v>2809012.05</v>
      </c>
      <c r="AD85" s="26">
        <f t="shared" si="19"/>
        <v>1628828.4</v>
      </c>
      <c r="AE85" s="26">
        <f t="shared" si="19"/>
        <v>1294831.47</v>
      </c>
      <c r="AF85" s="26">
        <f t="shared" si="19"/>
        <v>0</v>
      </c>
      <c r="AG85" s="26">
        <f t="shared" si="19"/>
        <v>23797759.059999995</v>
      </c>
      <c r="AH85" s="26">
        <f t="shared" si="19"/>
        <v>0</v>
      </c>
      <c r="AI85" s="26">
        <f t="shared" ref="AI85:BN85" si="20">SUM(AI61:AI69)-AI84</f>
        <v>1673627.2899999998</v>
      </c>
      <c r="AJ85" s="26">
        <f t="shared" si="20"/>
        <v>1581632.99</v>
      </c>
      <c r="AK85" s="26">
        <f t="shared" si="20"/>
        <v>48.5</v>
      </c>
      <c r="AL85" s="26">
        <f t="shared" si="20"/>
        <v>0</v>
      </c>
      <c r="AM85" s="26">
        <f t="shared" si="20"/>
        <v>0</v>
      </c>
      <c r="AN85" s="26">
        <f t="shared" si="20"/>
        <v>0</v>
      </c>
      <c r="AO85" s="26">
        <f t="shared" si="20"/>
        <v>0</v>
      </c>
      <c r="AP85" s="26">
        <f t="shared" si="20"/>
        <v>228.83</v>
      </c>
      <c r="AQ85" s="26">
        <f t="shared" si="20"/>
        <v>0</v>
      </c>
      <c r="AR85" s="26">
        <f t="shared" si="20"/>
        <v>0</v>
      </c>
      <c r="AS85" s="26">
        <f t="shared" si="20"/>
        <v>0</v>
      </c>
      <c r="AT85" s="26">
        <f t="shared" si="20"/>
        <v>0</v>
      </c>
      <c r="AU85" s="26">
        <f t="shared" si="20"/>
        <v>0</v>
      </c>
      <c r="AV85" s="26">
        <f t="shared" si="20"/>
        <v>8213163.8800000008</v>
      </c>
      <c r="AW85" s="26">
        <f t="shared" si="20"/>
        <v>4700966.7700000005</v>
      </c>
      <c r="AX85" s="26">
        <f t="shared" si="20"/>
        <v>0</v>
      </c>
      <c r="AY85" s="26">
        <f t="shared" si="20"/>
        <v>2547659.4799999995</v>
      </c>
      <c r="AZ85" s="26">
        <f t="shared" si="20"/>
        <v>0</v>
      </c>
      <c r="BA85" s="26">
        <f t="shared" si="20"/>
        <v>94574.1</v>
      </c>
      <c r="BB85" s="26">
        <f t="shared" si="20"/>
        <v>1598899.9000000001</v>
      </c>
      <c r="BC85" s="26">
        <f t="shared" si="20"/>
        <v>490060.26999999996</v>
      </c>
      <c r="BD85" s="26">
        <f t="shared" si="20"/>
        <v>989227.33</v>
      </c>
      <c r="BE85" s="26">
        <f t="shared" si="20"/>
        <v>3607861.3600000003</v>
      </c>
      <c r="BF85" s="26">
        <f t="shared" si="20"/>
        <v>3308981.08</v>
      </c>
      <c r="BG85" s="26">
        <f t="shared" si="20"/>
        <v>0</v>
      </c>
      <c r="BH85" s="26">
        <f t="shared" si="20"/>
        <v>0</v>
      </c>
      <c r="BI85" s="26">
        <f t="shared" si="20"/>
        <v>0</v>
      </c>
      <c r="BJ85" s="26">
        <f t="shared" si="20"/>
        <v>0</v>
      </c>
      <c r="BK85" s="26">
        <f t="shared" si="20"/>
        <v>0</v>
      </c>
      <c r="BL85" s="26">
        <f t="shared" si="20"/>
        <v>1229953.8600000001</v>
      </c>
      <c r="BM85" s="26">
        <f t="shared" si="20"/>
        <v>0</v>
      </c>
      <c r="BN85" s="26">
        <f t="shared" si="20"/>
        <v>40475925.430000015</v>
      </c>
      <c r="BO85" s="26">
        <f t="shared" ref="BO85:CD85" si="21">SUM(BO61:BO69)-BO84</f>
        <v>0</v>
      </c>
      <c r="BP85" s="26">
        <f t="shared" si="21"/>
        <v>0</v>
      </c>
      <c r="BQ85" s="26">
        <f t="shared" si="21"/>
        <v>0</v>
      </c>
      <c r="BR85" s="26">
        <f t="shared" si="21"/>
        <v>0</v>
      </c>
      <c r="BS85" s="26">
        <f t="shared" si="21"/>
        <v>0</v>
      </c>
      <c r="BT85" s="26">
        <f t="shared" si="21"/>
        <v>0</v>
      </c>
      <c r="BU85" s="26">
        <f t="shared" si="21"/>
        <v>0</v>
      </c>
      <c r="BV85" s="26">
        <f t="shared" si="21"/>
        <v>0</v>
      </c>
      <c r="BW85" s="26">
        <f t="shared" si="21"/>
        <v>0</v>
      </c>
      <c r="BX85" s="26">
        <f t="shared" si="21"/>
        <v>2120873.96</v>
      </c>
      <c r="BY85" s="26">
        <f t="shared" si="21"/>
        <v>1307303.52</v>
      </c>
      <c r="BZ85" s="26">
        <f t="shared" si="21"/>
        <v>662669.8899999999</v>
      </c>
      <c r="CA85" s="26">
        <f t="shared" si="21"/>
        <v>0</v>
      </c>
      <c r="CB85" s="26">
        <f t="shared" si="21"/>
        <v>0</v>
      </c>
      <c r="CC85" s="26">
        <f t="shared" si="21"/>
        <v>29229168.249999996</v>
      </c>
      <c r="CD85" s="26">
        <f t="shared" si="21"/>
        <v>0</v>
      </c>
      <c r="CE85" s="26">
        <f t="shared" si="18"/>
        <v>245640921.6100001</v>
      </c>
    </row>
    <row r="86" spans="1:85" ht="15" x14ac:dyDescent="0.2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317">
        <v>0</v>
      </c>
    </row>
    <row r="87" spans="1:85" ht="15" x14ac:dyDescent="0.25">
      <c r="A87" s="22" t="s">
        <v>207</v>
      </c>
      <c r="B87" s="16"/>
      <c r="C87" s="313">
        <v>32525465.27</v>
      </c>
      <c r="D87" s="313">
        <v>45075111.030000001</v>
      </c>
      <c r="E87" s="313">
        <v>31119926.030000001</v>
      </c>
      <c r="F87" s="313">
        <v>0</v>
      </c>
      <c r="G87" s="313">
        <v>0</v>
      </c>
      <c r="H87" s="317">
        <v>89891177</v>
      </c>
      <c r="I87" s="313">
        <v>0</v>
      </c>
      <c r="J87" s="313">
        <v>0</v>
      </c>
      <c r="K87" s="313">
        <v>0</v>
      </c>
      <c r="L87" s="313">
        <v>0</v>
      </c>
      <c r="M87" s="313">
        <v>0</v>
      </c>
      <c r="N87" s="313">
        <v>0</v>
      </c>
      <c r="O87" s="313">
        <v>23841777.5</v>
      </c>
      <c r="P87" s="313">
        <v>37969089.210000001</v>
      </c>
      <c r="Q87" s="313">
        <v>0</v>
      </c>
      <c r="R87" s="313">
        <v>5178699</v>
      </c>
      <c r="S87" s="313">
        <v>0</v>
      </c>
      <c r="T87" s="313">
        <v>0</v>
      </c>
      <c r="U87" s="313">
        <v>17795405.399999999</v>
      </c>
      <c r="V87" s="313">
        <v>1613448</v>
      </c>
      <c r="W87" s="313">
        <v>9215322</v>
      </c>
      <c r="X87" s="313">
        <v>20858896.710000001</v>
      </c>
      <c r="Y87" s="313">
        <v>26546201.600000001</v>
      </c>
      <c r="Z87" s="313">
        <v>0</v>
      </c>
      <c r="AA87" s="313">
        <v>1270692.51</v>
      </c>
      <c r="AB87" s="313">
        <v>31256152.629999999</v>
      </c>
      <c r="AC87" s="313">
        <v>23454320</v>
      </c>
      <c r="AD87" s="313">
        <v>2549908</v>
      </c>
      <c r="AE87" s="313">
        <v>4791590.04</v>
      </c>
      <c r="AF87" s="313">
        <v>0</v>
      </c>
      <c r="AG87" s="313">
        <v>57965100.5</v>
      </c>
      <c r="AH87" s="313">
        <v>0</v>
      </c>
      <c r="AI87" s="313">
        <v>114666</v>
      </c>
      <c r="AJ87" s="313">
        <v>0</v>
      </c>
      <c r="AK87" s="313">
        <v>0</v>
      </c>
      <c r="AL87" s="313">
        <v>0</v>
      </c>
      <c r="AM87" s="313">
        <v>0</v>
      </c>
      <c r="AN87" s="313">
        <v>0</v>
      </c>
      <c r="AO87" s="313">
        <v>0</v>
      </c>
      <c r="AP87" s="313">
        <v>0</v>
      </c>
      <c r="AQ87" s="313">
        <v>0</v>
      </c>
      <c r="AR87" s="313">
        <v>0</v>
      </c>
      <c r="AS87" s="313">
        <v>0</v>
      </c>
      <c r="AT87" s="313">
        <v>0</v>
      </c>
      <c r="AU87" s="313">
        <v>0</v>
      </c>
      <c r="AV87" s="313">
        <f>10681392.84+2422+38081.25</f>
        <v>10721896.09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f t="shared" ref="CE87:CE94" si="22">SUM(C87:CD87)</f>
        <v>473754844.51999998</v>
      </c>
      <c r="CF87" s="11">
        <f>C358</f>
        <v>473754844.51999998</v>
      </c>
      <c r="CG87" s="253">
        <f>CF87-CE87</f>
        <v>0</v>
      </c>
    </row>
    <row r="88" spans="1:85" ht="15" x14ac:dyDescent="0.25">
      <c r="A88" s="22" t="s">
        <v>208</v>
      </c>
      <c r="B88" s="16"/>
      <c r="C88" s="313">
        <v>169474</v>
      </c>
      <c r="D88" s="313">
        <v>616234</v>
      </c>
      <c r="E88" s="313">
        <v>861112</v>
      </c>
      <c r="F88" s="313">
        <v>0</v>
      </c>
      <c r="G88" s="313">
        <v>0</v>
      </c>
      <c r="H88" s="317">
        <v>1233897.04</v>
      </c>
      <c r="I88" s="313">
        <v>0</v>
      </c>
      <c r="J88" s="313">
        <v>0</v>
      </c>
      <c r="K88" s="313">
        <v>0</v>
      </c>
      <c r="L88" s="313">
        <v>0</v>
      </c>
      <c r="M88" s="313">
        <v>0</v>
      </c>
      <c r="N88" s="313">
        <v>0</v>
      </c>
      <c r="O88" s="313">
        <v>741122</v>
      </c>
      <c r="P88" s="313">
        <v>92401443.890000001</v>
      </c>
      <c r="Q88" s="313">
        <v>0</v>
      </c>
      <c r="R88" s="313">
        <v>13035087</v>
      </c>
      <c r="S88" s="313">
        <v>0</v>
      </c>
      <c r="T88" s="313">
        <v>0</v>
      </c>
      <c r="U88" s="313">
        <v>15270400.199999999</v>
      </c>
      <c r="V88" s="313">
        <v>3496389</v>
      </c>
      <c r="W88" s="313">
        <v>24057024.129999999</v>
      </c>
      <c r="X88" s="313">
        <v>58363962.350000001</v>
      </c>
      <c r="Y88" s="313">
        <v>38164082</v>
      </c>
      <c r="Z88" s="313">
        <v>0</v>
      </c>
      <c r="AA88" s="313">
        <v>3592523.36</v>
      </c>
      <c r="AB88" s="313">
        <v>12776272.200000001</v>
      </c>
      <c r="AC88" s="313">
        <v>2661937</v>
      </c>
      <c r="AD88" s="313">
        <v>53114</v>
      </c>
      <c r="AE88" s="313">
        <v>434832</v>
      </c>
      <c r="AF88" s="313">
        <v>0</v>
      </c>
      <c r="AG88" s="313">
        <v>138463015.65000001</v>
      </c>
      <c r="AH88" s="313">
        <v>0</v>
      </c>
      <c r="AI88" s="313">
        <v>3722977</v>
      </c>
      <c r="AJ88" s="313">
        <v>4744889</v>
      </c>
      <c r="AK88" s="313">
        <v>0</v>
      </c>
      <c r="AL88" s="313">
        <v>0</v>
      </c>
      <c r="AM88" s="313">
        <v>0</v>
      </c>
      <c r="AN88" s="313">
        <v>0</v>
      </c>
      <c r="AO88" s="313">
        <v>0</v>
      </c>
      <c r="AP88" s="313">
        <v>0</v>
      </c>
      <c r="AQ88" s="313">
        <v>0</v>
      </c>
      <c r="AR88" s="313">
        <v>0</v>
      </c>
      <c r="AS88" s="313">
        <v>0</v>
      </c>
      <c r="AT88" s="313">
        <v>0</v>
      </c>
      <c r="AU88" s="313">
        <v>0</v>
      </c>
      <c r="AV88" s="313">
        <f>22070992.58+223441.01</f>
        <v>22294433.59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f t="shared" si="22"/>
        <v>437154221.41000003</v>
      </c>
      <c r="CF88" s="11">
        <f>C359</f>
        <v>437154221.41000003</v>
      </c>
      <c r="CG88" s="253">
        <f>CF88-CE88</f>
        <v>0</v>
      </c>
    </row>
    <row r="89" spans="1:85" ht="15" x14ac:dyDescent="0.25">
      <c r="A89" s="22" t="s">
        <v>209</v>
      </c>
      <c r="B89" s="16"/>
      <c r="C89" s="26">
        <f t="shared" ref="C89:AV89" si="23">C87+C88</f>
        <v>32694939.27</v>
      </c>
      <c r="D89" s="26">
        <f t="shared" si="23"/>
        <v>45691345.030000001</v>
      </c>
      <c r="E89" s="26">
        <f t="shared" si="23"/>
        <v>31981038.030000001</v>
      </c>
      <c r="F89" s="26">
        <f t="shared" si="23"/>
        <v>0</v>
      </c>
      <c r="G89" s="26">
        <f t="shared" si="23"/>
        <v>0</v>
      </c>
      <c r="H89" s="26">
        <f t="shared" si="23"/>
        <v>91125074.040000007</v>
      </c>
      <c r="I89" s="26">
        <f t="shared" si="23"/>
        <v>0</v>
      </c>
      <c r="J89" s="26">
        <f t="shared" si="23"/>
        <v>0</v>
      </c>
      <c r="K89" s="26">
        <f t="shared" si="23"/>
        <v>0</v>
      </c>
      <c r="L89" s="26">
        <f t="shared" si="23"/>
        <v>0</v>
      </c>
      <c r="M89" s="26">
        <f t="shared" si="23"/>
        <v>0</v>
      </c>
      <c r="N89" s="26">
        <f t="shared" si="23"/>
        <v>0</v>
      </c>
      <c r="O89" s="26">
        <f t="shared" si="23"/>
        <v>24582899.5</v>
      </c>
      <c r="P89" s="26">
        <f t="shared" si="23"/>
        <v>130370533.09999999</v>
      </c>
      <c r="Q89" s="26">
        <f t="shared" si="23"/>
        <v>0</v>
      </c>
      <c r="R89" s="26">
        <f t="shared" si="23"/>
        <v>18213786</v>
      </c>
      <c r="S89" s="26">
        <f t="shared" si="23"/>
        <v>0</v>
      </c>
      <c r="T89" s="26">
        <f t="shared" si="23"/>
        <v>0</v>
      </c>
      <c r="U89" s="26">
        <f t="shared" si="23"/>
        <v>33065805.599999998</v>
      </c>
      <c r="V89" s="26">
        <f t="shared" si="23"/>
        <v>5109837</v>
      </c>
      <c r="W89" s="26">
        <f t="shared" si="23"/>
        <v>33272346.129999999</v>
      </c>
      <c r="X89" s="26">
        <f t="shared" si="23"/>
        <v>79222859.060000002</v>
      </c>
      <c r="Y89" s="26">
        <f t="shared" si="23"/>
        <v>64710283.600000001</v>
      </c>
      <c r="Z89" s="26">
        <f t="shared" si="23"/>
        <v>0</v>
      </c>
      <c r="AA89" s="26">
        <f t="shared" si="23"/>
        <v>4863215.87</v>
      </c>
      <c r="AB89" s="26">
        <f t="shared" si="23"/>
        <v>44032424.829999998</v>
      </c>
      <c r="AC89" s="26">
        <f t="shared" si="23"/>
        <v>26116257</v>
      </c>
      <c r="AD89" s="26">
        <f t="shared" si="23"/>
        <v>2603022</v>
      </c>
      <c r="AE89" s="26">
        <f t="shared" si="23"/>
        <v>5226422.04</v>
      </c>
      <c r="AF89" s="26">
        <f t="shared" si="23"/>
        <v>0</v>
      </c>
      <c r="AG89" s="26">
        <f t="shared" si="23"/>
        <v>196428116.15000001</v>
      </c>
      <c r="AH89" s="26">
        <f t="shared" si="23"/>
        <v>0</v>
      </c>
      <c r="AI89" s="26">
        <f t="shared" si="23"/>
        <v>3837643</v>
      </c>
      <c r="AJ89" s="26">
        <f t="shared" si="23"/>
        <v>4744889</v>
      </c>
      <c r="AK89" s="26">
        <f t="shared" si="23"/>
        <v>0</v>
      </c>
      <c r="AL89" s="26">
        <f t="shared" si="23"/>
        <v>0</v>
      </c>
      <c r="AM89" s="26">
        <f t="shared" si="23"/>
        <v>0</v>
      </c>
      <c r="AN89" s="26">
        <f t="shared" si="23"/>
        <v>0</v>
      </c>
      <c r="AO89" s="26">
        <f t="shared" si="23"/>
        <v>0</v>
      </c>
      <c r="AP89" s="26">
        <f t="shared" si="23"/>
        <v>0</v>
      </c>
      <c r="AQ89" s="26">
        <f t="shared" si="23"/>
        <v>0</v>
      </c>
      <c r="AR89" s="26">
        <f t="shared" si="23"/>
        <v>0</v>
      </c>
      <c r="AS89" s="26">
        <f t="shared" si="23"/>
        <v>0</v>
      </c>
      <c r="AT89" s="26">
        <f t="shared" si="23"/>
        <v>0</v>
      </c>
      <c r="AU89" s="26">
        <f t="shared" si="23"/>
        <v>0</v>
      </c>
      <c r="AV89" s="26">
        <f t="shared" si="23"/>
        <v>33016329.68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f t="shared" si="22"/>
        <v>910909065.92999995</v>
      </c>
      <c r="CF89" s="11">
        <f>D360</f>
        <v>910909065.93000007</v>
      </c>
    </row>
    <row r="90" spans="1:85" ht="15" x14ac:dyDescent="0.25">
      <c r="A90" s="33" t="s">
        <v>210</v>
      </c>
      <c r="B90" s="26"/>
      <c r="C90" s="313">
        <v>9576.7099999999991</v>
      </c>
      <c r="D90" s="313">
        <v>11940.610000000002</v>
      </c>
      <c r="E90" s="313">
        <v>21064.249999999993</v>
      </c>
      <c r="F90" s="313">
        <v>0</v>
      </c>
      <c r="G90" s="313">
        <v>0</v>
      </c>
      <c r="H90" s="313">
        <v>15891.179999999998</v>
      </c>
      <c r="I90" s="313">
        <v>0</v>
      </c>
      <c r="J90" s="313">
        <v>0</v>
      </c>
      <c r="K90" s="313">
        <v>0</v>
      </c>
      <c r="L90" s="313">
        <v>0</v>
      </c>
      <c r="M90" s="313">
        <v>0</v>
      </c>
      <c r="N90" s="313">
        <v>0</v>
      </c>
      <c r="O90" s="313">
        <v>13892.000000000002</v>
      </c>
      <c r="P90" s="313">
        <v>12953.940000000002</v>
      </c>
      <c r="Q90" s="313">
        <v>0</v>
      </c>
      <c r="R90" s="313">
        <v>5419.7800000000007</v>
      </c>
      <c r="S90" s="313">
        <v>3421.9599999999996</v>
      </c>
      <c r="T90" s="313">
        <v>0</v>
      </c>
      <c r="U90" s="313">
        <v>4878.0400000000009</v>
      </c>
      <c r="V90" s="313">
        <v>0</v>
      </c>
      <c r="W90" s="313">
        <v>2184.5899999999997</v>
      </c>
      <c r="X90" s="313">
        <v>1928.6299999999999</v>
      </c>
      <c r="Y90" s="313">
        <v>13870.289999999999</v>
      </c>
      <c r="Z90" s="313">
        <v>0</v>
      </c>
      <c r="AA90" s="313">
        <v>2737.0699999999997</v>
      </c>
      <c r="AB90" s="313">
        <v>1109.98</v>
      </c>
      <c r="AC90" s="313">
        <v>1292.2099999999998</v>
      </c>
      <c r="AD90" s="313">
        <v>210.79</v>
      </c>
      <c r="AE90" s="313">
        <v>0</v>
      </c>
      <c r="AF90" s="313">
        <v>0</v>
      </c>
      <c r="AG90" s="313">
        <v>20649.849999999991</v>
      </c>
      <c r="AH90" s="313">
        <v>0</v>
      </c>
      <c r="AI90" s="313">
        <v>108.58</v>
      </c>
      <c r="AJ90" s="313">
        <v>0</v>
      </c>
      <c r="AK90" s="313">
        <v>0</v>
      </c>
      <c r="AL90" s="313">
        <v>0</v>
      </c>
      <c r="AM90" s="313">
        <v>0</v>
      </c>
      <c r="AN90" s="313">
        <v>0</v>
      </c>
      <c r="AO90" s="313">
        <v>0</v>
      </c>
      <c r="AP90" s="313">
        <v>0</v>
      </c>
      <c r="AQ90" s="313">
        <v>0</v>
      </c>
      <c r="AR90" s="313">
        <v>0</v>
      </c>
      <c r="AS90" s="313">
        <v>0</v>
      </c>
      <c r="AT90" s="313">
        <v>0</v>
      </c>
      <c r="AU90" s="313">
        <v>0</v>
      </c>
      <c r="AV90" s="313">
        <v>2582.9399999999996</v>
      </c>
      <c r="AW90" s="313">
        <v>0</v>
      </c>
      <c r="AX90" s="313">
        <v>0</v>
      </c>
      <c r="AY90" s="313">
        <v>5980.53</v>
      </c>
      <c r="AZ90" s="313">
        <v>0</v>
      </c>
      <c r="BA90" s="313">
        <v>0</v>
      </c>
      <c r="BB90" s="313">
        <v>0</v>
      </c>
      <c r="BC90" s="313">
        <v>778.3599999999999</v>
      </c>
      <c r="BD90" s="313">
        <v>1173.78</v>
      </c>
      <c r="BE90" s="313">
        <v>50281.9</v>
      </c>
      <c r="BF90" s="313">
        <v>2235.3499999999995</v>
      </c>
      <c r="BG90" s="313">
        <v>0</v>
      </c>
      <c r="BH90" s="313">
        <v>0</v>
      </c>
      <c r="BI90" s="313">
        <v>0</v>
      </c>
      <c r="BJ90" s="313">
        <v>0</v>
      </c>
      <c r="BK90" s="313">
        <v>0</v>
      </c>
      <c r="BL90" s="313">
        <v>0</v>
      </c>
      <c r="BM90" s="313">
        <v>0</v>
      </c>
      <c r="BN90" s="313">
        <v>5315.59</v>
      </c>
      <c r="BO90" s="313">
        <v>0</v>
      </c>
      <c r="BP90" s="313">
        <v>0</v>
      </c>
      <c r="BQ90" s="313">
        <v>0</v>
      </c>
      <c r="BR90" s="313">
        <v>0</v>
      </c>
      <c r="BS90" s="313">
        <v>0</v>
      </c>
      <c r="BT90" s="313">
        <v>0</v>
      </c>
      <c r="BU90" s="313">
        <v>0</v>
      </c>
      <c r="BV90" s="313">
        <v>0</v>
      </c>
      <c r="BW90" s="313">
        <v>0</v>
      </c>
      <c r="BX90" s="313">
        <v>171.12</v>
      </c>
      <c r="BY90" s="313">
        <v>548.57000000000005</v>
      </c>
      <c r="BZ90" s="313">
        <v>124</v>
      </c>
      <c r="CA90" s="313">
        <v>0</v>
      </c>
      <c r="CB90" s="313">
        <v>0</v>
      </c>
      <c r="CC90" s="313">
        <v>442.87000000000006</v>
      </c>
      <c r="CD90" s="237" t="s">
        <v>168</v>
      </c>
      <c r="CE90" s="26">
        <f t="shared" si="22"/>
        <v>212765.46999999994</v>
      </c>
      <c r="CF90" s="26">
        <f>BE59-CE90</f>
        <v>0</v>
      </c>
    </row>
    <row r="91" spans="1:85" ht="15" x14ac:dyDescent="0.25">
      <c r="A91" s="22" t="s">
        <v>211</v>
      </c>
      <c r="B91" s="16"/>
      <c r="C91" s="313">
        <v>9676</v>
      </c>
      <c r="D91" s="313">
        <v>18938</v>
      </c>
      <c r="E91" s="313">
        <v>33154</v>
      </c>
      <c r="F91" s="313">
        <v>275</v>
      </c>
      <c r="G91" s="313">
        <v>0</v>
      </c>
      <c r="H91" s="313">
        <v>49701</v>
      </c>
      <c r="I91" s="313">
        <v>0</v>
      </c>
      <c r="J91" s="313">
        <v>0</v>
      </c>
      <c r="K91" s="313">
        <v>0</v>
      </c>
      <c r="L91" s="313">
        <v>0</v>
      </c>
      <c r="M91" s="313">
        <v>0</v>
      </c>
      <c r="N91" s="313">
        <v>0</v>
      </c>
      <c r="O91" s="313">
        <v>9054</v>
      </c>
      <c r="P91" s="313">
        <v>0</v>
      </c>
      <c r="Q91" s="313">
        <v>0</v>
      </c>
      <c r="R91" s="313">
        <v>44</v>
      </c>
      <c r="S91" s="313">
        <v>0</v>
      </c>
      <c r="T91" s="313">
        <v>0</v>
      </c>
      <c r="U91" s="313">
        <v>0</v>
      </c>
      <c r="V91" s="313">
        <v>0</v>
      </c>
      <c r="W91" s="313">
        <v>0</v>
      </c>
      <c r="X91" s="313">
        <v>0</v>
      </c>
      <c r="Y91" s="313">
        <v>0</v>
      </c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  <c r="AE91" s="313">
        <v>0</v>
      </c>
      <c r="AF91" s="313">
        <v>0</v>
      </c>
      <c r="AG91" s="313">
        <v>17755</v>
      </c>
      <c r="AH91" s="313">
        <v>0</v>
      </c>
      <c r="AI91" s="313">
        <v>691</v>
      </c>
      <c r="AJ91" s="313">
        <v>0</v>
      </c>
      <c r="AK91" s="313">
        <v>0</v>
      </c>
      <c r="AL91" s="313">
        <v>0</v>
      </c>
      <c r="AM91" s="313">
        <v>0</v>
      </c>
      <c r="AN91" s="313">
        <v>0</v>
      </c>
      <c r="AO91" s="313">
        <v>14874</v>
      </c>
      <c r="AP91" s="313">
        <v>0</v>
      </c>
      <c r="AQ91" s="313">
        <v>0</v>
      </c>
      <c r="AR91" s="313">
        <v>0</v>
      </c>
      <c r="AS91" s="313">
        <v>0</v>
      </c>
      <c r="AT91" s="313">
        <v>0</v>
      </c>
      <c r="AU91" s="313">
        <v>0</v>
      </c>
      <c r="AV91" s="313">
        <v>0</v>
      </c>
      <c r="AW91" s="313">
        <v>0</v>
      </c>
      <c r="AX91" s="248" t="s">
        <v>168</v>
      </c>
      <c r="AY91" s="248" t="s">
        <v>168</v>
      </c>
      <c r="AZ91" s="313">
        <v>0</v>
      </c>
      <c r="BA91" s="313">
        <v>0</v>
      </c>
      <c r="BB91" s="313">
        <v>0</v>
      </c>
      <c r="BC91" s="313">
        <v>0</v>
      </c>
      <c r="BD91" s="24" t="s">
        <v>168</v>
      </c>
      <c r="BE91" s="24" t="s">
        <v>168</v>
      </c>
      <c r="BF91" s="313">
        <v>0</v>
      </c>
      <c r="BG91" s="24" t="s">
        <v>168</v>
      </c>
      <c r="BH91" s="313">
        <v>0</v>
      </c>
      <c r="BI91" s="313">
        <v>0</v>
      </c>
      <c r="BJ91" s="24" t="s">
        <v>168</v>
      </c>
      <c r="BK91" s="313">
        <v>0</v>
      </c>
      <c r="BL91" s="313">
        <v>0</v>
      </c>
      <c r="BM91" s="313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313">
        <v>0</v>
      </c>
      <c r="BS91" s="313">
        <v>0</v>
      </c>
      <c r="BT91" s="313">
        <v>0</v>
      </c>
      <c r="BU91" s="313">
        <v>0</v>
      </c>
      <c r="BV91" s="313">
        <v>0</v>
      </c>
      <c r="BW91" s="313">
        <v>0</v>
      </c>
      <c r="BX91" s="313">
        <v>0</v>
      </c>
      <c r="BY91" s="313">
        <v>0</v>
      </c>
      <c r="BZ91" s="313">
        <v>0</v>
      </c>
      <c r="CA91" s="313">
        <v>0</v>
      </c>
      <c r="CB91" s="313">
        <v>0</v>
      </c>
      <c r="CC91" s="24" t="s">
        <v>168</v>
      </c>
      <c r="CD91" s="24" t="s">
        <v>168</v>
      </c>
      <c r="CE91" s="26">
        <f t="shared" si="22"/>
        <v>154162</v>
      </c>
      <c r="CF91" s="26">
        <f>AY59-CE91</f>
        <v>0</v>
      </c>
    </row>
    <row r="92" spans="1:85" ht="15" x14ac:dyDescent="0.25">
      <c r="A92" s="22" t="s">
        <v>212</v>
      </c>
      <c r="B92" s="16"/>
      <c r="C92" s="313">
        <v>9239.8601022860312</v>
      </c>
      <c r="D92" s="313">
        <v>6338.108226015157</v>
      </c>
      <c r="E92" s="313">
        <v>8530.6632817795289</v>
      </c>
      <c r="F92" s="313">
        <v>0</v>
      </c>
      <c r="G92" s="313">
        <v>0</v>
      </c>
      <c r="H92" s="313">
        <v>5948.3206605459354</v>
      </c>
      <c r="I92" s="313">
        <v>0</v>
      </c>
      <c r="J92" s="313">
        <v>0</v>
      </c>
      <c r="K92" s="313">
        <v>0</v>
      </c>
      <c r="L92" s="313">
        <v>0</v>
      </c>
      <c r="M92" s="313">
        <v>0</v>
      </c>
      <c r="N92" s="313">
        <v>0</v>
      </c>
      <c r="O92" s="313">
        <v>6305.6259288927231</v>
      </c>
      <c r="P92" s="313">
        <v>7445.2131862714896</v>
      </c>
      <c r="Q92" s="313">
        <v>0</v>
      </c>
      <c r="R92" s="313">
        <v>0</v>
      </c>
      <c r="S92" s="313">
        <v>0</v>
      </c>
      <c r="T92" s="313">
        <v>0</v>
      </c>
      <c r="U92" s="313">
        <v>0</v>
      </c>
      <c r="V92" s="313">
        <v>0</v>
      </c>
      <c r="W92" s="313">
        <v>0</v>
      </c>
      <c r="X92" s="313">
        <v>0</v>
      </c>
      <c r="Y92" s="313">
        <v>2912.579308645018</v>
      </c>
      <c r="Z92" s="313">
        <v>0</v>
      </c>
      <c r="AA92" s="313">
        <v>0</v>
      </c>
      <c r="AB92" s="313">
        <v>0</v>
      </c>
      <c r="AC92" s="313">
        <v>0</v>
      </c>
      <c r="AD92" s="313">
        <v>0</v>
      </c>
      <c r="AE92" s="313">
        <v>0</v>
      </c>
      <c r="AF92" s="313">
        <v>0</v>
      </c>
      <c r="AG92" s="313">
        <v>2819.192704418017</v>
      </c>
      <c r="AH92" s="313">
        <v>0</v>
      </c>
      <c r="AI92" s="313">
        <v>0</v>
      </c>
      <c r="AJ92" s="313">
        <v>16354.836601146095</v>
      </c>
      <c r="AK92" s="313">
        <v>0</v>
      </c>
      <c r="AL92" s="313">
        <v>0</v>
      </c>
      <c r="AM92" s="313">
        <v>0</v>
      </c>
      <c r="AN92" s="313">
        <v>0</v>
      </c>
      <c r="AO92" s="313">
        <v>0</v>
      </c>
      <c r="AP92" s="313">
        <v>0</v>
      </c>
      <c r="AQ92" s="313">
        <v>0</v>
      </c>
      <c r="AR92" s="313">
        <v>0</v>
      </c>
      <c r="AS92" s="313">
        <v>0</v>
      </c>
      <c r="AT92" s="313">
        <v>0</v>
      </c>
      <c r="AU92" s="313">
        <v>0</v>
      </c>
      <c r="AV92" s="313">
        <v>0</v>
      </c>
      <c r="AW92" s="313">
        <v>0</v>
      </c>
      <c r="AX92" s="248" t="s">
        <v>168</v>
      </c>
      <c r="AY92" s="248" t="s">
        <v>168</v>
      </c>
      <c r="AZ92" s="24" t="s">
        <v>168</v>
      </c>
      <c r="BA92" s="313">
        <v>0</v>
      </c>
      <c r="BB92" s="313">
        <v>0</v>
      </c>
      <c r="BC92" s="313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313">
        <v>0</v>
      </c>
      <c r="BI92" s="313">
        <v>0</v>
      </c>
      <c r="BJ92" s="24" t="s">
        <v>168</v>
      </c>
      <c r="BK92" s="313">
        <v>0</v>
      </c>
      <c r="BL92" s="313">
        <v>0</v>
      </c>
      <c r="BM92" s="313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313">
        <v>0</v>
      </c>
      <c r="BT92" s="313">
        <v>0</v>
      </c>
      <c r="BU92" s="313">
        <v>0</v>
      </c>
      <c r="BV92" s="313">
        <v>0</v>
      </c>
      <c r="BW92" s="313">
        <v>0</v>
      </c>
      <c r="BX92" s="313">
        <v>0</v>
      </c>
      <c r="BY92" s="313">
        <v>0</v>
      </c>
      <c r="BZ92" s="313">
        <v>0</v>
      </c>
      <c r="CA92" s="313">
        <v>0</v>
      </c>
      <c r="CB92" s="313">
        <v>0</v>
      </c>
      <c r="CC92" s="24" t="s">
        <v>168</v>
      </c>
      <c r="CD92" s="24" t="s">
        <v>168</v>
      </c>
      <c r="CE92" s="26">
        <f t="shared" si="22"/>
        <v>65894.399999999994</v>
      </c>
      <c r="CF92" s="16"/>
    </row>
    <row r="93" spans="1:85" ht="15" x14ac:dyDescent="0.25">
      <c r="A93" s="22" t="s">
        <v>213</v>
      </c>
      <c r="B93" s="16"/>
      <c r="C93" s="313">
        <v>56467.97</v>
      </c>
      <c r="D93" s="313">
        <v>116250.98999999999</v>
      </c>
      <c r="E93" s="313">
        <v>121190.24</v>
      </c>
      <c r="F93" s="313">
        <v>0</v>
      </c>
      <c r="G93" s="313">
        <v>0</v>
      </c>
      <c r="H93" s="313">
        <v>84025.35</v>
      </c>
      <c r="I93" s="313">
        <v>0</v>
      </c>
      <c r="J93" s="313">
        <v>0</v>
      </c>
      <c r="K93" s="313">
        <v>0</v>
      </c>
      <c r="L93" s="313">
        <v>0</v>
      </c>
      <c r="M93" s="313">
        <v>0</v>
      </c>
      <c r="N93" s="313">
        <v>0</v>
      </c>
      <c r="O93" s="313">
        <v>101497.57</v>
      </c>
      <c r="P93" s="313">
        <v>43466.29</v>
      </c>
      <c r="Q93" s="313">
        <v>0</v>
      </c>
      <c r="R93" s="313">
        <v>5745.55</v>
      </c>
      <c r="S93" s="313">
        <v>7687</v>
      </c>
      <c r="T93" s="313">
        <v>0</v>
      </c>
      <c r="U93" s="313">
        <v>0</v>
      </c>
      <c r="V93" s="313">
        <v>0</v>
      </c>
      <c r="W93" s="313">
        <v>90249.98</v>
      </c>
      <c r="X93" s="313">
        <v>0</v>
      </c>
      <c r="Y93" s="313">
        <v>365.27</v>
      </c>
      <c r="Z93" s="313">
        <v>0</v>
      </c>
      <c r="AA93" s="313">
        <v>8328.32</v>
      </c>
      <c r="AB93" s="313">
        <v>3402.87</v>
      </c>
      <c r="AC93" s="313">
        <v>7652.7</v>
      </c>
      <c r="AD93" s="313">
        <v>0</v>
      </c>
      <c r="AE93" s="313">
        <v>0</v>
      </c>
      <c r="AF93" s="313">
        <v>0</v>
      </c>
      <c r="AG93" s="313">
        <v>180012.28</v>
      </c>
      <c r="AH93" s="313">
        <v>0</v>
      </c>
      <c r="AI93" s="313">
        <v>30108.85</v>
      </c>
      <c r="AJ93" s="313">
        <v>5662.29</v>
      </c>
      <c r="AK93" s="313">
        <v>0</v>
      </c>
      <c r="AL93" s="313">
        <v>0</v>
      </c>
      <c r="AM93" s="313">
        <v>0</v>
      </c>
      <c r="AN93" s="313">
        <v>0</v>
      </c>
      <c r="AO93" s="313">
        <v>0</v>
      </c>
      <c r="AP93" s="313">
        <v>0</v>
      </c>
      <c r="AQ93" s="313">
        <v>0</v>
      </c>
      <c r="AR93" s="313">
        <v>0</v>
      </c>
      <c r="AS93" s="313">
        <v>0</v>
      </c>
      <c r="AT93" s="313">
        <v>0</v>
      </c>
      <c r="AU93" s="313">
        <v>0</v>
      </c>
      <c r="AV93" s="313">
        <v>14319.89</v>
      </c>
      <c r="AW93" s="313">
        <v>0</v>
      </c>
      <c r="AX93" s="248" t="s">
        <v>168</v>
      </c>
      <c r="AY93" s="248" t="s">
        <v>168</v>
      </c>
      <c r="AZ93" s="24" t="s">
        <v>168</v>
      </c>
      <c r="BA93" s="24" t="s">
        <v>168</v>
      </c>
      <c r="BB93" s="313">
        <v>0</v>
      </c>
      <c r="BC93" s="313">
        <v>0</v>
      </c>
      <c r="BD93" s="313">
        <v>1959.4</v>
      </c>
      <c r="BE93" s="24" t="s">
        <v>168</v>
      </c>
      <c r="BF93" s="313">
        <v>47824.4</v>
      </c>
      <c r="BG93" s="24" t="s">
        <v>168</v>
      </c>
      <c r="BH93" s="313">
        <v>0</v>
      </c>
      <c r="BI93" s="313">
        <v>0</v>
      </c>
      <c r="BJ93" s="24" t="s">
        <v>168</v>
      </c>
      <c r="BK93" s="313">
        <v>0</v>
      </c>
      <c r="BL93" s="313">
        <v>0</v>
      </c>
      <c r="BM93" s="313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313">
        <v>0</v>
      </c>
      <c r="BT93" s="313">
        <v>0</v>
      </c>
      <c r="BU93" s="313">
        <v>0</v>
      </c>
      <c r="BV93" s="313">
        <v>0</v>
      </c>
      <c r="BW93" s="313">
        <v>0</v>
      </c>
      <c r="BX93" s="313">
        <v>0</v>
      </c>
      <c r="BY93" s="313">
        <v>0</v>
      </c>
      <c r="BZ93" s="313">
        <v>0</v>
      </c>
      <c r="CA93" s="313">
        <v>0</v>
      </c>
      <c r="CB93" s="313">
        <v>0</v>
      </c>
      <c r="CC93" s="313">
        <v>557.9</v>
      </c>
      <c r="CD93" s="24" t="s">
        <v>168</v>
      </c>
      <c r="CE93" s="26">
        <f t="shared" si="22"/>
        <v>926775.1100000001</v>
      </c>
      <c r="CF93" s="26">
        <f>BA59</f>
        <v>0</v>
      </c>
    </row>
    <row r="94" spans="1:85" ht="15" x14ac:dyDescent="0.25">
      <c r="A94" s="22" t="s">
        <v>214</v>
      </c>
      <c r="B94" s="16"/>
      <c r="C94" s="313">
        <f>32.5720753908219+7.95</f>
        <v>40.522075390821904</v>
      </c>
      <c r="D94" s="313">
        <v>28.424851776232874</v>
      </c>
      <c r="E94" s="313">
        <v>33.792811001849316</v>
      </c>
      <c r="F94" s="313">
        <v>0</v>
      </c>
      <c r="G94" s="313">
        <v>0</v>
      </c>
      <c r="H94" s="313">
        <v>33.3115321910959</v>
      </c>
      <c r="I94" s="313">
        <v>0</v>
      </c>
      <c r="J94" s="313">
        <v>0</v>
      </c>
      <c r="K94" s="313">
        <v>0</v>
      </c>
      <c r="L94" s="313">
        <v>0</v>
      </c>
      <c r="M94" s="313">
        <v>0</v>
      </c>
      <c r="N94" s="313">
        <v>0</v>
      </c>
      <c r="O94" s="313">
        <v>24.26277578650685</v>
      </c>
      <c r="P94" s="313">
        <v>8.9411902041095903</v>
      </c>
      <c r="Q94" s="313">
        <v>0</v>
      </c>
      <c r="R94" s="313">
        <v>7.5167269953424629</v>
      </c>
      <c r="S94" s="313">
        <v>0</v>
      </c>
      <c r="T94" s="313">
        <v>0</v>
      </c>
      <c r="U94" s="313">
        <v>0</v>
      </c>
      <c r="V94" s="313">
        <v>0</v>
      </c>
      <c r="W94" s="313">
        <v>0</v>
      </c>
      <c r="X94" s="313">
        <v>0</v>
      </c>
      <c r="Y94" s="313">
        <v>5.1232214897260269</v>
      </c>
      <c r="Z94" s="313">
        <v>0</v>
      </c>
      <c r="AA94" s="313">
        <v>0</v>
      </c>
      <c r="AB94" s="313">
        <v>0</v>
      </c>
      <c r="AC94" s="313">
        <v>0</v>
      </c>
      <c r="AD94" s="313">
        <v>0</v>
      </c>
      <c r="AE94" s="313">
        <v>0</v>
      </c>
      <c r="AF94" s="313">
        <v>0</v>
      </c>
      <c r="AG94" s="313">
        <v>40.493709165479451</v>
      </c>
      <c r="AH94" s="313">
        <v>0</v>
      </c>
      <c r="AI94" s="313">
        <v>8.128052011301369</v>
      </c>
      <c r="AJ94" s="313">
        <v>3.42566095890411</v>
      </c>
      <c r="AK94" s="313">
        <v>0</v>
      </c>
      <c r="AL94" s="313">
        <v>0</v>
      </c>
      <c r="AM94" s="313">
        <v>0</v>
      </c>
      <c r="AN94" s="313">
        <v>0</v>
      </c>
      <c r="AO94" s="313">
        <v>0</v>
      </c>
      <c r="AP94" s="313">
        <v>0</v>
      </c>
      <c r="AQ94" s="313">
        <v>0</v>
      </c>
      <c r="AR94" s="313">
        <v>0</v>
      </c>
      <c r="AS94" s="313">
        <v>0</v>
      </c>
      <c r="AT94" s="313">
        <v>0</v>
      </c>
      <c r="AU94" s="313">
        <v>0</v>
      </c>
      <c r="AV94" s="313">
        <v>8.9097826141780807</v>
      </c>
      <c r="AW94" s="313">
        <v>15.045333009383564</v>
      </c>
      <c r="AX94" s="248" t="s">
        <v>168</v>
      </c>
      <c r="AY94" s="248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313">
        <v>1.3463013698630136E-2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313">
        <v>4.3242744712328758</v>
      </c>
      <c r="BY94" s="313">
        <v>1.4167808219178081E-2</v>
      </c>
      <c r="BZ94" s="317">
        <v>2.2688485102739731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9">
        <f t="shared" si="22"/>
        <v>264.51847639835614</v>
      </c>
      <c r="CF94" s="31"/>
    </row>
    <row r="95" spans="1:85" ht="15" x14ac:dyDescent="0.25">
      <c r="A95" s="32" t="s">
        <v>215</v>
      </c>
      <c r="B95" s="32"/>
      <c r="C95" s="32"/>
      <c r="D95" s="32"/>
      <c r="E95" s="32"/>
    </row>
    <row r="96" spans="1:85" ht="15" x14ac:dyDescent="0.25">
      <c r="A96" s="33" t="s">
        <v>216</v>
      </c>
      <c r="B96" s="34"/>
      <c r="C96" s="318" t="s">
        <v>1362</v>
      </c>
      <c r="D96" s="319" t="s">
        <v>5</v>
      </c>
      <c r="E96" s="320" t="s">
        <v>5</v>
      </c>
      <c r="F96" s="12"/>
    </row>
    <row r="97" spans="1:6" ht="15" x14ac:dyDescent="0.25">
      <c r="A97" s="26" t="s">
        <v>218</v>
      </c>
      <c r="B97" s="34" t="s">
        <v>219</v>
      </c>
      <c r="C97" s="321" t="s">
        <v>220</v>
      </c>
      <c r="D97" s="319" t="s">
        <v>5</v>
      </c>
      <c r="E97" s="320" t="s">
        <v>5</v>
      </c>
      <c r="F97" s="12"/>
    </row>
    <row r="98" spans="1:6" ht="15" x14ac:dyDescent="0.25">
      <c r="A98" s="26" t="s">
        <v>221</v>
      </c>
      <c r="B98" s="34" t="s">
        <v>219</v>
      </c>
      <c r="C98" s="322" t="s">
        <v>222</v>
      </c>
      <c r="D98" s="319" t="s">
        <v>5</v>
      </c>
      <c r="E98" s="320" t="s">
        <v>5</v>
      </c>
      <c r="F98" s="12"/>
    </row>
    <row r="99" spans="1:6" ht="15" x14ac:dyDescent="0.25">
      <c r="A99" s="26" t="s">
        <v>223</v>
      </c>
      <c r="B99" s="34" t="s">
        <v>219</v>
      </c>
      <c r="C99" s="322" t="s">
        <v>224</v>
      </c>
      <c r="D99" s="319" t="s">
        <v>5</v>
      </c>
      <c r="E99" s="320" t="s">
        <v>5</v>
      </c>
      <c r="F99" s="12"/>
    </row>
    <row r="100" spans="1:6" ht="15" x14ac:dyDescent="0.25">
      <c r="A100" s="26" t="s">
        <v>225</v>
      </c>
      <c r="B100" s="34" t="s">
        <v>219</v>
      </c>
      <c r="C100" s="322" t="s">
        <v>226</v>
      </c>
      <c r="D100" s="319" t="s">
        <v>5</v>
      </c>
      <c r="E100" s="320" t="s">
        <v>5</v>
      </c>
      <c r="F100" s="12"/>
    </row>
    <row r="101" spans="1:6" ht="15" x14ac:dyDescent="0.25">
      <c r="A101" s="26" t="s">
        <v>227</v>
      </c>
      <c r="B101" s="34" t="s">
        <v>219</v>
      </c>
      <c r="C101" s="322" t="s">
        <v>228</v>
      </c>
      <c r="D101" s="319" t="s">
        <v>5</v>
      </c>
      <c r="E101" s="320" t="s">
        <v>5</v>
      </c>
      <c r="F101" s="12"/>
    </row>
    <row r="102" spans="1:6" ht="15" x14ac:dyDescent="0.25">
      <c r="A102" s="26" t="s">
        <v>229</v>
      </c>
      <c r="B102" s="34" t="s">
        <v>219</v>
      </c>
      <c r="C102" s="323">
        <v>98001</v>
      </c>
      <c r="D102" s="319" t="s">
        <v>5</v>
      </c>
      <c r="E102" s="320" t="s">
        <v>5</v>
      </c>
      <c r="F102" s="12"/>
    </row>
    <row r="103" spans="1:6" ht="15" x14ac:dyDescent="0.25">
      <c r="A103" s="26" t="s">
        <v>230</v>
      </c>
      <c r="B103" s="34" t="s">
        <v>219</v>
      </c>
      <c r="C103" s="324" t="s">
        <v>231</v>
      </c>
      <c r="D103" s="319" t="s">
        <v>5</v>
      </c>
      <c r="E103" s="320" t="s">
        <v>5</v>
      </c>
      <c r="F103" s="12"/>
    </row>
    <row r="104" spans="1:6" ht="15" x14ac:dyDescent="0.25">
      <c r="A104" s="26" t="s">
        <v>232</v>
      </c>
      <c r="B104" s="34" t="s">
        <v>219</v>
      </c>
      <c r="C104" s="318" t="s">
        <v>5</v>
      </c>
      <c r="D104" s="319" t="s">
        <v>5</v>
      </c>
      <c r="E104" s="320" t="s">
        <v>5</v>
      </c>
      <c r="F104" s="12"/>
    </row>
    <row r="105" spans="1:6" ht="15" x14ac:dyDescent="0.25">
      <c r="A105" s="26" t="s">
        <v>234</v>
      </c>
      <c r="B105" s="34" t="s">
        <v>219</v>
      </c>
      <c r="C105" s="318" t="s">
        <v>5</v>
      </c>
      <c r="D105" s="319" t="s">
        <v>5</v>
      </c>
      <c r="E105" s="320" t="s">
        <v>5</v>
      </c>
      <c r="F105" s="12"/>
    </row>
    <row r="106" spans="1:6" ht="15" x14ac:dyDescent="0.25">
      <c r="A106" s="26" t="s">
        <v>236</v>
      </c>
      <c r="B106" s="34" t="s">
        <v>219</v>
      </c>
      <c r="C106" s="322" t="s">
        <v>5</v>
      </c>
      <c r="D106" s="319" t="s">
        <v>5</v>
      </c>
      <c r="E106" s="320" t="s">
        <v>5</v>
      </c>
      <c r="F106" s="12"/>
    </row>
    <row r="107" spans="1:6" ht="15" x14ac:dyDescent="0.25">
      <c r="A107" s="26" t="s">
        <v>238</v>
      </c>
      <c r="B107" s="34" t="s">
        <v>219</v>
      </c>
      <c r="C107" s="325" t="s">
        <v>239</v>
      </c>
      <c r="D107" s="319" t="s">
        <v>5</v>
      </c>
      <c r="E107" s="320" t="s">
        <v>5</v>
      </c>
      <c r="F107" s="12"/>
    </row>
    <row r="108" spans="1:6" ht="15" thickBot="1" x14ac:dyDescent="0.4">
      <c r="A108" s="26" t="s">
        <v>240</v>
      </c>
      <c r="B108" s="34" t="s">
        <v>219</v>
      </c>
      <c r="C108" s="325" t="s">
        <v>241</v>
      </c>
      <c r="D108" s="319" t="s">
        <v>5</v>
      </c>
      <c r="E108" s="320" t="s">
        <v>5</v>
      </c>
      <c r="F108" s="12"/>
    </row>
    <row r="109" spans="1:6" ht="15" customHeight="1" thickBot="1" x14ac:dyDescent="0.4">
      <c r="A109" s="38" t="s">
        <v>242</v>
      </c>
      <c r="B109" s="34" t="s">
        <v>219</v>
      </c>
      <c r="C109" s="345" t="s">
        <v>1370</v>
      </c>
      <c r="D109" s="319" t="s">
        <v>5</v>
      </c>
      <c r="E109" s="320" t="s">
        <v>5</v>
      </c>
      <c r="F109" s="12"/>
    </row>
    <row r="110" spans="1:6" ht="15" customHeight="1" x14ac:dyDescent="0.35">
      <c r="A110" s="38" t="s">
        <v>244</v>
      </c>
      <c r="B110" s="34" t="s">
        <v>219</v>
      </c>
      <c r="C110" s="243" t="s">
        <v>1371</v>
      </c>
      <c r="D110" s="319" t="s">
        <v>5</v>
      </c>
      <c r="E110" s="320" t="s">
        <v>5</v>
      </c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ht="15" x14ac:dyDescent="0.25">
      <c r="A112" s="39" t="s">
        <v>247</v>
      </c>
      <c r="B112" s="39"/>
      <c r="C112" s="39"/>
      <c r="D112" s="39"/>
      <c r="E112" s="39"/>
    </row>
    <row r="113" spans="1:5" ht="15" x14ac:dyDescent="0.25">
      <c r="A113" s="16" t="s">
        <v>227</v>
      </c>
      <c r="B113" s="40" t="s">
        <v>219</v>
      </c>
      <c r="C113" s="326">
        <v>0</v>
      </c>
      <c r="D113" s="16"/>
      <c r="E113" s="16"/>
    </row>
    <row r="114" spans="1:5" ht="15" x14ac:dyDescent="0.25">
      <c r="A114" s="16" t="s">
        <v>230</v>
      </c>
      <c r="B114" s="40" t="s">
        <v>219</v>
      </c>
      <c r="C114" s="326">
        <v>0</v>
      </c>
      <c r="D114" s="16"/>
      <c r="E114" s="16"/>
    </row>
    <row r="115" spans="1:5" ht="15" x14ac:dyDescent="0.25">
      <c r="A115" s="16" t="s">
        <v>248</v>
      </c>
      <c r="B115" s="40" t="s">
        <v>219</v>
      </c>
      <c r="C115" s="326">
        <v>0</v>
      </c>
      <c r="D115" s="16"/>
      <c r="E115" s="16"/>
    </row>
    <row r="116" spans="1:5" ht="15" x14ac:dyDescent="0.25">
      <c r="A116" s="39" t="s">
        <v>249</v>
      </c>
      <c r="B116" s="39"/>
      <c r="C116" s="39"/>
      <c r="D116" s="39"/>
      <c r="E116" s="39"/>
    </row>
    <row r="117" spans="1:5" ht="15" x14ac:dyDescent="0.25">
      <c r="A117" s="16" t="s">
        <v>250</v>
      </c>
      <c r="B117" s="40" t="s">
        <v>219</v>
      </c>
      <c r="C117" s="326">
        <v>0</v>
      </c>
      <c r="D117" s="16"/>
      <c r="E117" s="16"/>
    </row>
    <row r="118" spans="1:5" ht="15" x14ac:dyDescent="0.25">
      <c r="A118" s="16" t="s">
        <v>79</v>
      </c>
      <c r="B118" s="40" t="s">
        <v>219</v>
      </c>
      <c r="C118" s="327">
        <v>0</v>
      </c>
      <c r="D118" s="16"/>
      <c r="E118" s="16"/>
    </row>
    <row r="119" spans="1:5" ht="15" x14ac:dyDescent="0.25">
      <c r="A119" s="39" t="s">
        <v>251</v>
      </c>
      <c r="B119" s="39"/>
      <c r="C119" s="39"/>
      <c r="D119" s="39"/>
      <c r="E119" s="39"/>
    </row>
    <row r="120" spans="1:5" ht="15" x14ac:dyDescent="0.25">
      <c r="A120" s="16" t="s">
        <v>252</v>
      </c>
      <c r="B120" s="40" t="s">
        <v>219</v>
      </c>
      <c r="C120" s="326">
        <v>0</v>
      </c>
      <c r="D120" s="16"/>
      <c r="E120" s="16"/>
    </row>
    <row r="121" spans="1:5" ht="15" x14ac:dyDescent="0.25">
      <c r="A121" s="16" t="s">
        <v>253</v>
      </c>
      <c r="B121" s="40" t="s">
        <v>219</v>
      </c>
      <c r="C121" s="326">
        <v>0</v>
      </c>
      <c r="D121" s="16"/>
      <c r="E121" s="16"/>
    </row>
    <row r="122" spans="1:5" ht="15" x14ac:dyDescent="0.25">
      <c r="A122" s="16" t="s">
        <v>254</v>
      </c>
      <c r="B122" s="40" t="s">
        <v>219</v>
      </c>
      <c r="C122" s="326">
        <v>0</v>
      </c>
      <c r="D122" s="16"/>
      <c r="E122" s="16"/>
    </row>
    <row r="123" spans="1:5" ht="15" x14ac:dyDescent="0.25">
      <c r="A123" s="16"/>
      <c r="B123" s="40"/>
      <c r="C123" s="42"/>
      <c r="D123" s="16"/>
      <c r="E123" s="16"/>
    </row>
    <row r="124" spans="1:5" ht="15" x14ac:dyDescent="0.25">
      <c r="A124" s="43" t="s">
        <v>255</v>
      </c>
      <c r="B124" s="32"/>
      <c r="C124" s="32"/>
      <c r="D124" s="32"/>
      <c r="E124" s="32"/>
    </row>
    <row r="125" spans="1:5" ht="15" x14ac:dyDescent="0.25">
      <c r="A125" s="16"/>
      <c r="B125" s="40"/>
      <c r="C125" s="42"/>
      <c r="D125" s="16"/>
      <c r="E125" s="16"/>
    </row>
    <row r="126" spans="1:5" ht="15" x14ac:dyDescent="0.2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ht="15" x14ac:dyDescent="0.25">
      <c r="A127" s="16" t="s">
        <v>258</v>
      </c>
      <c r="B127" s="40" t="s">
        <v>219</v>
      </c>
      <c r="C127" s="326">
        <v>7422</v>
      </c>
      <c r="D127" s="328">
        <v>51116</v>
      </c>
      <c r="E127" s="16"/>
    </row>
    <row r="128" spans="1:5" ht="15" x14ac:dyDescent="0.25">
      <c r="A128" s="16" t="s">
        <v>259</v>
      </c>
      <c r="B128" s="40" t="s">
        <v>219</v>
      </c>
      <c r="C128" s="326">
        <v>0</v>
      </c>
      <c r="D128" s="328">
        <v>0</v>
      </c>
      <c r="E128" s="16"/>
    </row>
    <row r="129" spans="1:5" ht="15" x14ac:dyDescent="0.25">
      <c r="A129" s="16" t="s">
        <v>260</v>
      </c>
      <c r="B129" s="40" t="s">
        <v>219</v>
      </c>
      <c r="C129" s="326">
        <v>0</v>
      </c>
      <c r="D129" s="328">
        <v>0</v>
      </c>
      <c r="E129" s="16"/>
    </row>
    <row r="130" spans="1:5" ht="15" x14ac:dyDescent="0.25">
      <c r="A130" s="16" t="s">
        <v>261</v>
      </c>
      <c r="B130" s="40" t="s">
        <v>219</v>
      </c>
      <c r="C130" s="326">
        <v>1274</v>
      </c>
      <c r="D130" s="328">
        <v>1899</v>
      </c>
      <c r="E130" s="16"/>
    </row>
    <row r="131" spans="1:5" ht="15" x14ac:dyDescent="0.25">
      <c r="A131" s="22" t="s">
        <v>262</v>
      </c>
      <c r="B131" s="16"/>
      <c r="C131" s="17" t="s">
        <v>114</v>
      </c>
      <c r="D131" s="16"/>
      <c r="E131" s="16"/>
    </row>
    <row r="132" spans="1:5" ht="15" x14ac:dyDescent="0.25">
      <c r="A132" s="16" t="s">
        <v>263</v>
      </c>
      <c r="B132" s="40" t="s">
        <v>219</v>
      </c>
      <c r="C132" s="326">
        <v>22</v>
      </c>
      <c r="D132" s="16"/>
      <c r="E132" s="16"/>
    </row>
    <row r="133" spans="1:5" ht="15" x14ac:dyDescent="0.25">
      <c r="A133" s="16" t="s">
        <v>264</v>
      </c>
      <c r="B133" s="40" t="s">
        <v>219</v>
      </c>
      <c r="C133" s="326">
        <v>30</v>
      </c>
      <c r="D133" s="16"/>
      <c r="E133" s="16"/>
    </row>
    <row r="134" spans="1:5" ht="15" x14ac:dyDescent="0.25">
      <c r="A134" s="16" t="s">
        <v>265</v>
      </c>
      <c r="B134" s="40" t="s">
        <v>219</v>
      </c>
      <c r="C134" s="326">
        <v>32</v>
      </c>
      <c r="D134" s="16"/>
      <c r="E134" s="16"/>
    </row>
    <row r="135" spans="1:5" ht="15" x14ac:dyDescent="0.25">
      <c r="A135" s="16" t="s">
        <v>266</v>
      </c>
      <c r="B135" s="40" t="s">
        <v>219</v>
      </c>
      <c r="C135" s="326">
        <v>0</v>
      </c>
      <c r="D135" s="16"/>
      <c r="E135" s="16"/>
    </row>
    <row r="136" spans="1:5" ht="15" x14ac:dyDescent="0.25">
      <c r="A136" s="16" t="s">
        <v>267</v>
      </c>
      <c r="B136" s="40" t="s">
        <v>219</v>
      </c>
      <c r="C136" s="326">
        <v>32</v>
      </c>
      <c r="D136" s="16"/>
      <c r="E136" s="16"/>
    </row>
    <row r="137" spans="1:5" ht="15" x14ac:dyDescent="0.25">
      <c r="A137" s="16" t="s">
        <v>268</v>
      </c>
      <c r="B137" s="40" t="s">
        <v>219</v>
      </c>
      <c r="C137" s="326">
        <v>0</v>
      </c>
      <c r="D137" s="16"/>
      <c r="E137" s="16"/>
    </row>
    <row r="138" spans="1:5" ht="15" x14ac:dyDescent="0.25">
      <c r="A138" s="16" t="s">
        <v>43</v>
      </c>
      <c r="B138" s="40" t="s">
        <v>219</v>
      </c>
      <c r="C138" s="326">
        <v>58</v>
      </c>
      <c r="D138" s="16"/>
      <c r="E138" s="16"/>
    </row>
    <row r="139" spans="1:5" ht="15" x14ac:dyDescent="0.25">
      <c r="A139" s="16" t="s">
        <v>269</v>
      </c>
      <c r="B139" s="40" t="s">
        <v>219</v>
      </c>
      <c r="C139" s="326">
        <v>0</v>
      </c>
      <c r="D139" s="16"/>
      <c r="E139" s="16"/>
    </row>
    <row r="140" spans="1:5" ht="15" x14ac:dyDescent="0.25">
      <c r="A140" s="16" t="s">
        <v>270</v>
      </c>
      <c r="B140" s="40"/>
      <c r="C140" s="326">
        <v>0</v>
      </c>
      <c r="D140" s="16"/>
      <c r="E140" s="16"/>
    </row>
    <row r="141" spans="1:5" ht="15" x14ac:dyDescent="0.25">
      <c r="A141" s="16" t="s">
        <v>260</v>
      </c>
      <c r="B141" s="40" t="s">
        <v>219</v>
      </c>
      <c r="C141" s="326">
        <v>0</v>
      </c>
      <c r="D141" s="16"/>
      <c r="E141" s="16"/>
    </row>
    <row r="142" spans="1:5" ht="15" x14ac:dyDescent="0.25">
      <c r="A142" s="16" t="s">
        <v>271</v>
      </c>
      <c r="B142" s="40" t="s">
        <v>219</v>
      </c>
      <c r="C142" s="326">
        <v>0</v>
      </c>
      <c r="D142" s="16"/>
      <c r="E142" s="16"/>
    </row>
    <row r="143" spans="1:5" ht="15" x14ac:dyDescent="0.25">
      <c r="A143" s="16" t="s">
        <v>272</v>
      </c>
      <c r="B143" s="16"/>
      <c r="C143" s="23"/>
      <c r="D143" s="16"/>
      <c r="E143" s="26">
        <f>SUM(C132:C142)</f>
        <v>174</v>
      </c>
    </row>
    <row r="144" spans="1:5" ht="15" x14ac:dyDescent="0.25">
      <c r="A144" s="16" t="s">
        <v>273</v>
      </c>
      <c r="B144" s="40" t="s">
        <v>219</v>
      </c>
      <c r="C144" s="326">
        <v>195</v>
      </c>
      <c r="D144" s="16"/>
      <c r="E144" s="16"/>
    </row>
    <row r="145" spans="1:13" ht="15" x14ac:dyDescent="0.25">
      <c r="A145" s="16" t="s">
        <v>274</v>
      </c>
      <c r="B145" s="40" t="s">
        <v>219</v>
      </c>
      <c r="C145" s="326">
        <v>0</v>
      </c>
      <c r="D145" s="16"/>
      <c r="E145" s="16"/>
    </row>
    <row r="146" spans="1:13" ht="15" x14ac:dyDescent="0.25">
      <c r="A146" s="16"/>
      <c r="B146" s="16"/>
      <c r="C146" s="23"/>
      <c r="D146" s="16"/>
      <c r="E146" s="16"/>
    </row>
    <row r="147" spans="1:13" ht="15" x14ac:dyDescent="0.25">
      <c r="A147" s="16" t="s">
        <v>275</v>
      </c>
      <c r="B147" s="40" t="s">
        <v>219</v>
      </c>
      <c r="C147" s="326">
        <v>0</v>
      </c>
      <c r="D147" s="16"/>
      <c r="E147" s="16"/>
    </row>
    <row r="148" spans="1:13" ht="15" x14ac:dyDescent="0.25">
      <c r="A148" s="16"/>
      <c r="B148" s="16"/>
      <c r="C148" s="23"/>
      <c r="D148" s="16"/>
      <c r="E148" s="16"/>
    </row>
    <row r="149" spans="1:13" ht="15" x14ac:dyDescent="0.25">
      <c r="A149" s="16"/>
      <c r="B149" s="16"/>
      <c r="C149" s="23"/>
      <c r="D149" s="16"/>
      <c r="E149" s="16"/>
    </row>
    <row r="150" spans="1:13" ht="15" x14ac:dyDescent="0.25">
      <c r="A150" s="16"/>
      <c r="B150" s="16"/>
      <c r="C150" s="23"/>
      <c r="D150" s="16"/>
      <c r="E150" s="16"/>
    </row>
    <row r="151" spans="1:13" ht="15" x14ac:dyDescent="0.25">
      <c r="A151" s="16"/>
      <c r="B151" s="16"/>
      <c r="C151" s="23"/>
      <c r="D151" s="16"/>
      <c r="E151" s="16"/>
    </row>
    <row r="152" spans="1:13" ht="15" x14ac:dyDescent="0.25">
      <c r="A152" s="32" t="s">
        <v>276</v>
      </c>
      <c r="B152" s="43"/>
      <c r="C152" s="43"/>
      <c r="D152" s="43"/>
      <c r="E152" s="43"/>
    </row>
    <row r="153" spans="1:13" ht="15" x14ac:dyDescent="0.25">
      <c r="A153" s="45" t="s">
        <v>277</v>
      </c>
      <c r="B153" s="46" t="s">
        <v>278</v>
      </c>
      <c r="C153" s="47" t="s">
        <v>279</v>
      </c>
      <c r="D153" s="46" t="s">
        <v>79</v>
      </c>
      <c r="E153" s="46" t="s">
        <v>150</v>
      </c>
    </row>
    <row r="154" spans="1:13" ht="15" x14ac:dyDescent="0.25">
      <c r="A154" s="16" t="s">
        <v>257</v>
      </c>
      <c r="B154" s="328">
        <v>2716.8132097334878</v>
      </c>
      <c r="C154" s="328">
        <v>2872.4774044032447</v>
      </c>
      <c r="D154" s="328">
        <v>1832.7093858632677</v>
      </c>
      <c r="E154" s="26">
        <f>SUM(B154:D154)</f>
        <v>7422.0000000000009</v>
      </c>
    </row>
    <row r="155" spans="1:13" ht="15" x14ac:dyDescent="0.25">
      <c r="A155" s="16" t="s">
        <v>162</v>
      </c>
      <c r="B155" s="328">
        <v>27719.355054856049</v>
      </c>
      <c r="C155" s="328">
        <v>15043.859215079892</v>
      </c>
      <c r="D155" s="328">
        <v>8352.785730064059</v>
      </c>
      <c r="E155" s="26">
        <f>SUM(B155:D155)</f>
        <v>51116</v>
      </c>
    </row>
    <row r="156" spans="1:13" ht="15" x14ac:dyDescent="0.25">
      <c r="A156" s="16" t="s">
        <v>280</v>
      </c>
      <c r="B156" s="328">
        <v>21172</v>
      </c>
      <c r="C156" s="328">
        <v>24811</v>
      </c>
      <c r="D156" s="328">
        <v>27397</v>
      </c>
      <c r="E156" s="26">
        <f>SUM(B156:D156)</f>
        <v>73380</v>
      </c>
      <c r="G156" s="16" t="s">
        <v>280</v>
      </c>
      <c r="H156" s="44">
        <v>15735.616604073988</v>
      </c>
      <c r="I156" s="44">
        <v>11342.215915242947</v>
      </c>
      <c r="J156" s="44">
        <v>11083.167480683065</v>
      </c>
      <c r="K156" s="26">
        <v>38161</v>
      </c>
      <c r="L156" s="11">
        <f>E156-K156</f>
        <v>35219</v>
      </c>
      <c r="M156" s="11" t="s">
        <v>281</v>
      </c>
    </row>
    <row r="157" spans="1:13" ht="15" x14ac:dyDescent="0.25">
      <c r="A157" s="16" t="s">
        <v>207</v>
      </c>
      <c r="B157" s="328">
        <v>198460439.35741904</v>
      </c>
      <c r="C157" s="328">
        <v>133376069.8201354</v>
      </c>
      <c r="D157" s="328">
        <v>141918335.34244555</v>
      </c>
      <c r="E157" s="26">
        <f>SUM(B157:D157)</f>
        <v>473754844.51999998</v>
      </c>
      <c r="F157" s="14"/>
    </row>
    <row r="158" spans="1:13" ht="15" x14ac:dyDescent="0.25">
      <c r="A158" s="16" t="s">
        <v>208</v>
      </c>
      <c r="B158" s="328">
        <v>183128087.97951296</v>
      </c>
      <c r="C158" s="328">
        <v>123071906.5596503</v>
      </c>
      <c r="D158" s="328">
        <v>130954226.87083676</v>
      </c>
      <c r="E158" s="26">
        <f>SUM(B158:D158)</f>
        <v>437154221.40999997</v>
      </c>
      <c r="F158" s="14"/>
    </row>
    <row r="159" spans="1:13" ht="15" x14ac:dyDescent="0.25">
      <c r="A159" s="45" t="s">
        <v>282</v>
      </c>
      <c r="B159" s="46" t="s">
        <v>278</v>
      </c>
      <c r="C159" s="47" t="s">
        <v>279</v>
      </c>
      <c r="D159" s="46" t="s">
        <v>79</v>
      </c>
      <c r="E159" s="46" t="s">
        <v>150</v>
      </c>
    </row>
    <row r="160" spans="1:13" ht="15" x14ac:dyDescent="0.25">
      <c r="A160" s="16" t="s">
        <v>257</v>
      </c>
      <c r="B160" s="328">
        <v>0</v>
      </c>
      <c r="C160" s="328">
        <v>0</v>
      </c>
      <c r="D160" s="328">
        <v>0</v>
      </c>
      <c r="E160" s="26">
        <f>SUM(B160:D160)</f>
        <v>0</v>
      </c>
    </row>
    <row r="161" spans="1:5" ht="15" x14ac:dyDescent="0.25">
      <c r="A161" s="16" t="s">
        <v>162</v>
      </c>
      <c r="B161" s="328">
        <v>0</v>
      </c>
      <c r="C161" s="328">
        <v>0</v>
      </c>
      <c r="D161" s="328">
        <v>0</v>
      </c>
      <c r="E161" s="26">
        <f>SUM(B161:D161)</f>
        <v>0</v>
      </c>
    </row>
    <row r="162" spans="1:5" ht="15" x14ac:dyDescent="0.25">
      <c r="A162" s="16" t="s">
        <v>280</v>
      </c>
      <c r="B162" s="328">
        <v>0</v>
      </c>
      <c r="C162" s="328">
        <v>0</v>
      </c>
      <c r="D162" s="328">
        <v>0</v>
      </c>
      <c r="E162" s="26">
        <f>SUM(B162:D162)</f>
        <v>0</v>
      </c>
    </row>
    <row r="163" spans="1:5" ht="15" x14ac:dyDescent="0.25">
      <c r="A163" s="16" t="s">
        <v>207</v>
      </c>
      <c r="B163" s="328">
        <v>0</v>
      </c>
      <c r="C163" s="328">
        <v>0</v>
      </c>
      <c r="D163" s="328">
        <v>0</v>
      </c>
      <c r="E163" s="26">
        <f>SUM(B163:D163)</f>
        <v>0</v>
      </c>
    </row>
    <row r="164" spans="1:5" ht="15" x14ac:dyDescent="0.25">
      <c r="A164" s="16" t="s">
        <v>208</v>
      </c>
      <c r="B164" s="328">
        <v>0</v>
      </c>
      <c r="C164" s="328">
        <v>0</v>
      </c>
      <c r="D164" s="328">
        <v>0</v>
      </c>
      <c r="E164" s="26">
        <f>SUM(B164:D164)</f>
        <v>0</v>
      </c>
    </row>
    <row r="165" spans="1:5" ht="15" x14ac:dyDescent="0.25">
      <c r="A165" s="45" t="s">
        <v>283</v>
      </c>
      <c r="B165" s="46" t="s">
        <v>278</v>
      </c>
      <c r="C165" s="47" t="s">
        <v>279</v>
      </c>
      <c r="D165" s="46" t="s">
        <v>79</v>
      </c>
      <c r="E165" s="46" t="s">
        <v>150</v>
      </c>
    </row>
    <row r="166" spans="1:5" ht="15" x14ac:dyDescent="0.25">
      <c r="A166" s="16" t="s">
        <v>257</v>
      </c>
      <c r="B166" s="328">
        <v>0</v>
      </c>
      <c r="C166" s="328">
        <v>0</v>
      </c>
      <c r="D166" s="328">
        <v>0</v>
      </c>
      <c r="E166" s="26">
        <f>SUM(B166:D166)</f>
        <v>0</v>
      </c>
    </row>
    <row r="167" spans="1:5" ht="15" x14ac:dyDescent="0.25">
      <c r="A167" s="16" t="s">
        <v>162</v>
      </c>
      <c r="B167" s="328">
        <v>0</v>
      </c>
      <c r="C167" s="328">
        <v>0</v>
      </c>
      <c r="D167" s="328">
        <v>0</v>
      </c>
      <c r="E167" s="26">
        <f>SUM(B167:D167)</f>
        <v>0</v>
      </c>
    </row>
    <row r="168" spans="1:5" ht="15" x14ac:dyDescent="0.25">
      <c r="A168" s="16" t="s">
        <v>280</v>
      </c>
      <c r="B168" s="328">
        <v>0</v>
      </c>
      <c r="C168" s="328">
        <v>0</v>
      </c>
      <c r="D168" s="328">
        <v>0</v>
      </c>
      <c r="E168" s="26">
        <f>SUM(B168:D168)</f>
        <v>0</v>
      </c>
    </row>
    <row r="169" spans="1:5" ht="15" x14ac:dyDescent="0.25">
      <c r="A169" s="16" t="s">
        <v>207</v>
      </c>
      <c r="B169" s="328">
        <v>0</v>
      </c>
      <c r="C169" s="328">
        <v>0</v>
      </c>
      <c r="D169" s="328">
        <v>0</v>
      </c>
      <c r="E169" s="26">
        <f>SUM(B169:D169)</f>
        <v>0</v>
      </c>
    </row>
    <row r="170" spans="1:5" ht="15" x14ac:dyDescent="0.25">
      <c r="A170" s="16" t="s">
        <v>208</v>
      </c>
      <c r="B170" s="328">
        <v>0</v>
      </c>
      <c r="C170" s="328">
        <v>0</v>
      </c>
      <c r="D170" s="328">
        <v>0</v>
      </c>
      <c r="E170" s="26">
        <f>SUM(B170:D170)</f>
        <v>0</v>
      </c>
    </row>
    <row r="171" spans="1:5" ht="15" x14ac:dyDescent="0.25">
      <c r="A171" s="21"/>
      <c r="B171" s="21"/>
      <c r="C171" s="48"/>
      <c r="D171" s="49"/>
      <c r="E171" s="16"/>
    </row>
    <row r="172" spans="1:5" ht="15" x14ac:dyDescent="0.25">
      <c r="A172" s="45" t="s">
        <v>284</v>
      </c>
      <c r="B172" s="46" t="s">
        <v>285</v>
      </c>
      <c r="C172" s="47" t="s">
        <v>286</v>
      </c>
      <c r="D172" s="16"/>
      <c r="E172" s="16"/>
    </row>
    <row r="173" spans="1:5" ht="15" x14ac:dyDescent="0.25">
      <c r="A173" s="21" t="s">
        <v>287</v>
      </c>
      <c r="B173" s="328">
        <v>0</v>
      </c>
      <c r="C173" s="328">
        <v>0</v>
      </c>
      <c r="D173" s="16"/>
      <c r="E173" s="16"/>
    </row>
    <row r="174" spans="1:5" ht="15" x14ac:dyDescent="0.25">
      <c r="A174" s="21"/>
      <c r="B174" s="49"/>
      <c r="C174" s="48"/>
      <c r="D174" s="16"/>
      <c r="E174" s="16"/>
    </row>
    <row r="175" spans="1:5" ht="15" x14ac:dyDescent="0.25">
      <c r="A175" s="21"/>
      <c r="B175" s="21"/>
      <c r="C175" s="48"/>
      <c r="D175" s="49"/>
      <c r="E175" s="16"/>
    </row>
    <row r="176" spans="1:5" ht="15" x14ac:dyDescent="0.25">
      <c r="A176" s="21"/>
      <c r="B176" s="21"/>
      <c r="C176" s="48"/>
      <c r="D176" s="49"/>
      <c r="E176" s="16"/>
    </row>
    <row r="177" spans="1:5" ht="15" x14ac:dyDescent="0.25">
      <c r="A177" s="21"/>
      <c r="B177" s="21"/>
      <c r="C177" s="48"/>
      <c r="D177" s="49"/>
      <c r="E177" s="16"/>
    </row>
    <row r="178" spans="1:5" ht="15" x14ac:dyDescent="0.25">
      <c r="A178" s="21"/>
      <c r="B178" s="21"/>
      <c r="C178" s="48"/>
      <c r="D178" s="49"/>
      <c r="E178" s="16"/>
    </row>
    <row r="179" spans="1:5" ht="15" x14ac:dyDescent="0.25">
      <c r="A179" s="43" t="s">
        <v>288</v>
      </c>
      <c r="B179" s="32"/>
      <c r="C179" s="32"/>
      <c r="D179" s="32"/>
      <c r="E179" s="32"/>
    </row>
    <row r="180" spans="1:5" ht="15" x14ac:dyDescent="0.25">
      <c r="A180" s="39" t="s">
        <v>289</v>
      </c>
      <c r="B180" s="39"/>
      <c r="C180" s="39"/>
      <c r="D180" s="39"/>
      <c r="E180" s="39"/>
    </row>
    <row r="181" spans="1:5" ht="15" x14ac:dyDescent="0.25">
      <c r="A181" s="16" t="s">
        <v>290</v>
      </c>
      <c r="B181" s="40" t="s">
        <v>219</v>
      </c>
      <c r="C181" s="326">
        <v>6256894.0800000001</v>
      </c>
      <c r="D181" s="16"/>
      <c r="E181" s="16"/>
    </row>
    <row r="182" spans="1:5" ht="15" x14ac:dyDescent="0.25">
      <c r="A182" s="16" t="s">
        <v>291</v>
      </c>
      <c r="B182" s="40" t="s">
        <v>219</v>
      </c>
      <c r="C182" s="326"/>
      <c r="D182" s="16"/>
      <c r="E182" s="16"/>
    </row>
    <row r="183" spans="1:5" ht="15" x14ac:dyDescent="0.25">
      <c r="A183" s="21" t="s">
        <v>292</v>
      </c>
      <c r="B183" s="40" t="s">
        <v>219</v>
      </c>
      <c r="C183" s="326"/>
      <c r="D183" s="16"/>
      <c r="E183" s="16"/>
    </row>
    <row r="184" spans="1:5" ht="15" x14ac:dyDescent="0.25">
      <c r="A184" s="16" t="s">
        <v>293</v>
      </c>
      <c r="B184" s="40" t="s">
        <v>219</v>
      </c>
      <c r="C184" s="326">
        <v>10086877.09</v>
      </c>
      <c r="D184" s="16"/>
      <c r="E184" s="16"/>
    </row>
    <row r="185" spans="1:5" ht="15" x14ac:dyDescent="0.25">
      <c r="A185" s="16" t="s">
        <v>294</v>
      </c>
      <c r="B185" s="40" t="s">
        <v>219</v>
      </c>
      <c r="C185" s="326"/>
      <c r="D185" s="16"/>
      <c r="E185" s="16"/>
    </row>
    <row r="186" spans="1:5" ht="15" x14ac:dyDescent="0.25">
      <c r="A186" s="16" t="s">
        <v>295</v>
      </c>
      <c r="B186" s="40" t="s">
        <v>219</v>
      </c>
      <c r="C186" s="326"/>
      <c r="D186" s="16"/>
      <c r="E186" s="16"/>
    </row>
    <row r="187" spans="1:5" ht="15" x14ac:dyDescent="0.25">
      <c r="A187" s="16" t="s">
        <v>296</v>
      </c>
      <c r="B187" s="40" t="s">
        <v>219</v>
      </c>
      <c r="C187" s="326">
        <v>4412318.7299999995</v>
      </c>
      <c r="D187" s="16"/>
      <c r="E187" s="16"/>
    </row>
    <row r="188" spans="1:5" ht="15" x14ac:dyDescent="0.25">
      <c r="A188" s="16" t="s">
        <v>296</v>
      </c>
      <c r="B188" s="40" t="s">
        <v>219</v>
      </c>
      <c r="C188" s="326">
        <v>47599.98</v>
      </c>
      <c r="D188" s="16"/>
      <c r="E188" s="16"/>
    </row>
    <row r="189" spans="1:5" ht="15" x14ac:dyDescent="0.25">
      <c r="A189" s="16" t="s">
        <v>150</v>
      </c>
      <c r="B189" s="16"/>
      <c r="C189" s="23"/>
      <c r="D189" s="26">
        <f>SUM(C181:C188)</f>
        <v>20803689.879999999</v>
      </c>
      <c r="E189" s="16"/>
    </row>
    <row r="190" spans="1:5" ht="15" x14ac:dyDescent="0.25">
      <c r="A190" s="39" t="s">
        <v>297</v>
      </c>
      <c r="B190" s="39"/>
      <c r="C190" s="39"/>
      <c r="D190" s="39"/>
      <c r="E190" s="39"/>
    </row>
    <row r="191" spans="1:5" ht="15" x14ac:dyDescent="0.25">
      <c r="A191" s="16" t="s">
        <v>298</v>
      </c>
      <c r="B191" s="40" t="s">
        <v>219</v>
      </c>
      <c r="C191" s="326">
        <v>314886.25</v>
      </c>
      <c r="D191" s="16"/>
      <c r="E191" s="16"/>
    </row>
    <row r="192" spans="1:5" ht="15" x14ac:dyDescent="0.25">
      <c r="A192" s="16" t="s">
        <v>299</v>
      </c>
      <c r="B192" s="40" t="s">
        <v>219</v>
      </c>
      <c r="C192" s="326">
        <v>849199.23</v>
      </c>
      <c r="D192" s="16"/>
      <c r="E192" s="16"/>
    </row>
    <row r="193" spans="1:5" ht="15" x14ac:dyDescent="0.25">
      <c r="A193" s="16" t="s">
        <v>150</v>
      </c>
      <c r="B193" s="16"/>
      <c r="C193" s="23"/>
      <c r="D193" s="26">
        <f>SUM(C191:C192)</f>
        <v>1164085.48</v>
      </c>
      <c r="E193" s="16"/>
    </row>
    <row r="194" spans="1:5" ht="15" x14ac:dyDescent="0.25">
      <c r="A194" s="39" t="s">
        <v>300</v>
      </c>
      <c r="B194" s="39"/>
      <c r="C194" s="39"/>
      <c r="D194" s="39"/>
      <c r="E194" s="39"/>
    </row>
    <row r="195" spans="1:5" ht="15" x14ac:dyDescent="0.25">
      <c r="A195" s="16" t="s">
        <v>301</v>
      </c>
      <c r="B195" s="40" t="s">
        <v>219</v>
      </c>
      <c r="C195" s="326">
        <v>2390861.64</v>
      </c>
      <c r="D195" s="16"/>
      <c r="E195" s="16"/>
    </row>
    <row r="196" spans="1:5" ht="15" x14ac:dyDescent="0.25">
      <c r="A196" s="16" t="s">
        <v>302</v>
      </c>
      <c r="B196" s="40" t="s">
        <v>219</v>
      </c>
      <c r="C196" s="326">
        <v>0</v>
      </c>
      <c r="D196" s="16"/>
      <c r="E196" s="16"/>
    </row>
    <row r="197" spans="1:5" ht="15" x14ac:dyDescent="0.25">
      <c r="A197" s="16" t="s">
        <v>150</v>
      </c>
      <c r="B197" s="16"/>
      <c r="C197" s="23"/>
      <c r="D197" s="26">
        <f>SUM(C195:C196)</f>
        <v>2390861.64</v>
      </c>
      <c r="E197" s="16"/>
    </row>
    <row r="198" spans="1:5" ht="15" x14ac:dyDescent="0.25">
      <c r="A198" s="39" t="s">
        <v>303</v>
      </c>
      <c r="B198" s="39"/>
      <c r="C198" s="39"/>
      <c r="D198" s="39"/>
      <c r="E198" s="39"/>
    </row>
    <row r="199" spans="1:5" ht="15" x14ac:dyDescent="0.25">
      <c r="A199" s="16" t="s">
        <v>304</v>
      </c>
      <c r="B199" s="40" t="s">
        <v>219</v>
      </c>
      <c r="C199" s="326">
        <v>39599.800000000003</v>
      </c>
      <c r="D199" s="16"/>
      <c r="E199" s="16"/>
    </row>
    <row r="200" spans="1:5" ht="15" x14ac:dyDescent="0.25">
      <c r="A200" s="16" t="s">
        <v>305</v>
      </c>
      <c r="B200" s="40" t="s">
        <v>219</v>
      </c>
      <c r="C200" s="326">
        <v>1745224.79</v>
      </c>
      <c r="D200" s="16"/>
      <c r="E200" s="16"/>
    </row>
    <row r="201" spans="1:5" ht="15" x14ac:dyDescent="0.25">
      <c r="A201" s="16" t="s">
        <v>79</v>
      </c>
      <c r="B201" s="40" t="s">
        <v>219</v>
      </c>
      <c r="C201" s="326">
        <v>0</v>
      </c>
      <c r="D201" s="16"/>
      <c r="E201" s="16"/>
    </row>
    <row r="202" spans="1:5" ht="15" x14ac:dyDescent="0.25">
      <c r="A202" s="16" t="s">
        <v>150</v>
      </c>
      <c r="B202" s="16"/>
      <c r="C202" s="23"/>
      <c r="D202" s="26">
        <f>SUM(C199:C201)</f>
        <v>1784824.59</v>
      </c>
      <c r="E202" s="16"/>
    </row>
    <row r="203" spans="1:5" ht="15" x14ac:dyDescent="0.25">
      <c r="A203" s="39" t="s">
        <v>306</v>
      </c>
      <c r="B203" s="39"/>
      <c r="C203" s="39"/>
      <c r="D203" s="39"/>
      <c r="E203" s="39"/>
    </row>
    <row r="204" spans="1:5" ht="15" x14ac:dyDescent="0.25">
      <c r="A204" s="16" t="s">
        <v>307</v>
      </c>
      <c r="B204" s="40" t="s">
        <v>219</v>
      </c>
      <c r="C204" s="326">
        <v>0</v>
      </c>
      <c r="D204" s="16"/>
      <c r="E204" s="16"/>
    </row>
    <row r="205" spans="1:5" ht="15" x14ac:dyDescent="0.25">
      <c r="A205" s="16" t="s">
        <v>308</v>
      </c>
      <c r="B205" s="40" t="s">
        <v>219</v>
      </c>
      <c r="C205" s="326">
        <v>5418889.4400000004</v>
      </c>
      <c r="D205" s="16"/>
      <c r="E205" s="16"/>
    </row>
    <row r="206" spans="1:5" ht="15" x14ac:dyDescent="0.25">
      <c r="A206" s="16" t="s">
        <v>150</v>
      </c>
      <c r="B206" s="16"/>
      <c r="C206" s="23"/>
      <c r="D206" s="26">
        <f>SUM(C204:C205)</f>
        <v>5418889.4400000004</v>
      </c>
      <c r="E206" s="16"/>
    </row>
    <row r="207" spans="1:5" ht="15" x14ac:dyDescent="0.25">
      <c r="A207" s="16"/>
      <c r="B207" s="16"/>
      <c r="C207" s="23"/>
      <c r="D207" s="16"/>
      <c r="E207" s="16"/>
    </row>
    <row r="208" spans="1:5" ht="15" x14ac:dyDescent="0.25">
      <c r="A208" s="32" t="s">
        <v>309</v>
      </c>
      <c r="B208" s="32"/>
      <c r="C208" s="32"/>
      <c r="D208" s="32"/>
      <c r="E208" s="32"/>
    </row>
    <row r="209" spans="1:5" ht="15" x14ac:dyDescent="0.25">
      <c r="A209" s="43" t="s">
        <v>310</v>
      </c>
      <c r="B209" s="32"/>
      <c r="C209" s="32"/>
      <c r="D209" s="32"/>
      <c r="E209" s="32"/>
    </row>
    <row r="210" spans="1:5" ht="15" x14ac:dyDescent="0.25">
      <c r="A210" s="22"/>
      <c r="B210" s="18" t="s">
        <v>311</v>
      </c>
      <c r="C210" s="17" t="s">
        <v>312</v>
      </c>
      <c r="D210" s="18" t="s">
        <v>313</v>
      </c>
      <c r="E210" s="18" t="s">
        <v>314</v>
      </c>
    </row>
    <row r="211" spans="1:5" ht="15" x14ac:dyDescent="0.25">
      <c r="A211" s="16" t="s">
        <v>315</v>
      </c>
      <c r="B211" s="328">
        <v>10764638.130000001</v>
      </c>
      <c r="C211" s="326">
        <v>297.3</v>
      </c>
      <c r="D211" s="328">
        <v>247.75</v>
      </c>
      <c r="E211" s="26">
        <f t="shared" ref="E211:E219" si="24">SUM(B211:C211)-D211</f>
        <v>10764687.680000002</v>
      </c>
    </row>
    <row r="212" spans="1:5" ht="15" x14ac:dyDescent="0.25">
      <c r="A212" s="16" t="s">
        <v>316</v>
      </c>
      <c r="B212" s="328">
        <v>25229.74</v>
      </c>
      <c r="C212" s="326">
        <v>0</v>
      </c>
      <c r="D212" s="328">
        <v>0</v>
      </c>
      <c r="E212" s="26">
        <f t="shared" si="24"/>
        <v>25229.74</v>
      </c>
    </row>
    <row r="213" spans="1:5" ht="15" x14ac:dyDescent="0.25">
      <c r="A213" s="16" t="s">
        <v>317</v>
      </c>
      <c r="B213" s="328">
        <v>146160390.16999999</v>
      </c>
      <c r="C213" s="326">
        <v>6049731.9199999999</v>
      </c>
      <c r="D213" s="328">
        <v>652683.84000000008</v>
      </c>
      <c r="E213" s="26">
        <f t="shared" si="24"/>
        <v>151557438.24999997</v>
      </c>
    </row>
    <row r="214" spans="1:5" ht="15" x14ac:dyDescent="0.25">
      <c r="A214" s="16" t="s">
        <v>318</v>
      </c>
      <c r="B214" s="328">
        <v>0</v>
      </c>
      <c r="C214" s="326"/>
      <c r="D214" s="328"/>
      <c r="E214" s="26">
        <f t="shared" si="24"/>
        <v>0</v>
      </c>
    </row>
    <row r="215" spans="1:5" ht="15" x14ac:dyDescent="0.25">
      <c r="A215" s="16" t="s">
        <v>319</v>
      </c>
      <c r="B215" s="328">
        <v>6260127.5000000009</v>
      </c>
      <c r="C215" s="326">
        <v>66668.08</v>
      </c>
      <c r="D215" s="328">
        <v>7272.920000000001</v>
      </c>
      <c r="E215" s="26">
        <f t="shared" si="24"/>
        <v>6319522.6600000011</v>
      </c>
    </row>
    <row r="216" spans="1:5" ht="15" x14ac:dyDescent="0.25">
      <c r="A216" s="16" t="s">
        <v>320</v>
      </c>
      <c r="B216" s="328">
        <v>39639722.460000008</v>
      </c>
      <c r="C216" s="326">
        <v>2032548.1600000001</v>
      </c>
      <c r="D216" s="328">
        <v>674199.97</v>
      </c>
      <c r="E216" s="26">
        <f t="shared" si="24"/>
        <v>40998070.650000006</v>
      </c>
    </row>
    <row r="217" spans="1:5" ht="15" x14ac:dyDescent="0.25">
      <c r="A217" s="16" t="s">
        <v>321</v>
      </c>
      <c r="B217" s="328"/>
      <c r="C217" s="326"/>
      <c r="D217" s="328"/>
      <c r="E217" s="26">
        <f t="shared" si="24"/>
        <v>0</v>
      </c>
    </row>
    <row r="218" spans="1:5" ht="15" x14ac:dyDescent="0.25">
      <c r="A218" s="16" t="s">
        <v>322</v>
      </c>
      <c r="B218" s="328">
        <v>2273637.64</v>
      </c>
      <c r="C218" s="326">
        <v>0</v>
      </c>
      <c r="D218" s="328">
        <v>0</v>
      </c>
      <c r="E218" s="26">
        <f t="shared" si="24"/>
        <v>2273637.64</v>
      </c>
    </row>
    <row r="219" spans="1:5" ht="15" x14ac:dyDescent="0.25">
      <c r="A219" s="16" t="s">
        <v>323</v>
      </c>
      <c r="B219" s="328">
        <v>0</v>
      </c>
      <c r="C219" s="326">
        <v>4364349.21</v>
      </c>
      <c r="D219" s="328">
        <v>2023659.2600000007</v>
      </c>
      <c r="E219" s="26">
        <f t="shared" si="24"/>
        <v>2340689.9499999993</v>
      </c>
    </row>
    <row r="220" spans="1:5" ht="15" x14ac:dyDescent="0.25">
      <c r="A220" s="16" t="s">
        <v>150</v>
      </c>
      <c r="B220" s="26">
        <f>SUM(B211:B219)</f>
        <v>205123745.63999999</v>
      </c>
      <c r="C220" s="238">
        <f>SUM(C211:C219)</f>
        <v>12513594.67</v>
      </c>
      <c r="D220" s="26">
        <f>SUM(D211:D219)</f>
        <v>3358063.7400000007</v>
      </c>
      <c r="E220" s="26">
        <f>SUM(E211:E219)</f>
        <v>214279276.56999993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3" t="s">
        <v>324</v>
      </c>
      <c r="B222" s="43"/>
      <c r="C222" s="43"/>
      <c r="D222" s="43"/>
      <c r="E222" s="43"/>
    </row>
    <row r="223" spans="1:5" ht="15" x14ac:dyDescent="0.25">
      <c r="A223" s="22"/>
      <c r="B223" s="18" t="s">
        <v>311</v>
      </c>
      <c r="C223" s="17" t="s">
        <v>312</v>
      </c>
      <c r="D223" s="18" t="s">
        <v>313</v>
      </c>
      <c r="E223" s="18" t="s">
        <v>314</v>
      </c>
    </row>
    <row r="224" spans="1:5" ht="15" x14ac:dyDescent="0.25">
      <c r="A224" s="16" t="s">
        <v>315</v>
      </c>
      <c r="B224" s="49"/>
      <c r="C224" s="48"/>
      <c r="D224" s="49"/>
      <c r="E224" s="16"/>
    </row>
    <row r="225" spans="1:6" ht="15" x14ac:dyDescent="0.25">
      <c r="A225" s="16" t="s">
        <v>316</v>
      </c>
      <c r="B225" s="328">
        <v>19914.120000000003</v>
      </c>
      <c r="C225" s="326">
        <v>2641.82</v>
      </c>
      <c r="D225" s="328">
        <v>0</v>
      </c>
      <c r="E225" s="26">
        <f t="shared" ref="E225:E232" si="25">SUM(B225:C225)-D225</f>
        <v>22555.940000000002</v>
      </c>
    </row>
    <row r="226" spans="1:6" ht="15" x14ac:dyDescent="0.25">
      <c r="A226" s="16" t="s">
        <v>317</v>
      </c>
      <c r="B226" s="328">
        <v>48251767.740000002</v>
      </c>
      <c r="C226" s="326">
        <v>4185006.68</v>
      </c>
      <c r="D226" s="328">
        <v>48226.66</v>
      </c>
      <c r="E226" s="26">
        <f t="shared" si="25"/>
        <v>52388547.760000005</v>
      </c>
    </row>
    <row r="227" spans="1:6" ht="15" x14ac:dyDescent="0.25">
      <c r="A227" s="16" t="s">
        <v>318</v>
      </c>
      <c r="B227" s="328">
        <v>0</v>
      </c>
      <c r="C227" s="326"/>
      <c r="D227" s="328"/>
      <c r="E227" s="26">
        <f t="shared" si="25"/>
        <v>0</v>
      </c>
    </row>
    <row r="228" spans="1:6" ht="15" x14ac:dyDescent="0.25">
      <c r="A228" s="16" t="s">
        <v>319</v>
      </c>
      <c r="B228" s="328">
        <v>2352555.2200000007</v>
      </c>
      <c r="C228" s="326">
        <v>456701.20999999996</v>
      </c>
      <c r="D228" s="328">
        <v>0</v>
      </c>
      <c r="E228" s="26">
        <f t="shared" si="25"/>
        <v>2809256.4300000006</v>
      </c>
    </row>
    <row r="229" spans="1:6" ht="15" x14ac:dyDescent="0.25">
      <c r="A229" s="16" t="s">
        <v>320</v>
      </c>
      <c r="B229" s="328">
        <v>27881424.280000001</v>
      </c>
      <c r="C229" s="326">
        <v>2203436.8500000006</v>
      </c>
      <c r="D229" s="328">
        <v>0</v>
      </c>
      <c r="E229" s="26">
        <f t="shared" si="25"/>
        <v>30084861.130000003</v>
      </c>
    </row>
    <row r="230" spans="1:6" ht="15" x14ac:dyDescent="0.25">
      <c r="A230" s="16" t="s">
        <v>321</v>
      </c>
      <c r="B230" s="328">
        <v>0</v>
      </c>
      <c r="C230" s="326"/>
      <c r="D230" s="328"/>
      <c r="E230" s="26">
        <f t="shared" si="25"/>
        <v>0</v>
      </c>
    </row>
    <row r="231" spans="1:6" ht="15" x14ac:dyDescent="0.25">
      <c r="A231" s="16" t="s">
        <v>322</v>
      </c>
      <c r="B231" s="328">
        <v>1183882.73</v>
      </c>
      <c r="C231" s="326">
        <v>82441.760000000009</v>
      </c>
      <c r="D231" s="328">
        <v>0</v>
      </c>
      <c r="E231" s="26">
        <f t="shared" si="25"/>
        <v>1266324.49</v>
      </c>
    </row>
    <row r="232" spans="1:6" ht="15" x14ac:dyDescent="0.25">
      <c r="A232" s="16" t="s">
        <v>323</v>
      </c>
      <c r="B232" s="328">
        <v>0</v>
      </c>
      <c r="C232" s="326"/>
      <c r="D232" s="328"/>
      <c r="E232" s="26">
        <f t="shared" si="25"/>
        <v>0</v>
      </c>
    </row>
    <row r="233" spans="1:6" ht="15" x14ac:dyDescent="0.25">
      <c r="A233" s="16" t="s">
        <v>150</v>
      </c>
      <c r="B233" s="26">
        <f>SUM(B224:B232)</f>
        <v>79689544.090000004</v>
      </c>
      <c r="C233" s="238">
        <f>SUM(C224:C232)</f>
        <v>6930228.3200000003</v>
      </c>
      <c r="D233" s="26">
        <f>SUM(D224:D232)</f>
        <v>48226.66</v>
      </c>
      <c r="E233" s="26">
        <f>SUM(E224:E232)</f>
        <v>86571545.75</v>
      </c>
    </row>
    <row r="234" spans="1:6" ht="15" x14ac:dyDescent="0.25">
      <c r="A234" s="16"/>
      <c r="B234" s="16"/>
      <c r="C234" s="23"/>
      <c r="D234" s="16"/>
      <c r="E234" s="16"/>
      <c r="F234" s="11">
        <f>E220-E233</f>
        <v>127707730.81999993</v>
      </c>
    </row>
    <row r="235" spans="1:6" ht="15" x14ac:dyDescent="0.25">
      <c r="A235" s="32" t="s">
        <v>325</v>
      </c>
      <c r="B235" s="32"/>
      <c r="C235" s="32"/>
      <c r="D235" s="32"/>
      <c r="E235" s="32"/>
    </row>
    <row r="236" spans="1:6" ht="15" x14ac:dyDescent="0.25">
      <c r="A236" s="32"/>
      <c r="B236" s="332" t="s">
        <v>326</v>
      </c>
      <c r="C236" s="332"/>
      <c r="D236" s="32"/>
      <c r="E236" s="32"/>
    </row>
    <row r="237" spans="1:6" ht="15" x14ac:dyDescent="0.25">
      <c r="A237" s="50" t="s">
        <v>326</v>
      </c>
      <c r="B237" s="32"/>
      <c r="C237" s="326">
        <v>9850068.7200000007</v>
      </c>
      <c r="D237" s="34">
        <f>C237</f>
        <v>9850068.7200000007</v>
      </c>
      <c r="E237" s="32"/>
    </row>
    <row r="238" spans="1:6" ht="15" x14ac:dyDescent="0.25">
      <c r="A238" s="39" t="s">
        <v>327</v>
      </c>
      <c r="B238" s="39"/>
      <c r="C238" s="39"/>
      <c r="D238" s="39"/>
      <c r="E238" s="39"/>
    </row>
    <row r="239" spans="1:6" ht="15" x14ac:dyDescent="0.25">
      <c r="A239" s="16" t="s">
        <v>328</v>
      </c>
      <c r="B239" s="40" t="s">
        <v>219</v>
      </c>
      <c r="C239" s="326">
        <v>275634045.13482809</v>
      </c>
      <c r="D239" s="16"/>
      <c r="E239" s="16"/>
    </row>
    <row r="240" spans="1:6" ht="15" x14ac:dyDescent="0.25">
      <c r="A240" s="16" t="s">
        <v>329</v>
      </c>
      <c r="B240" s="40" t="s">
        <v>219</v>
      </c>
      <c r="C240" s="326">
        <v>185240876.0543988</v>
      </c>
      <c r="D240" s="16"/>
      <c r="E240" s="16"/>
    </row>
    <row r="241" spans="1:5" ht="15" x14ac:dyDescent="0.25">
      <c r="A241" s="16" t="s">
        <v>330</v>
      </c>
      <c r="B241" s="40" t="s">
        <v>219</v>
      </c>
      <c r="C241" s="326">
        <v>10759567.790000001</v>
      </c>
      <c r="D241" s="16"/>
      <c r="E241" s="16"/>
    </row>
    <row r="242" spans="1:5" ht="15" x14ac:dyDescent="0.25">
      <c r="A242" s="16" t="s">
        <v>331</v>
      </c>
      <c r="B242" s="40" t="s">
        <v>219</v>
      </c>
      <c r="C242" s="326">
        <v>64830580.937063038</v>
      </c>
      <c r="D242" s="16"/>
      <c r="E242" s="16"/>
    </row>
    <row r="243" spans="1:5" ht="15" x14ac:dyDescent="0.25">
      <c r="A243" s="16" t="s">
        <v>332</v>
      </c>
      <c r="B243" s="40" t="s">
        <v>219</v>
      </c>
      <c r="C243" s="326"/>
      <c r="D243" s="16"/>
      <c r="E243" s="16"/>
    </row>
    <row r="244" spans="1:5" ht="15" x14ac:dyDescent="0.25">
      <c r="A244" s="16" t="s">
        <v>333</v>
      </c>
      <c r="B244" s="40" t="s">
        <v>219</v>
      </c>
      <c r="C244" s="326">
        <v>121514750.24371004</v>
      </c>
      <c r="D244" s="16"/>
      <c r="E244" s="16"/>
    </row>
    <row r="245" spans="1:5" ht="15" x14ac:dyDescent="0.25">
      <c r="A245" s="16" t="s">
        <v>334</v>
      </c>
      <c r="B245" s="16"/>
      <c r="C245" s="23"/>
      <c r="D245" s="26">
        <f>SUM(C239:C244)</f>
        <v>657979820.15999997</v>
      </c>
      <c r="E245" s="16"/>
    </row>
    <row r="246" spans="1:5" ht="15" x14ac:dyDescent="0.25">
      <c r="A246" s="39" t="s">
        <v>335</v>
      </c>
      <c r="B246" s="39"/>
      <c r="C246" s="39"/>
      <c r="D246" s="39"/>
      <c r="E246" s="39"/>
    </row>
    <row r="247" spans="1:5" ht="15" x14ac:dyDescent="0.25">
      <c r="A247" s="22" t="s">
        <v>336</v>
      </c>
      <c r="B247" s="40" t="s">
        <v>219</v>
      </c>
      <c r="C247" s="326">
        <v>4528</v>
      </c>
      <c r="D247" s="16"/>
      <c r="E247" s="16"/>
    </row>
    <row r="248" spans="1:5" ht="15" x14ac:dyDescent="0.25">
      <c r="A248" s="22"/>
      <c r="B248" s="40"/>
      <c r="C248" s="23"/>
      <c r="D248" s="16"/>
      <c r="E248" s="16"/>
    </row>
    <row r="249" spans="1:5" ht="15" x14ac:dyDescent="0.25">
      <c r="A249" s="22" t="s">
        <v>337</v>
      </c>
      <c r="B249" s="40" t="s">
        <v>219</v>
      </c>
      <c r="C249" s="326">
        <v>5122566.43</v>
      </c>
      <c r="D249" s="16"/>
      <c r="E249" s="16"/>
    </row>
    <row r="250" spans="1:5" ht="15" x14ac:dyDescent="0.25">
      <c r="A250" s="22" t="s">
        <v>338</v>
      </c>
      <c r="B250" s="40" t="s">
        <v>219</v>
      </c>
      <c r="C250" s="326">
        <v>13128312.27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339</v>
      </c>
      <c r="B252" s="16"/>
      <c r="C252" s="23"/>
      <c r="D252" s="26">
        <f>SUM(C249:C251)</f>
        <v>18250878.699999999</v>
      </c>
      <c r="E252" s="16"/>
    </row>
    <row r="253" spans="1:5" ht="15" x14ac:dyDescent="0.25">
      <c r="A253" s="39" t="s">
        <v>340</v>
      </c>
      <c r="B253" s="39"/>
      <c r="C253" s="39"/>
      <c r="D253" s="39"/>
      <c r="E253" s="39"/>
    </row>
    <row r="254" spans="1:5" ht="15" x14ac:dyDescent="0.25">
      <c r="A254" s="16" t="s">
        <v>341</v>
      </c>
      <c r="B254" s="40" t="s">
        <v>219</v>
      </c>
      <c r="C254" s="326">
        <v>3077879.55</v>
      </c>
      <c r="D254" s="16"/>
      <c r="E254" s="16"/>
    </row>
    <row r="255" spans="1:5" ht="15" x14ac:dyDescent="0.25">
      <c r="A255" s="16" t="s">
        <v>340</v>
      </c>
      <c r="B255" s="40" t="s">
        <v>219</v>
      </c>
      <c r="C255" s="326">
        <v>0</v>
      </c>
      <c r="D255" s="16"/>
      <c r="E255" s="16"/>
    </row>
    <row r="256" spans="1:5" ht="15" x14ac:dyDescent="0.25">
      <c r="A256" s="16" t="s">
        <v>342</v>
      </c>
      <c r="B256" s="16"/>
      <c r="C256" s="23"/>
      <c r="D256" s="26">
        <f>SUM(C254:C255)</f>
        <v>3077879.55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343</v>
      </c>
      <c r="B258" s="16"/>
      <c r="C258" s="23"/>
      <c r="D258" s="26">
        <f>D237+D245+D252+D256</f>
        <v>689158647.13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2" t="s">
        <v>344</v>
      </c>
      <c r="B264" s="32"/>
      <c r="C264" s="32"/>
      <c r="D264" s="32"/>
      <c r="E264" s="32"/>
    </row>
    <row r="265" spans="1:5" ht="15" x14ac:dyDescent="0.25">
      <c r="A265" s="39" t="s">
        <v>345</v>
      </c>
      <c r="B265" s="39"/>
      <c r="C265" s="39"/>
      <c r="D265" s="39"/>
      <c r="E265" s="39"/>
    </row>
    <row r="266" spans="1:5" ht="15" x14ac:dyDescent="0.25">
      <c r="A266" s="16" t="s">
        <v>346</v>
      </c>
      <c r="B266" s="40" t="s">
        <v>219</v>
      </c>
      <c r="C266" s="326">
        <v>0</v>
      </c>
      <c r="D266" s="16"/>
      <c r="E266" s="16"/>
    </row>
    <row r="267" spans="1:5" ht="15" x14ac:dyDescent="0.25">
      <c r="A267" s="16" t="s">
        <v>347</v>
      </c>
      <c r="B267" s="40" t="s">
        <v>219</v>
      </c>
      <c r="C267" s="326">
        <v>0</v>
      </c>
      <c r="D267" s="16"/>
      <c r="E267" s="16"/>
    </row>
    <row r="268" spans="1:5" ht="15" x14ac:dyDescent="0.25">
      <c r="A268" s="16" t="s">
        <v>348</v>
      </c>
      <c r="B268" s="40" t="s">
        <v>219</v>
      </c>
      <c r="C268" s="326">
        <v>155271703.04000008</v>
      </c>
      <c r="D268" s="16"/>
      <c r="E268" s="16"/>
    </row>
    <row r="269" spans="1:5" ht="15" x14ac:dyDescent="0.25">
      <c r="A269" s="16" t="s">
        <v>349</v>
      </c>
      <c r="B269" s="40" t="s">
        <v>219</v>
      </c>
      <c r="C269" s="326">
        <v>120769248.05999997</v>
      </c>
      <c r="D269" s="16"/>
      <c r="E269" s="16"/>
    </row>
    <row r="270" spans="1:5" ht="15" x14ac:dyDescent="0.25">
      <c r="A270" s="16" t="s">
        <v>350</v>
      </c>
      <c r="B270" s="40" t="s">
        <v>219</v>
      </c>
      <c r="C270" s="326">
        <v>0</v>
      </c>
      <c r="D270" s="16"/>
      <c r="E270" s="16"/>
    </row>
    <row r="271" spans="1:5" ht="15" x14ac:dyDescent="0.25">
      <c r="A271" s="16" t="s">
        <v>351</v>
      </c>
      <c r="B271" s="40" t="s">
        <v>219</v>
      </c>
      <c r="C271" s="326">
        <v>0</v>
      </c>
      <c r="D271" s="16"/>
      <c r="E271" s="16"/>
    </row>
    <row r="272" spans="1:5" ht="15" x14ac:dyDescent="0.25">
      <c r="A272" s="16" t="s">
        <v>352</v>
      </c>
      <c r="B272" s="40" t="s">
        <v>219</v>
      </c>
      <c r="C272" s="326">
        <v>0</v>
      </c>
      <c r="D272" s="16"/>
      <c r="E272" s="16"/>
    </row>
    <row r="273" spans="1:5" ht="15" x14ac:dyDescent="0.25">
      <c r="A273" s="16" t="s">
        <v>353</v>
      </c>
      <c r="B273" s="40" t="s">
        <v>219</v>
      </c>
      <c r="C273" s="326">
        <v>3023721.9199999995</v>
      </c>
      <c r="D273" s="16"/>
      <c r="E273" s="16"/>
    </row>
    <row r="274" spans="1:5" ht="15" x14ac:dyDescent="0.25">
      <c r="A274" s="16" t="s">
        <v>354</v>
      </c>
      <c r="B274" s="40" t="s">
        <v>219</v>
      </c>
      <c r="C274" s="326">
        <v>1393540.5699999998</v>
      </c>
      <c r="D274" s="16"/>
      <c r="E274" s="16"/>
    </row>
    <row r="275" spans="1:5" ht="15" x14ac:dyDescent="0.25">
      <c r="A275" s="16" t="s">
        <v>355</v>
      </c>
      <c r="B275" s="40" t="s">
        <v>219</v>
      </c>
      <c r="C275" s="326">
        <v>0</v>
      </c>
      <c r="D275" s="16"/>
      <c r="E275" s="16"/>
    </row>
    <row r="276" spans="1:5" ht="15" x14ac:dyDescent="0.25">
      <c r="A276" s="16" t="s">
        <v>356</v>
      </c>
      <c r="B276" s="16"/>
      <c r="C276" s="23"/>
      <c r="D276" s="26">
        <f>SUM(C266:C268)-C269+SUM(C270:C275)</f>
        <v>38919717.470000111</v>
      </c>
      <c r="E276" s="16"/>
    </row>
    <row r="277" spans="1:5" ht="15" x14ac:dyDescent="0.25">
      <c r="A277" s="39" t="s">
        <v>357</v>
      </c>
      <c r="B277" s="39"/>
      <c r="C277" s="39"/>
      <c r="D277" s="39"/>
      <c r="E277" s="39"/>
    </row>
    <row r="278" spans="1:5" ht="15" x14ac:dyDescent="0.25">
      <c r="A278" s="16" t="s">
        <v>346</v>
      </c>
      <c r="B278" s="40" t="s">
        <v>219</v>
      </c>
      <c r="C278" s="326">
        <v>0</v>
      </c>
      <c r="D278" s="16"/>
      <c r="E278" s="16"/>
    </row>
    <row r="279" spans="1:5" ht="15" x14ac:dyDescent="0.25">
      <c r="A279" s="16" t="s">
        <v>347</v>
      </c>
      <c r="B279" s="40" t="s">
        <v>219</v>
      </c>
      <c r="C279" s="326">
        <v>0</v>
      </c>
      <c r="D279" s="16"/>
      <c r="E279" s="16"/>
    </row>
    <row r="280" spans="1:5" ht="15" x14ac:dyDescent="0.25">
      <c r="A280" s="16" t="s">
        <v>358</v>
      </c>
      <c r="B280" s="40" t="s">
        <v>219</v>
      </c>
      <c r="C280" s="326">
        <v>0</v>
      </c>
      <c r="D280" s="16"/>
      <c r="E280" s="16"/>
    </row>
    <row r="281" spans="1:5" ht="15" x14ac:dyDescent="0.25">
      <c r="A281" s="16" t="s">
        <v>359</v>
      </c>
      <c r="B281" s="16"/>
      <c r="C281" s="23"/>
      <c r="D281" s="26">
        <f>SUM(C278:C280)</f>
        <v>0</v>
      </c>
      <c r="E281" s="16"/>
    </row>
    <row r="282" spans="1:5" ht="15" x14ac:dyDescent="0.25">
      <c r="A282" s="39" t="s">
        <v>360</v>
      </c>
      <c r="B282" s="39"/>
      <c r="C282" s="39"/>
      <c r="D282" s="39"/>
      <c r="E282" s="39"/>
    </row>
    <row r="283" spans="1:5" ht="15" x14ac:dyDescent="0.25">
      <c r="A283" s="16" t="s">
        <v>315</v>
      </c>
      <c r="B283" s="40" t="s">
        <v>219</v>
      </c>
      <c r="C283" s="326">
        <v>10764687.680000002</v>
      </c>
      <c r="D283" s="16"/>
      <c r="E283" s="16"/>
    </row>
    <row r="284" spans="1:5" ht="15" x14ac:dyDescent="0.25">
      <c r="A284" s="16" t="s">
        <v>316</v>
      </c>
      <c r="B284" s="40" t="s">
        <v>219</v>
      </c>
      <c r="C284" s="326">
        <v>25229.74</v>
      </c>
      <c r="D284" s="16"/>
      <c r="E284" s="16"/>
    </row>
    <row r="285" spans="1:5" ht="15" x14ac:dyDescent="0.25">
      <c r="A285" s="16" t="s">
        <v>317</v>
      </c>
      <c r="B285" s="40" t="s">
        <v>219</v>
      </c>
      <c r="C285" s="326">
        <v>151557438.23000002</v>
      </c>
      <c r="D285" s="16"/>
      <c r="E285" s="16"/>
    </row>
    <row r="286" spans="1:5" ht="15" x14ac:dyDescent="0.25">
      <c r="A286" s="16" t="s">
        <v>361</v>
      </c>
      <c r="B286" s="40" t="s">
        <v>219</v>
      </c>
      <c r="C286" s="326">
        <v>0</v>
      </c>
      <c r="D286" s="16"/>
      <c r="E286" s="16"/>
    </row>
    <row r="287" spans="1:5" ht="15" x14ac:dyDescent="0.25">
      <c r="A287" s="16" t="s">
        <v>362</v>
      </c>
      <c r="B287" s="40" t="s">
        <v>219</v>
      </c>
      <c r="C287" s="326">
        <v>0</v>
      </c>
      <c r="D287" s="16"/>
      <c r="E287" s="16"/>
    </row>
    <row r="288" spans="1:5" ht="15" x14ac:dyDescent="0.25">
      <c r="A288" s="16" t="s">
        <v>363</v>
      </c>
      <c r="B288" s="40" t="s">
        <v>219</v>
      </c>
      <c r="C288" s="326">
        <v>47317593.31000001</v>
      </c>
      <c r="D288" s="16"/>
      <c r="E288" s="16"/>
    </row>
    <row r="289" spans="1:5" ht="15" x14ac:dyDescent="0.25">
      <c r="A289" s="16" t="s">
        <v>322</v>
      </c>
      <c r="B289" s="40" t="s">
        <v>219</v>
      </c>
      <c r="C289" s="326">
        <v>2273637.64</v>
      </c>
      <c r="D289" s="16"/>
      <c r="E289" s="16"/>
    </row>
    <row r="290" spans="1:5" ht="15" x14ac:dyDescent="0.25">
      <c r="A290" s="16" t="s">
        <v>323</v>
      </c>
      <c r="B290" s="40" t="s">
        <v>219</v>
      </c>
      <c r="C290" s="326">
        <v>2340689.9500000002</v>
      </c>
      <c r="D290" s="16"/>
      <c r="E290" s="16"/>
    </row>
    <row r="291" spans="1:5" ht="15" x14ac:dyDescent="0.25">
      <c r="A291" s="16" t="s">
        <v>364</v>
      </c>
      <c r="B291" s="16"/>
      <c r="C291" s="23"/>
      <c r="D291" s="26">
        <f>SUM(C283:C290)</f>
        <v>214279276.55000001</v>
      </c>
      <c r="E291" s="16"/>
    </row>
    <row r="292" spans="1:5" ht="15" x14ac:dyDescent="0.25">
      <c r="A292" s="16" t="s">
        <v>365</v>
      </c>
      <c r="B292" s="40" t="s">
        <v>219</v>
      </c>
      <c r="C292" s="326">
        <v>86571545.75000003</v>
      </c>
      <c r="D292" s="16"/>
      <c r="E292" s="16"/>
    </row>
    <row r="293" spans="1:5" ht="15" x14ac:dyDescent="0.25">
      <c r="A293" s="16" t="s">
        <v>366</v>
      </c>
      <c r="B293" s="16"/>
      <c r="C293" s="23"/>
      <c r="D293" s="26">
        <f>D291-C292</f>
        <v>127707730.79999998</v>
      </c>
      <c r="E293" s="16"/>
    </row>
    <row r="294" spans="1:5" ht="15" x14ac:dyDescent="0.25">
      <c r="A294" s="39" t="s">
        <v>367</v>
      </c>
      <c r="B294" s="39"/>
      <c r="C294" s="39"/>
      <c r="D294" s="39"/>
      <c r="E294" s="39"/>
    </row>
    <row r="295" spans="1:5" ht="15" x14ac:dyDescent="0.25">
      <c r="A295" s="16" t="s">
        <v>368</v>
      </c>
      <c r="B295" s="40" t="s">
        <v>219</v>
      </c>
      <c r="C295" s="326">
        <v>0</v>
      </c>
      <c r="D295" s="16"/>
      <c r="E295" s="16"/>
    </row>
    <row r="296" spans="1:5" ht="15" x14ac:dyDescent="0.25">
      <c r="A296" s="16" t="s">
        <v>369</v>
      </c>
      <c r="B296" s="40" t="s">
        <v>219</v>
      </c>
      <c r="C296" s="326">
        <v>0</v>
      </c>
      <c r="D296" s="16"/>
      <c r="E296" s="16"/>
    </row>
    <row r="297" spans="1:5" ht="15" x14ac:dyDescent="0.25">
      <c r="A297" s="16" t="s">
        <v>370</v>
      </c>
      <c r="B297" s="40" t="s">
        <v>219</v>
      </c>
      <c r="C297" s="326">
        <v>0</v>
      </c>
      <c r="D297" s="16"/>
      <c r="E297" s="16"/>
    </row>
    <row r="298" spans="1:5" ht="15" x14ac:dyDescent="0.25">
      <c r="A298" s="16" t="s">
        <v>358</v>
      </c>
      <c r="B298" s="40" t="s">
        <v>219</v>
      </c>
      <c r="C298" s="326">
        <v>8289245.5200000005</v>
      </c>
      <c r="D298" s="16"/>
      <c r="E298" s="16"/>
    </row>
    <row r="299" spans="1:5" ht="15" x14ac:dyDescent="0.25">
      <c r="A299" s="16" t="s">
        <v>371</v>
      </c>
      <c r="B299" s="16"/>
      <c r="C299" s="23"/>
      <c r="D299" s="26">
        <f>C295-C296+C297+C298</f>
        <v>8289245.5200000005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39" t="s">
        <v>372</v>
      </c>
      <c r="B301" s="39"/>
      <c r="C301" s="39"/>
      <c r="D301" s="39"/>
      <c r="E301" s="39"/>
    </row>
    <row r="302" spans="1:5" ht="15" x14ac:dyDescent="0.25">
      <c r="A302" s="16" t="s">
        <v>373</v>
      </c>
      <c r="B302" s="40" t="s">
        <v>219</v>
      </c>
      <c r="C302" s="326">
        <v>0</v>
      </c>
      <c r="D302" s="16"/>
      <c r="E302" s="16"/>
    </row>
    <row r="303" spans="1:5" ht="15" x14ac:dyDescent="0.25">
      <c r="A303" s="16" t="s">
        <v>374</v>
      </c>
      <c r="B303" s="40" t="s">
        <v>219</v>
      </c>
      <c r="C303" s="326">
        <v>0</v>
      </c>
      <c r="D303" s="16"/>
      <c r="E303" s="16"/>
    </row>
    <row r="304" spans="1:5" ht="15" x14ac:dyDescent="0.25">
      <c r="A304" s="16" t="s">
        <v>375</v>
      </c>
      <c r="B304" s="40" t="s">
        <v>219</v>
      </c>
      <c r="C304" s="326">
        <v>0</v>
      </c>
      <c r="D304" s="16"/>
      <c r="E304" s="16"/>
    </row>
    <row r="305" spans="1:6" ht="15" x14ac:dyDescent="0.25">
      <c r="A305" s="16" t="s">
        <v>376</v>
      </c>
      <c r="B305" s="40" t="s">
        <v>219</v>
      </c>
      <c r="C305" s="326">
        <v>0</v>
      </c>
      <c r="D305" s="16"/>
      <c r="E305" s="16"/>
    </row>
    <row r="306" spans="1:6" ht="15" x14ac:dyDescent="0.25">
      <c r="A306" s="16" t="s">
        <v>377</v>
      </c>
      <c r="B306" s="16"/>
      <c r="C306" s="23"/>
      <c r="D306" s="26">
        <f>SUM(C302:C305)</f>
        <v>0</v>
      </c>
      <c r="E306" s="16"/>
    </row>
    <row r="307" spans="1:6" ht="15" x14ac:dyDescent="0.25">
      <c r="A307" s="16"/>
      <c r="B307" s="16"/>
      <c r="C307" s="23"/>
      <c r="D307" s="16"/>
      <c r="E307" s="16"/>
    </row>
    <row r="308" spans="1:6" ht="15" x14ac:dyDescent="0.25">
      <c r="A308" s="16" t="s">
        <v>378</v>
      </c>
      <c r="B308" s="16"/>
      <c r="C308" s="23"/>
      <c r="D308" s="26">
        <f>D276+D281+D293+D299+D306</f>
        <v>174916693.79000011</v>
      </c>
      <c r="E308" s="16"/>
    </row>
    <row r="309" spans="1:6" ht="15" x14ac:dyDescent="0.25">
      <c r="A309" s="16"/>
      <c r="B309" s="16"/>
      <c r="C309" s="23"/>
      <c r="D309" s="16"/>
      <c r="E309" s="16"/>
      <c r="F309" s="11">
        <f>D308-F308</f>
        <v>174916693.79000011</v>
      </c>
    </row>
    <row r="310" spans="1:6" ht="15" x14ac:dyDescent="0.25">
      <c r="A310" s="16"/>
      <c r="B310" s="16"/>
      <c r="C310" s="23"/>
      <c r="D310" s="16"/>
      <c r="E310" s="16"/>
    </row>
    <row r="311" spans="1:6" ht="15" x14ac:dyDescent="0.25">
      <c r="A311" s="16"/>
      <c r="B311" s="16"/>
      <c r="C311" s="23"/>
      <c r="D311" s="16"/>
      <c r="E311" s="16"/>
    </row>
    <row r="312" spans="1:6" ht="15" x14ac:dyDescent="0.25">
      <c r="A312" s="32" t="s">
        <v>379</v>
      </c>
      <c r="B312" s="32"/>
      <c r="C312" s="32"/>
      <c r="D312" s="32"/>
      <c r="E312" s="32"/>
    </row>
    <row r="313" spans="1:6" ht="15" x14ac:dyDescent="0.25">
      <c r="A313" s="39" t="s">
        <v>380</v>
      </c>
      <c r="B313" s="39"/>
      <c r="C313" s="39"/>
      <c r="D313" s="39"/>
      <c r="E313" s="39"/>
    </row>
    <row r="314" spans="1:6" ht="15" x14ac:dyDescent="0.25">
      <c r="A314" s="16" t="s">
        <v>381</v>
      </c>
      <c r="B314" s="40" t="s">
        <v>219</v>
      </c>
      <c r="C314" s="326">
        <v>0</v>
      </c>
      <c r="D314" s="16"/>
      <c r="E314" s="16"/>
    </row>
    <row r="315" spans="1:6" ht="15" x14ac:dyDescent="0.25">
      <c r="A315" s="16" t="s">
        <v>382</v>
      </c>
      <c r="B315" s="40" t="s">
        <v>219</v>
      </c>
      <c r="C315" s="326">
        <v>7682264.9000000004</v>
      </c>
      <c r="D315" s="16"/>
      <c r="E315" s="16"/>
    </row>
    <row r="316" spans="1:6" ht="15" x14ac:dyDescent="0.25">
      <c r="A316" s="16" t="s">
        <v>383</v>
      </c>
      <c r="B316" s="40" t="s">
        <v>219</v>
      </c>
      <c r="C316" s="326">
        <v>0</v>
      </c>
      <c r="D316" s="16"/>
      <c r="E316" s="16"/>
    </row>
    <row r="317" spans="1:6" ht="15" x14ac:dyDescent="0.25">
      <c r="A317" s="16" t="s">
        <v>384</v>
      </c>
      <c r="B317" s="40" t="s">
        <v>219</v>
      </c>
      <c r="C317" s="326">
        <v>1508315.89</v>
      </c>
      <c r="D317" s="16"/>
      <c r="E317" s="16"/>
    </row>
    <row r="318" spans="1:6" ht="15" x14ac:dyDescent="0.25">
      <c r="A318" s="16" t="s">
        <v>385</v>
      </c>
      <c r="B318" s="40" t="s">
        <v>219</v>
      </c>
      <c r="C318" s="326">
        <v>0</v>
      </c>
      <c r="D318" s="16"/>
      <c r="E318" s="16"/>
    </row>
    <row r="319" spans="1:6" ht="15" x14ac:dyDescent="0.25">
      <c r="A319" s="16" t="s">
        <v>386</v>
      </c>
      <c r="B319" s="40" t="s">
        <v>219</v>
      </c>
      <c r="C319" s="326">
        <v>600000</v>
      </c>
      <c r="D319" s="16"/>
      <c r="E319" s="16"/>
    </row>
    <row r="320" spans="1:6" ht="15" x14ac:dyDescent="0.25">
      <c r="A320" s="16" t="s">
        <v>387</v>
      </c>
      <c r="B320" s="40" t="s">
        <v>219</v>
      </c>
      <c r="C320" s="326">
        <v>0</v>
      </c>
      <c r="D320" s="16"/>
      <c r="E320" s="16"/>
    </row>
    <row r="321" spans="1:5" ht="15" x14ac:dyDescent="0.25">
      <c r="A321" s="16" t="s">
        <v>388</v>
      </c>
      <c r="B321" s="40" t="s">
        <v>219</v>
      </c>
      <c r="C321" s="326">
        <v>0</v>
      </c>
      <c r="D321" s="16"/>
      <c r="E321" s="16"/>
    </row>
    <row r="322" spans="1:5" ht="15" x14ac:dyDescent="0.25">
      <c r="A322" s="16" t="s">
        <v>389</v>
      </c>
      <c r="B322" s="40" t="s">
        <v>219</v>
      </c>
      <c r="C322" s="326">
        <v>27402388.619999994</v>
      </c>
      <c r="D322" s="16"/>
      <c r="E322" s="16"/>
    </row>
    <row r="323" spans="1:5" ht="15" x14ac:dyDescent="0.25">
      <c r="A323" s="16" t="s">
        <v>390</v>
      </c>
      <c r="B323" s="40" t="s">
        <v>219</v>
      </c>
      <c r="C323" s="326">
        <v>0</v>
      </c>
      <c r="D323" s="16"/>
      <c r="E323" s="16"/>
    </row>
    <row r="324" spans="1:5" ht="15" x14ac:dyDescent="0.25">
      <c r="A324" s="16" t="s">
        <v>391</v>
      </c>
      <c r="B324" s="16"/>
      <c r="C324" s="23"/>
      <c r="D324" s="26">
        <f>SUM(C314:C323)</f>
        <v>37192969.409999996</v>
      </c>
      <c r="E324" s="16"/>
    </row>
    <row r="325" spans="1:5" ht="15" x14ac:dyDescent="0.25">
      <c r="A325" s="39" t="s">
        <v>392</v>
      </c>
      <c r="B325" s="39"/>
      <c r="C325" s="39"/>
      <c r="D325" s="39"/>
      <c r="E325" s="39"/>
    </row>
    <row r="326" spans="1:5" ht="15" x14ac:dyDescent="0.25">
      <c r="A326" s="16" t="s">
        <v>393</v>
      </c>
      <c r="B326" s="40" t="s">
        <v>219</v>
      </c>
      <c r="C326" s="326">
        <v>0</v>
      </c>
      <c r="D326" s="16"/>
      <c r="E326" s="16"/>
    </row>
    <row r="327" spans="1:5" ht="15" x14ac:dyDescent="0.25">
      <c r="A327" s="16" t="s">
        <v>394</v>
      </c>
      <c r="B327" s="40" t="s">
        <v>219</v>
      </c>
      <c r="C327" s="326">
        <v>0</v>
      </c>
      <c r="D327" s="16"/>
      <c r="E327" s="16"/>
    </row>
    <row r="328" spans="1:5" ht="15" x14ac:dyDescent="0.25">
      <c r="A328" s="16" t="s">
        <v>395</v>
      </c>
      <c r="B328" s="40" t="s">
        <v>219</v>
      </c>
      <c r="C328" s="326">
        <v>0</v>
      </c>
      <c r="D328" s="16"/>
      <c r="E328" s="16"/>
    </row>
    <row r="329" spans="1:5" ht="15" x14ac:dyDescent="0.25">
      <c r="A329" s="16" t="s">
        <v>396</v>
      </c>
      <c r="B329" s="16"/>
      <c r="C329" s="23"/>
      <c r="D329" s="26">
        <f>SUM(C326:C328)</f>
        <v>0</v>
      </c>
      <c r="E329" s="16"/>
    </row>
    <row r="330" spans="1:5" ht="15" x14ac:dyDescent="0.25">
      <c r="A330" s="39" t="s">
        <v>397</v>
      </c>
      <c r="B330" s="39"/>
      <c r="C330" s="39"/>
      <c r="D330" s="39"/>
      <c r="E330" s="39"/>
    </row>
    <row r="331" spans="1:5" ht="15" x14ac:dyDescent="0.25">
      <c r="A331" s="16" t="s">
        <v>398</v>
      </c>
      <c r="B331" s="40" t="s">
        <v>219</v>
      </c>
      <c r="C331" s="326">
        <v>0</v>
      </c>
      <c r="D331" s="16"/>
      <c r="E331" s="16"/>
    </row>
    <row r="332" spans="1:5" ht="15" x14ac:dyDescent="0.25">
      <c r="A332" s="16" t="s">
        <v>399</v>
      </c>
      <c r="B332" s="40" t="s">
        <v>219</v>
      </c>
      <c r="C332" s="326">
        <v>0</v>
      </c>
      <c r="D332" s="16"/>
      <c r="E332" s="16"/>
    </row>
    <row r="333" spans="1:5" ht="15" x14ac:dyDescent="0.25">
      <c r="A333" s="16" t="s">
        <v>400</v>
      </c>
      <c r="B333" s="40" t="s">
        <v>219</v>
      </c>
      <c r="C333" s="326">
        <v>0</v>
      </c>
      <c r="D333" s="16"/>
      <c r="E333" s="16"/>
    </row>
    <row r="334" spans="1:5" ht="15" x14ac:dyDescent="0.25">
      <c r="A334" s="22" t="s">
        <v>401</v>
      </c>
      <c r="B334" s="40" t="s">
        <v>219</v>
      </c>
      <c r="C334" s="326">
        <v>0</v>
      </c>
      <c r="D334" s="16"/>
      <c r="E334" s="16"/>
    </row>
    <row r="335" spans="1:5" ht="15" x14ac:dyDescent="0.25">
      <c r="A335" s="16" t="s">
        <v>402</v>
      </c>
      <c r="B335" s="40" t="s">
        <v>219</v>
      </c>
      <c r="C335" s="326">
        <v>0</v>
      </c>
      <c r="D335" s="16"/>
      <c r="E335" s="16"/>
    </row>
    <row r="336" spans="1:5" ht="15" x14ac:dyDescent="0.25">
      <c r="A336" s="22" t="s">
        <v>403</v>
      </c>
      <c r="B336" s="40" t="s">
        <v>219</v>
      </c>
      <c r="C336" s="326">
        <v>311635058.15999997</v>
      </c>
      <c r="D336" s="16"/>
      <c r="E336" s="16"/>
    </row>
    <row r="337" spans="1:5" ht="15" x14ac:dyDescent="0.25">
      <c r="A337" s="22" t="s">
        <v>404</v>
      </c>
      <c r="B337" s="40" t="s">
        <v>219</v>
      </c>
      <c r="C337" s="329">
        <v>0</v>
      </c>
      <c r="D337" s="16"/>
      <c r="E337" s="16"/>
    </row>
    <row r="338" spans="1:5" ht="15" x14ac:dyDescent="0.25">
      <c r="A338" s="16" t="s">
        <v>405</v>
      </c>
      <c r="B338" s="40" t="s">
        <v>219</v>
      </c>
      <c r="C338" s="326">
        <v>0</v>
      </c>
      <c r="D338" s="16"/>
      <c r="E338" s="16"/>
    </row>
    <row r="339" spans="1:5" ht="15" x14ac:dyDescent="0.25">
      <c r="A339" s="16" t="s">
        <v>150</v>
      </c>
      <c r="B339" s="16"/>
      <c r="C339" s="23"/>
      <c r="D339" s="26">
        <f>SUM(C331:C338)</f>
        <v>311635058.15999997</v>
      </c>
      <c r="E339" s="16"/>
    </row>
    <row r="340" spans="1:5" ht="15" x14ac:dyDescent="0.25">
      <c r="A340" s="16" t="s">
        <v>406</v>
      </c>
      <c r="B340" s="16"/>
      <c r="C340" s="23"/>
      <c r="D340" s="26">
        <f>C323</f>
        <v>0</v>
      </c>
      <c r="E340" s="16"/>
    </row>
    <row r="341" spans="1:5" ht="15" x14ac:dyDescent="0.25">
      <c r="A341" s="16" t="s">
        <v>407</v>
      </c>
      <c r="B341" s="16"/>
      <c r="C341" s="23"/>
      <c r="D341" s="26">
        <f>D339-D340</f>
        <v>311635058.15999997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408</v>
      </c>
      <c r="B343" s="40" t="s">
        <v>219</v>
      </c>
      <c r="C343" s="330">
        <v>-173911333.77999988</v>
      </c>
      <c r="D343" s="16"/>
      <c r="E343" s="16"/>
    </row>
    <row r="344" spans="1:5" ht="15" x14ac:dyDescent="0.25">
      <c r="A344" s="16"/>
      <c r="B344" s="40"/>
      <c r="C344" s="51"/>
      <c r="D344" s="16"/>
      <c r="E344" s="16"/>
    </row>
    <row r="345" spans="1:5" ht="15" x14ac:dyDescent="0.25">
      <c r="A345" s="16" t="s">
        <v>409</v>
      </c>
      <c r="B345" s="40" t="s">
        <v>219</v>
      </c>
      <c r="C345" s="327">
        <v>0</v>
      </c>
      <c r="D345" s="16"/>
      <c r="E345" s="16"/>
    </row>
    <row r="346" spans="1:5" ht="15" x14ac:dyDescent="0.25">
      <c r="A346" s="16" t="s">
        <v>410</v>
      </c>
      <c r="B346" s="40" t="s">
        <v>219</v>
      </c>
      <c r="C346" s="327">
        <v>0</v>
      </c>
      <c r="D346" s="16"/>
      <c r="E346" s="16"/>
    </row>
    <row r="347" spans="1:5" ht="15" x14ac:dyDescent="0.25">
      <c r="A347" s="16" t="s">
        <v>411</v>
      </c>
      <c r="B347" s="40" t="s">
        <v>219</v>
      </c>
      <c r="C347" s="327">
        <v>0</v>
      </c>
      <c r="D347" s="16"/>
      <c r="E347" s="16"/>
    </row>
    <row r="348" spans="1:5" ht="15" x14ac:dyDescent="0.25">
      <c r="A348" s="16" t="s">
        <v>412</v>
      </c>
      <c r="B348" s="40" t="s">
        <v>219</v>
      </c>
      <c r="C348" s="327">
        <v>0</v>
      </c>
      <c r="D348" s="16"/>
      <c r="E348" s="16"/>
    </row>
    <row r="349" spans="1:5" ht="15" x14ac:dyDescent="0.25">
      <c r="A349" s="16" t="s">
        <v>413</v>
      </c>
      <c r="B349" s="40" t="s">
        <v>219</v>
      </c>
      <c r="C349" s="327">
        <v>0</v>
      </c>
      <c r="D349" s="16"/>
      <c r="E349" s="16"/>
    </row>
    <row r="350" spans="1:5" ht="15" x14ac:dyDescent="0.25">
      <c r="A350" s="16" t="s">
        <v>414</v>
      </c>
      <c r="B350" s="16"/>
      <c r="C350" s="23"/>
      <c r="D350" s="26">
        <f>D324+D329+D341+C343+C347+C348</f>
        <v>174916693.79000005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415</v>
      </c>
      <c r="B352" s="16"/>
      <c r="C352" s="23"/>
      <c r="D352" s="26">
        <f>D308</f>
        <v>174916693.79000011</v>
      </c>
      <c r="E352" s="16"/>
    </row>
    <row r="353" spans="1:5" ht="15" x14ac:dyDescent="0.25">
      <c r="A353" s="16"/>
      <c r="B353" s="16"/>
      <c r="C353" s="23"/>
      <c r="D353" s="16"/>
      <c r="E353" s="16"/>
    </row>
    <row r="354" spans="1:5" ht="15" x14ac:dyDescent="0.25">
      <c r="A354" s="16"/>
      <c r="B354" s="16"/>
      <c r="C354" s="23"/>
      <c r="D354" s="16"/>
      <c r="E354" s="16"/>
    </row>
    <row r="355" spans="1:5" ht="15" x14ac:dyDescent="0.25">
      <c r="A355" s="16"/>
      <c r="B355" s="16"/>
      <c r="C355" s="23"/>
      <c r="D355" s="16"/>
      <c r="E355" s="16"/>
    </row>
    <row r="356" spans="1:5" ht="15" x14ac:dyDescent="0.25">
      <c r="A356" s="32" t="s">
        <v>416</v>
      </c>
      <c r="B356" s="32"/>
      <c r="C356" s="32"/>
      <c r="D356" s="32"/>
      <c r="E356" s="32"/>
    </row>
    <row r="357" spans="1:5" ht="15" x14ac:dyDescent="0.25">
      <c r="A357" s="39" t="s">
        <v>417</v>
      </c>
      <c r="B357" s="39"/>
      <c r="C357" s="39"/>
      <c r="D357" s="39"/>
      <c r="E357" s="39"/>
    </row>
    <row r="358" spans="1:5" ht="15" x14ac:dyDescent="0.25">
      <c r="A358" s="16" t="s">
        <v>418</v>
      </c>
      <c r="B358" s="40" t="s">
        <v>219</v>
      </c>
      <c r="C358" s="327">
        <v>473754844.51999998</v>
      </c>
      <c r="D358" s="16"/>
      <c r="E358" s="16"/>
    </row>
    <row r="359" spans="1:5" ht="15" x14ac:dyDescent="0.25">
      <c r="A359" s="16" t="s">
        <v>419</v>
      </c>
      <c r="B359" s="40" t="s">
        <v>219</v>
      </c>
      <c r="C359" s="327">
        <v>437154221.41000003</v>
      </c>
      <c r="D359" s="16"/>
      <c r="E359" s="16"/>
    </row>
    <row r="360" spans="1:5" ht="15" x14ac:dyDescent="0.25">
      <c r="A360" s="16" t="s">
        <v>420</v>
      </c>
      <c r="B360" s="16"/>
      <c r="C360" s="23"/>
      <c r="D360" s="26">
        <f>SUM(C358:C359)</f>
        <v>910909065.93000007</v>
      </c>
      <c r="E360" s="16"/>
    </row>
    <row r="361" spans="1:5" ht="15" x14ac:dyDescent="0.25">
      <c r="A361" s="39" t="s">
        <v>421</v>
      </c>
      <c r="B361" s="39"/>
      <c r="C361" s="39"/>
      <c r="D361" s="39"/>
      <c r="E361" s="39"/>
    </row>
    <row r="362" spans="1:5" ht="15" x14ac:dyDescent="0.25">
      <c r="A362" s="16" t="s">
        <v>326</v>
      </c>
      <c r="B362" s="39"/>
      <c r="C362" s="326">
        <v>9850068.7200000007</v>
      </c>
      <c r="D362" s="16"/>
      <c r="E362" s="39"/>
    </row>
    <row r="363" spans="1:5" ht="15" x14ac:dyDescent="0.25">
      <c r="A363" s="16" t="s">
        <v>422</v>
      </c>
      <c r="B363" s="40" t="s">
        <v>219</v>
      </c>
      <c r="C363" s="326">
        <v>661057699.70999992</v>
      </c>
      <c r="D363" s="16"/>
      <c r="E363" s="16"/>
    </row>
    <row r="364" spans="1:5" ht="15" x14ac:dyDescent="0.25">
      <c r="A364" s="16" t="s">
        <v>423</v>
      </c>
      <c r="B364" s="40" t="s">
        <v>219</v>
      </c>
      <c r="C364" s="326">
        <v>18250878.699999999</v>
      </c>
      <c r="D364" s="16"/>
      <c r="E364" s="16"/>
    </row>
    <row r="365" spans="1:5" ht="15" x14ac:dyDescent="0.25">
      <c r="A365" s="16" t="s">
        <v>424</v>
      </c>
      <c r="B365" s="40" t="s">
        <v>219</v>
      </c>
      <c r="C365" s="326">
        <v>0</v>
      </c>
      <c r="D365" s="16"/>
      <c r="E365" s="16"/>
    </row>
    <row r="366" spans="1:5" ht="15" x14ac:dyDescent="0.25">
      <c r="A366" s="16" t="s">
        <v>343</v>
      </c>
      <c r="B366" s="16"/>
      <c r="C366" s="23"/>
      <c r="D366" s="26">
        <f>SUM(C362:C365)</f>
        <v>689158647.13</v>
      </c>
      <c r="E366" s="16"/>
    </row>
    <row r="367" spans="1:5" ht="15" x14ac:dyDescent="0.25">
      <c r="A367" s="16" t="s">
        <v>425</v>
      </c>
      <c r="B367" s="16"/>
      <c r="C367" s="23"/>
      <c r="D367" s="26">
        <f>D360-D366</f>
        <v>221750418.80000007</v>
      </c>
      <c r="E367" s="16"/>
    </row>
    <row r="368" spans="1:5" ht="15" x14ac:dyDescent="0.25">
      <c r="A368" s="52" t="s">
        <v>426</v>
      </c>
      <c r="B368" s="39"/>
      <c r="C368" s="39"/>
      <c r="D368" s="39"/>
      <c r="E368" s="39"/>
    </row>
    <row r="369" spans="1:6" ht="15" x14ac:dyDescent="0.25">
      <c r="A369" s="26" t="s">
        <v>427</v>
      </c>
      <c r="B369" s="16"/>
      <c r="C369" s="16"/>
      <c r="D369" s="16"/>
      <c r="E369" s="16"/>
    </row>
    <row r="370" spans="1:6" ht="15" x14ac:dyDescent="0.25">
      <c r="A370" s="53" t="s">
        <v>428</v>
      </c>
      <c r="B370" s="34" t="s">
        <v>219</v>
      </c>
      <c r="C370" s="326">
        <v>0</v>
      </c>
      <c r="D370" s="26">
        <v>0</v>
      </c>
      <c r="E370" s="26"/>
    </row>
    <row r="371" spans="1:6" ht="15" x14ac:dyDescent="0.25">
      <c r="A371" s="53" t="s">
        <v>429</v>
      </c>
      <c r="B371" s="34" t="s">
        <v>219</v>
      </c>
      <c r="C371" s="326">
        <v>0</v>
      </c>
      <c r="D371" s="26">
        <v>0</v>
      </c>
      <c r="E371" s="26"/>
    </row>
    <row r="372" spans="1:6" ht="15" x14ac:dyDescent="0.25">
      <c r="A372" s="53" t="s">
        <v>430</v>
      </c>
      <c r="B372" s="34" t="s">
        <v>219</v>
      </c>
      <c r="C372" s="326">
        <v>0</v>
      </c>
      <c r="D372" s="26">
        <v>0</v>
      </c>
      <c r="E372" s="26"/>
    </row>
    <row r="373" spans="1:6" ht="15" x14ac:dyDescent="0.25">
      <c r="A373" s="53" t="s">
        <v>431</v>
      </c>
      <c r="B373" s="34" t="s">
        <v>219</v>
      </c>
      <c r="C373" s="326">
        <v>0</v>
      </c>
      <c r="D373" s="26">
        <v>0</v>
      </c>
      <c r="E373" s="26"/>
    </row>
    <row r="374" spans="1:6" ht="15" x14ac:dyDescent="0.25">
      <c r="A374" s="53" t="s">
        <v>432</v>
      </c>
      <c r="B374" s="34" t="s">
        <v>219</v>
      </c>
      <c r="C374" s="326">
        <v>0</v>
      </c>
      <c r="D374" s="26">
        <v>0</v>
      </c>
      <c r="E374" s="26"/>
    </row>
    <row r="375" spans="1:6" ht="15" x14ac:dyDescent="0.25">
      <c r="A375" s="53" t="s">
        <v>433</v>
      </c>
      <c r="B375" s="34" t="s">
        <v>219</v>
      </c>
      <c r="C375" s="326">
        <v>0</v>
      </c>
      <c r="D375" s="26">
        <v>0</v>
      </c>
      <c r="E375" s="26"/>
    </row>
    <row r="376" spans="1:6" ht="15" x14ac:dyDescent="0.25">
      <c r="A376" s="53" t="s">
        <v>434</v>
      </c>
      <c r="B376" s="34" t="s">
        <v>219</v>
      </c>
      <c r="C376" s="326">
        <v>0</v>
      </c>
      <c r="D376" s="26">
        <v>0</v>
      </c>
      <c r="E376" s="26"/>
    </row>
    <row r="377" spans="1:6" ht="15" x14ac:dyDescent="0.25">
      <c r="A377" s="53" t="s">
        <v>435</v>
      </c>
      <c r="B377" s="34" t="s">
        <v>219</v>
      </c>
      <c r="C377" s="326">
        <v>0</v>
      </c>
      <c r="D377" s="26">
        <v>0</v>
      </c>
      <c r="E377" s="26"/>
    </row>
    <row r="378" spans="1:6" ht="15" x14ac:dyDescent="0.25">
      <c r="A378" s="53" t="s">
        <v>436</v>
      </c>
      <c r="B378" s="34" t="s">
        <v>219</v>
      </c>
      <c r="C378" s="326">
        <v>0</v>
      </c>
      <c r="D378" s="26">
        <v>0</v>
      </c>
      <c r="E378" s="26"/>
    </row>
    <row r="379" spans="1:6" ht="15" x14ac:dyDescent="0.25">
      <c r="A379" s="53" t="s">
        <v>437</v>
      </c>
      <c r="B379" s="34" t="s">
        <v>219</v>
      </c>
      <c r="C379" s="326">
        <v>0</v>
      </c>
      <c r="D379" s="26">
        <v>0</v>
      </c>
      <c r="E379" s="26"/>
    </row>
    <row r="380" spans="1:6" ht="15" x14ac:dyDescent="0.25">
      <c r="A380" s="53" t="s">
        <v>438</v>
      </c>
      <c r="B380" s="34" t="s">
        <v>219</v>
      </c>
      <c r="C380" s="331">
        <v>9917969.370000001</v>
      </c>
      <c r="D380" s="26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4"/>
    </row>
    <row r="381" spans="1:6" ht="15" x14ac:dyDescent="0.25">
      <c r="A381" s="55" t="s">
        <v>439</v>
      </c>
      <c r="B381" s="40"/>
      <c r="C381" s="40"/>
      <c r="D381" s="26">
        <f>SUM(C370:C380)</f>
        <v>9917969.370000001</v>
      </c>
      <c r="E381" s="26"/>
      <c r="F381" s="54"/>
    </row>
    <row r="382" spans="1:6" ht="15" x14ac:dyDescent="0.25">
      <c r="A382" s="50" t="s">
        <v>440</v>
      </c>
      <c r="B382" s="40" t="s">
        <v>219</v>
      </c>
      <c r="C382" s="326">
        <v>0</v>
      </c>
      <c r="D382" s="26">
        <v>0</v>
      </c>
      <c r="E382" s="16"/>
    </row>
    <row r="383" spans="1:6" ht="15" x14ac:dyDescent="0.25">
      <c r="A383" s="16" t="s">
        <v>441</v>
      </c>
      <c r="B383" s="16"/>
      <c r="C383" s="23"/>
      <c r="D383" s="26">
        <f>D381+C382</f>
        <v>9917969.370000001</v>
      </c>
      <c r="E383" s="16"/>
    </row>
    <row r="384" spans="1:6" ht="15" x14ac:dyDescent="0.25">
      <c r="A384" s="16" t="s">
        <v>442</v>
      </c>
      <c r="B384" s="16"/>
      <c r="C384" s="23"/>
      <c r="D384" s="26">
        <f>D367+D383</f>
        <v>231668388.17000008</v>
      </c>
      <c r="E384" s="16"/>
    </row>
    <row r="385" spans="1:7" ht="15" x14ac:dyDescent="0.25">
      <c r="A385" s="16"/>
      <c r="B385" s="16"/>
      <c r="C385" s="23"/>
      <c r="D385" s="16"/>
      <c r="E385" s="16"/>
    </row>
    <row r="386" spans="1:7" ht="15" x14ac:dyDescent="0.25">
      <c r="A386" s="16"/>
      <c r="B386" s="16"/>
      <c r="C386" s="23"/>
      <c r="D386" s="16"/>
      <c r="E386" s="16"/>
    </row>
    <row r="387" spans="1:7" ht="15" x14ac:dyDescent="0.25">
      <c r="A387" s="16"/>
      <c r="B387" s="16"/>
      <c r="C387" s="23"/>
      <c r="D387" s="16"/>
      <c r="E387" s="16"/>
    </row>
    <row r="388" spans="1:7" ht="15" x14ac:dyDescent="0.25">
      <c r="A388" s="39" t="s">
        <v>443</v>
      </c>
      <c r="B388" s="39"/>
      <c r="C388" s="39"/>
      <c r="D388" s="39"/>
      <c r="E388" s="39"/>
    </row>
    <row r="389" spans="1:7" ht="15" x14ac:dyDescent="0.25">
      <c r="A389" s="16" t="s">
        <v>444</v>
      </c>
      <c r="B389" s="40" t="s">
        <v>219</v>
      </c>
      <c r="C389" s="326">
        <v>111354111.02999996</v>
      </c>
      <c r="D389" s="16"/>
      <c r="E389" s="16"/>
      <c r="F389" s="11">
        <f>CE61</f>
        <v>111354111.03</v>
      </c>
      <c r="G389" s="253">
        <f>F389-C389</f>
        <v>0</v>
      </c>
    </row>
    <row r="390" spans="1:7" ht="15" x14ac:dyDescent="0.25">
      <c r="A390" s="16" t="s">
        <v>11</v>
      </c>
      <c r="B390" s="40" t="s">
        <v>219</v>
      </c>
      <c r="C390" s="326">
        <v>20803689.880000003</v>
      </c>
      <c r="D390" s="16"/>
      <c r="E390" s="16"/>
      <c r="F390" s="11">
        <f t="shared" ref="F390:F396" si="26">CE62</f>
        <v>20016766</v>
      </c>
      <c r="G390" s="253">
        <f t="shared" ref="G390:G396" si="27">F390-C390</f>
        <v>-786923.88000000268</v>
      </c>
    </row>
    <row r="391" spans="1:7" ht="15" x14ac:dyDescent="0.25">
      <c r="A391" s="16" t="s">
        <v>184</v>
      </c>
      <c r="B391" s="40" t="s">
        <v>219</v>
      </c>
      <c r="C391" s="326">
        <v>11737549.310000004</v>
      </c>
      <c r="D391" s="16"/>
      <c r="E391" s="16"/>
      <c r="F391" s="11">
        <f t="shared" si="26"/>
        <v>11737549.310000001</v>
      </c>
      <c r="G391" s="253">
        <f t="shared" si="27"/>
        <v>0</v>
      </c>
    </row>
    <row r="392" spans="1:7" ht="15" x14ac:dyDescent="0.25">
      <c r="A392" s="16" t="s">
        <v>445</v>
      </c>
      <c r="B392" s="40" t="s">
        <v>219</v>
      </c>
      <c r="C392" s="326">
        <v>28448831.829999968</v>
      </c>
      <c r="D392" s="16"/>
      <c r="E392" s="16"/>
      <c r="F392" s="11">
        <f t="shared" si="26"/>
        <v>28448831.830000006</v>
      </c>
      <c r="G392" s="253">
        <f t="shared" si="27"/>
        <v>3.7252902984619141E-8</v>
      </c>
    </row>
    <row r="393" spans="1:7" ht="15" x14ac:dyDescent="0.25">
      <c r="A393" s="16" t="s">
        <v>446</v>
      </c>
      <c r="B393" s="40" t="s">
        <v>219</v>
      </c>
      <c r="C393" s="326">
        <v>0</v>
      </c>
      <c r="D393" s="16"/>
      <c r="E393" s="16"/>
      <c r="F393" s="11">
        <f t="shared" si="26"/>
        <v>0</v>
      </c>
      <c r="G393" s="253">
        <f t="shared" si="27"/>
        <v>0</v>
      </c>
    </row>
    <row r="394" spans="1:7" ht="15" x14ac:dyDescent="0.25">
      <c r="A394" s="16" t="s">
        <v>447</v>
      </c>
      <c r="B394" s="40" t="s">
        <v>219</v>
      </c>
      <c r="C394" s="326">
        <v>63625506.789999925</v>
      </c>
      <c r="D394" s="16"/>
      <c r="E394" s="16"/>
      <c r="F394" s="11">
        <f t="shared" si="26"/>
        <v>63625506.790000014</v>
      </c>
      <c r="G394" s="253">
        <f t="shared" si="27"/>
        <v>8.9406967163085938E-8</v>
      </c>
    </row>
    <row r="395" spans="1:7" ht="15" x14ac:dyDescent="0.25">
      <c r="A395" s="16" t="s">
        <v>16</v>
      </c>
      <c r="B395" s="40" t="s">
        <v>219</v>
      </c>
      <c r="C395" s="326">
        <v>5971130.9799999986</v>
      </c>
      <c r="D395" s="16"/>
      <c r="E395" s="16"/>
      <c r="F395" s="11">
        <f t="shared" si="26"/>
        <v>5854161</v>
      </c>
      <c r="G395" s="253">
        <f t="shared" si="27"/>
        <v>-116969.97999999858</v>
      </c>
    </row>
    <row r="396" spans="1:7" ht="15" x14ac:dyDescent="0.25">
      <c r="A396" s="16" t="s">
        <v>448</v>
      </c>
      <c r="B396" s="40" t="s">
        <v>219</v>
      </c>
      <c r="C396" s="326">
        <v>1164085.4800000002</v>
      </c>
      <c r="D396" s="16"/>
      <c r="E396" s="16"/>
      <c r="F396" s="11">
        <f t="shared" si="26"/>
        <v>1164085.48</v>
      </c>
      <c r="G396" s="253">
        <f t="shared" si="27"/>
        <v>0</v>
      </c>
    </row>
    <row r="397" spans="1:7" ht="15" x14ac:dyDescent="0.25">
      <c r="A397" s="16" t="s">
        <v>449</v>
      </c>
      <c r="B397" s="40" t="s">
        <v>219</v>
      </c>
      <c r="C397" s="326">
        <v>0</v>
      </c>
      <c r="D397" s="16"/>
      <c r="E397" s="16"/>
      <c r="G397" s="253"/>
    </row>
    <row r="398" spans="1:7" ht="15" x14ac:dyDescent="0.25">
      <c r="A398" s="16" t="s">
        <v>450</v>
      </c>
      <c r="B398" s="40" t="s">
        <v>219</v>
      </c>
      <c r="C398" s="326">
        <v>0</v>
      </c>
      <c r="D398" s="16"/>
      <c r="E398" s="16"/>
      <c r="G398" s="253"/>
    </row>
    <row r="399" spans="1:7" ht="15" x14ac:dyDescent="0.25">
      <c r="A399" s="16" t="s">
        <v>451</v>
      </c>
      <c r="B399" s="40" t="s">
        <v>219</v>
      </c>
      <c r="C399" s="326">
        <v>5418889.4400000004</v>
      </c>
      <c r="D399" s="16"/>
      <c r="E399" s="16"/>
      <c r="F399" s="11">
        <f>CD85</f>
        <v>0</v>
      </c>
      <c r="G399" s="253">
        <f>SUM(C397:C399)-F399</f>
        <v>5418889.4400000004</v>
      </c>
    </row>
    <row r="400" spans="1:7" ht="15" x14ac:dyDescent="0.25">
      <c r="A400" s="26" t="s">
        <v>452</v>
      </c>
      <c r="B400" s="16"/>
      <c r="C400" s="16"/>
      <c r="D400" s="16"/>
      <c r="E400" s="16"/>
      <c r="G400" s="253"/>
    </row>
    <row r="401" spans="1:9" ht="15" x14ac:dyDescent="0.25">
      <c r="A401" s="27" t="s">
        <v>190</v>
      </c>
      <c r="B401" s="34" t="s">
        <v>219</v>
      </c>
      <c r="C401" s="326">
        <v>0</v>
      </c>
      <c r="D401" s="26">
        <v>0</v>
      </c>
      <c r="E401" s="26"/>
      <c r="G401" s="253"/>
    </row>
    <row r="402" spans="1:9" ht="15" x14ac:dyDescent="0.25">
      <c r="A402" s="27" t="s">
        <v>191</v>
      </c>
      <c r="B402" s="34" t="s">
        <v>219</v>
      </c>
      <c r="C402" s="326">
        <v>0</v>
      </c>
      <c r="D402" s="26">
        <v>0</v>
      </c>
      <c r="E402" s="26"/>
      <c r="G402" s="253"/>
    </row>
    <row r="403" spans="1:9" ht="15" x14ac:dyDescent="0.25">
      <c r="A403" s="27" t="s">
        <v>453</v>
      </c>
      <c r="B403" s="34" t="s">
        <v>219</v>
      </c>
      <c r="C403" s="326">
        <v>39599.800000000003</v>
      </c>
      <c r="D403" s="26">
        <v>0</v>
      </c>
      <c r="E403" s="26"/>
      <c r="G403" s="253"/>
    </row>
    <row r="404" spans="1:9" ht="15" x14ac:dyDescent="0.25">
      <c r="A404" s="27" t="s">
        <v>193</v>
      </c>
      <c r="B404" s="34" t="s">
        <v>219</v>
      </c>
      <c r="C404" s="326">
        <v>2390861.64</v>
      </c>
      <c r="D404" s="26">
        <v>0</v>
      </c>
      <c r="E404" s="26"/>
      <c r="G404" s="253"/>
    </row>
    <row r="405" spans="1:9" ht="15" x14ac:dyDescent="0.25">
      <c r="A405" s="27" t="s">
        <v>194</v>
      </c>
      <c r="B405" s="34" t="s">
        <v>219</v>
      </c>
      <c r="C405" s="326">
        <v>0</v>
      </c>
      <c r="D405" s="26">
        <v>0</v>
      </c>
      <c r="E405" s="26"/>
      <c r="G405" s="253"/>
    </row>
    <row r="406" spans="1:9" ht="15" x14ac:dyDescent="0.25">
      <c r="A406" s="27" t="s">
        <v>195</v>
      </c>
      <c r="B406" s="34" t="s">
        <v>219</v>
      </c>
      <c r="C406" s="326">
        <v>212646.47999999998</v>
      </c>
      <c r="D406" s="26">
        <v>0</v>
      </c>
      <c r="E406" s="26"/>
      <c r="G406" s="253"/>
    </row>
    <row r="407" spans="1:9" ht="15" x14ac:dyDescent="0.25">
      <c r="A407" s="27" t="s">
        <v>196</v>
      </c>
      <c r="B407" s="34" t="s">
        <v>219</v>
      </c>
      <c r="C407" s="326">
        <v>0</v>
      </c>
      <c r="D407" s="26">
        <v>0</v>
      </c>
      <c r="E407" s="26"/>
      <c r="G407" s="253"/>
    </row>
    <row r="408" spans="1:9" ht="15" x14ac:dyDescent="0.25">
      <c r="A408" s="27" t="s">
        <v>197</v>
      </c>
      <c r="B408" s="34" t="s">
        <v>219</v>
      </c>
      <c r="C408" s="326">
        <v>0</v>
      </c>
      <c r="D408" s="26">
        <v>0</v>
      </c>
      <c r="E408" s="26"/>
      <c r="G408" s="253"/>
    </row>
    <row r="409" spans="1:9" ht="15" x14ac:dyDescent="0.25">
      <c r="A409" s="27" t="s">
        <v>198</v>
      </c>
      <c r="B409" s="34" t="s">
        <v>219</v>
      </c>
      <c r="C409" s="326">
        <v>0</v>
      </c>
      <c r="D409" s="26">
        <v>0</v>
      </c>
      <c r="E409" s="26"/>
      <c r="G409" s="253"/>
    </row>
    <row r="410" spans="1:9" ht="15" x14ac:dyDescent="0.25">
      <c r="A410" s="27" t="s">
        <v>199</v>
      </c>
      <c r="B410" s="34" t="s">
        <v>219</v>
      </c>
      <c r="C410" s="326">
        <v>-47250.49</v>
      </c>
      <c r="D410" s="26">
        <v>0</v>
      </c>
      <c r="E410" s="26"/>
      <c r="G410" s="253"/>
    </row>
    <row r="411" spans="1:9" ht="15" x14ac:dyDescent="0.25">
      <c r="A411" s="27" t="s">
        <v>200</v>
      </c>
      <c r="B411" s="34" t="s">
        <v>219</v>
      </c>
      <c r="C411" s="326">
        <v>162855.79</v>
      </c>
      <c r="D411" s="26">
        <v>0</v>
      </c>
      <c r="E411" s="26"/>
      <c r="G411" s="253"/>
    </row>
    <row r="412" spans="1:9" ht="15" x14ac:dyDescent="0.25">
      <c r="A412" s="27" t="s">
        <v>201</v>
      </c>
      <c r="B412" s="34" t="s">
        <v>219</v>
      </c>
      <c r="C412" s="326">
        <v>1745224.79</v>
      </c>
      <c r="D412" s="26">
        <v>0</v>
      </c>
      <c r="E412" s="26"/>
      <c r="G412" s="253"/>
    </row>
    <row r="413" spans="1:9" ht="15" x14ac:dyDescent="0.25">
      <c r="A413" s="27" t="s">
        <v>202</v>
      </c>
      <c r="B413" s="34" t="s">
        <v>219</v>
      </c>
      <c r="C413" s="326">
        <v>1439302.71</v>
      </c>
      <c r="D413" s="26">
        <v>0</v>
      </c>
      <c r="E413" s="26"/>
      <c r="G413" s="253"/>
    </row>
    <row r="414" spans="1:9" ht="15" x14ac:dyDescent="0.25">
      <c r="A414" s="27" t="s">
        <v>203</v>
      </c>
      <c r="B414" s="34" t="s">
        <v>219</v>
      </c>
      <c r="C414" s="331">
        <v>7414638.8200000012</v>
      </c>
      <c r="D414" s="26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253">
        <f>CE83-CD83</f>
        <v>7414638.8199999994</v>
      </c>
      <c r="G414" s="253">
        <f>F414-C414</f>
        <v>0</v>
      </c>
      <c r="H414" s="54"/>
      <c r="I414" s="54"/>
    </row>
    <row r="415" spans="1:9" ht="15" x14ac:dyDescent="0.25">
      <c r="A415" s="56" t="s">
        <v>454</v>
      </c>
      <c r="B415" s="40"/>
      <c r="C415" s="40"/>
      <c r="D415" s="26">
        <f>SUM(C401:C414)</f>
        <v>13357879.540000001</v>
      </c>
      <c r="E415" s="26"/>
      <c r="F415" s="54"/>
      <c r="G415" s="54"/>
      <c r="H415" s="54"/>
      <c r="I415" s="54"/>
    </row>
    <row r="416" spans="1:9" ht="15" x14ac:dyDescent="0.25">
      <c r="A416" s="26" t="s">
        <v>455</v>
      </c>
      <c r="B416" s="16"/>
      <c r="C416" s="23"/>
      <c r="D416" s="26">
        <f>SUM(C389:C399,D415)</f>
        <v>261881674.27999985</v>
      </c>
      <c r="E416" s="26"/>
    </row>
    <row r="417" spans="1:13" ht="15" x14ac:dyDescent="0.25">
      <c r="A417" s="26" t="s">
        <v>456</v>
      </c>
      <c r="B417" s="16"/>
      <c r="C417" s="23"/>
      <c r="D417" s="26">
        <f>D384-D416</f>
        <v>-30213286.109999776</v>
      </c>
      <c r="E417" s="26"/>
    </row>
    <row r="418" spans="1:13" ht="15" x14ac:dyDescent="0.25">
      <c r="A418" s="26" t="s">
        <v>457</v>
      </c>
      <c r="B418" s="16"/>
      <c r="C418" s="331">
        <v>0</v>
      </c>
      <c r="D418" s="26">
        <v>0</v>
      </c>
      <c r="E418" s="26"/>
    </row>
    <row r="419" spans="1:13" ht="15" x14ac:dyDescent="0.25">
      <c r="A419" s="53" t="s">
        <v>458</v>
      </c>
      <c r="B419" s="40" t="s">
        <v>219</v>
      </c>
      <c r="C419" s="326">
        <v>0</v>
      </c>
      <c r="D419" s="26">
        <v>0</v>
      </c>
      <c r="E419" s="26"/>
    </row>
    <row r="420" spans="1:13" ht="15" x14ac:dyDescent="0.25">
      <c r="A420" s="55" t="s">
        <v>459</v>
      </c>
      <c r="B420" s="16"/>
      <c r="C420" s="16"/>
      <c r="D420" s="26">
        <f>SUM(C418:C419)</f>
        <v>0</v>
      </c>
      <c r="E420" s="26"/>
      <c r="F420" s="11">
        <f>D420-C399</f>
        <v>-5418889.4400000004</v>
      </c>
    </row>
    <row r="421" spans="1:13" ht="15" x14ac:dyDescent="0.25">
      <c r="A421" s="26" t="s">
        <v>460</v>
      </c>
      <c r="B421" s="16"/>
      <c r="C421" s="23"/>
      <c r="D421" s="26">
        <f>D417+D420</f>
        <v>-30213286.109999776</v>
      </c>
      <c r="E421" s="26"/>
      <c r="F421" s="57"/>
    </row>
    <row r="422" spans="1:13" ht="15" x14ac:dyDescent="0.25">
      <c r="A422" s="26" t="s">
        <v>461</v>
      </c>
      <c r="B422" s="40" t="s">
        <v>219</v>
      </c>
      <c r="C422" s="326">
        <v>0</v>
      </c>
      <c r="D422" s="26">
        <v>0</v>
      </c>
      <c r="E422" s="16"/>
    </row>
    <row r="423" spans="1:13" ht="15" x14ac:dyDescent="0.25">
      <c r="A423" s="16" t="s">
        <v>462</v>
      </c>
      <c r="B423" s="40" t="s">
        <v>219</v>
      </c>
      <c r="C423" s="326">
        <v>0</v>
      </c>
      <c r="D423" s="26">
        <v>0</v>
      </c>
      <c r="E423" s="16"/>
    </row>
    <row r="424" spans="1:13" ht="15" x14ac:dyDescent="0.25">
      <c r="A424" s="16" t="s">
        <v>463</v>
      </c>
      <c r="B424" s="16"/>
      <c r="C424" s="23"/>
      <c r="D424" s="26">
        <f>D421+C422-C423</f>
        <v>-30213286.109999776</v>
      </c>
      <c r="E424" s="16"/>
    </row>
    <row r="426" spans="1:13" ht="30.5" customHeight="1" x14ac:dyDescent="0.35">
      <c r="A426" s="346" t="s">
        <v>1372</v>
      </c>
      <c r="B426" s="346"/>
      <c r="C426" s="346"/>
      <c r="D426" s="346"/>
      <c r="E426" s="346"/>
    </row>
    <row r="427" spans="1:13" x14ac:dyDescent="0.35">
      <c r="M427" s="58"/>
    </row>
    <row r="428" spans="1:13" ht="15" x14ac:dyDescent="0.25">
      <c r="M428" s="58"/>
    </row>
    <row r="429" spans="1:13" ht="15" x14ac:dyDescent="0.25">
      <c r="M429" s="58"/>
    </row>
    <row r="433" spans="2:7" ht="15" x14ac:dyDescent="0.25">
      <c r="B433" s="59"/>
      <c r="C433" s="59"/>
      <c r="D433" s="59"/>
      <c r="E433" s="59"/>
      <c r="F433" s="59"/>
      <c r="G433" s="59"/>
    </row>
    <row r="574" spans="2:83" ht="15" x14ac:dyDescent="0.25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</row>
    <row r="578" spans="2:83" ht="15" x14ac:dyDescent="0.25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</row>
    <row r="582" spans="2:83" ht="15" x14ac:dyDescent="0.25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</row>
    <row r="612" spans="1:85" s="212" customFormat="1" ht="12.65" customHeight="1" x14ac:dyDescent="0.2">
      <c r="A612" s="225"/>
      <c r="C612" s="223" t="s">
        <v>464</v>
      </c>
      <c r="D612" s="230">
        <f>CE90-(BE90+CD90)</f>
        <v>162483.56999999995</v>
      </c>
      <c r="E612" s="232">
        <f>SUM(C624:D647)+SUM(C668:D713)</f>
        <v>175807964.38461447</v>
      </c>
      <c r="F612" s="232">
        <f>CE64-(AX64+BD64+BE64+BG64+BJ64+BN64+BP64+BQ64+CB64+CC64+CD64)</f>
        <v>28469319.880000006</v>
      </c>
      <c r="G612" s="230">
        <f>CE91-(AX91+AY91+BD91+BE91+BG91+BJ91+BN91+BP91+BQ91+CB91+CC91+CD91)</f>
        <v>154162</v>
      </c>
      <c r="H612" s="235">
        <f>CE60-(AX60+AY60+AZ60+BD60+BE60+BG60+BJ60+BN60+BO60+BP60+BQ60+BR60+CB60+CC60+CD60)</f>
        <v>764.41685263501176</v>
      </c>
      <c r="I612" s="230">
        <f>CE92-(AX92+AY92+AZ92+BD92+BE92+BF92+BG92+BJ92+BN92+BO92+BP92+BQ92+BR92+CB92+CC92+CD92)</f>
        <v>65894.399999999994</v>
      </c>
      <c r="J612" s="230">
        <f>CE93-(AX93+AY93+AZ93+BA93+BD93+BE93+BF93+BG93+BJ93+BN93+BO93+BP93+BQ93+BR93+CB93+CC93+CD93)</f>
        <v>876433.41000000015</v>
      </c>
      <c r="K612" s="230">
        <f>CE89-(AW89+AX89+AY89+AZ89+BA89+BB89+BC89+BD89+BE89+BF89+BG89+BH89+BI89+BJ89+BK89+BL89+BM89+BN89+BO89+BP89+BQ89+BR89+BS89+BT89+BU89+BV89+BW89+BX89+CB89+CC89+CD89)</f>
        <v>910909065.92999995</v>
      </c>
      <c r="L612" s="236">
        <f>CE94-(AW94+AX94+AY94+AZ94+BA94+BB94+BC94+BD94+BE94+BF94+BG94+BH94+BI94+BJ94+BK94+BL94+BM94+BN94+BO94+BP94+BQ94+BR94+BS94+BT94+BU94+BV94+BW94+BX94+BY94+BZ94+CA94+CB94+CC94+CD94)</f>
        <v>242.85238958554791</v>
      </c>
      <c r="CG612" s="253"/>
    </row>
    <row r="613" spans="1:85" s="212" customFormat="1" ht="12.65" customHeight="1" x14ac:dyDescent="0.2">
      <c r="A613" s="225"/>
      <c r="C613" s="223" t="s">
        <v>465</v>
      </c>
      <c r="D613" s="231" t="s">
        <v>466</v>
      </c>
      <c r="E613" s="233" t="s">
        <v>467</v>
      </c>
      <c r="F613" s="234" t="s">
        <v>468</v>
      </c>
      <c r="G613" s="231" t="s">
        <v>469</v>
      </c>
      <c r="H613" s="234" t="s">
        <v>470</v>
      </c>
      <c r="I613" s="231" t="s">
        <v>471</v>
      </c>
      <c r="J613" s="231" t="s">
        <v>472</v>
      </c>
      <c r="K613" s="223" t="s">
        <v>473</v>
      </c>
      <c r="L613" s="224" t="s">
        <v>474</v>
      </c>
      <c r="CG613" s="253"/>
    </row>
    <row r="614" spans="1:85" s="212" customFormat="1" ht="12.65" customHeight="1" x14ac:dyDescent="0.2">
      <c r="A614" s="225">
        <v>8430</v>
      </c>
      <c r="B614" s="224" t="s">
        <v>87</v>
      </c>
      <c r="C614" s="230">
        <f>BE85</f>
        <v>3607861.3600000003</v>
      </c>
      <c r="D614" s="230"/>
      <c r="E614" s="232"/>
      <c r="F614" s="232"/>
      <c r="G614" s="230"/>
      <c r="H614" s="232"/>
      <c r="I614" s="230"/>
      <c r="J614" s="230"/>
      <c r="N614" s="226" t="s">
        <v>475</v>
      </c>
      <c r="CG614" s="253"/>
    </row>
    <row r="615" spans="1:85" s="212" customFormat="1" ht="12.65" customHeight="1" x14ac:dyDescent="0.2">
      <c r="A615" s="225"/>
      <c r="B615" s="224" t="s">
        <v>476</v>
      </c>
      <c r="C615" s="230">
        <f>CD69-CD84</f>
        <v>0</v>
      </c>
      <c r="D615" s="230">
        <f>SUM(C614:C615)</f>
        <v>3607861.3600000003</v>
      </c>
      <c r="E615" s="232"/>
      <c r="F615" s="232"/>
      <c r="G615" s="230"/>
      <c r="H615" s="232"/>
      <c r="I615" s="230"/>
      <c r="J615" s="230"/>
      <c r="N615" s="226" t="s">
        <v>477</v>
      </c>
      <c r="CG615" s="253"/>
    </row>
    <row r="616" spans="1:85" s="212" customFormat="1" ht="12.65" customHeight="1" x14ac:dyDescent="0.2">
      <c r="A616" s="225">
        <v>8310</v>
      </c>
      <c r="B616" s="229" t="s">
        <v>478</v>
      </c>
      <c r="C616" s="230">
        <f>AX85</f>
        <v>0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479</v>
      </c>
      <c r="CG616" s="253"/>
    </row>
    <row r="617" spans="1:85" s="212" customFormat="1" ht="12.65" customHeight="1" x14ac:dyDescent="0.2">
      <c r="A617" s="225">
        <v>8510</v>
      </c>
      <c r="B617" s="229" t="s">
        <v>92</v>
      </c>
      <c r="C617" s="230">
        <f>BJ85</f>
        <v>0</v>
      </c>
      <c r="D617" s="230">
        <f>(D615/D612)*BJ90</f>
        <v>0</v>
      </c>
      <c r="E617" s="232"/>
      <c r="F617" s="232"/>
      <c r="G617" s="230"/>
      <c r="H617" s="232"/>
      <c r="I617" s="230"/>
      <c r="J617" s="230"/>
      <c r="N617" s="226" t="s">
        <v>480</v>
      </c>
      <c r="CG617" s="253"/>
    </row>
    <row r="618" spans="1:85" s="212" customFormat="1" ht="12.65" customHeight="1" x14ac:dyDescent="0.2">
      <c r="A618" s="225">
        <v>8470</v>
      </c>
      <c r="B618" s="229" t="s">
        <v>481</v>
      </c>
      <c r="C618" s="230">
        <f>BG85</f>
        <v>0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482</v>
      </c>
      <c r="CG618" s="253"/>
    </row>
    <row r="619" spans="1:85" s="212" customFormat="1" ht="12.65" customHeight="1" x14ac:dyDescent="0.2">
      <c r="A619" s="225">
        <v>8610</v>
      </c>
      <c r="B619" s="229" t="s">
        <v>483</v>
      </c>
      <c r="C619" s="230">
        <f>BN85</f>
        <v>40475925.430000015</v>
      </c>
      <c r="D619" s="230">
        <f>(D615/D612)*BN90</f>
        <v>118029.85228969555</v>
      </c>
      <c r="E619" s="232"/>
      <c r="F619" s="232"/>
      <c r="G619" s="230"/>
      <c r="H619" s="232"/>
      <c r="I619" s="230"/>
      <c r="J619" s="230"/>
      <c r="N619" s="226" t="s">
        <v>484</v>
      </c>
      <c r="CG619" s="253"/>
    </row>
    <row r="620" spans="1:85" s="212" customFormat="1" ht="12.65" customHeight="1" x14ac:dyDescent="0.2">
      <c r="A620" s="225">
        <v>8790</v>
      </c>
      <c r="B620" s="229" t="s">
        <v>485</v>
      </c>
      <c r="C620" s="230">
        <f>CC85</f>
        <v>29229168.249999996</v>
      </c>
      <c r="D620" s="230">
        <f>(D615/D612)*CC90</f>
        <v>9833.6930958816374</v>
      </c>
      <c r="E620" s="232"/>
      <c r="F620" s="232"/>
      <c r="G620" s="230"/>
      <c r="H620" s="232"/>
      <c r="I620" s="230"/>
      <c r="J620" s="230"/>
      <c r="N620" s="226" t="s">
        <v>486</v>
      </c>
      <c r="CG620" s="253"/>
    </row>
    <row r="621" spans="1:85" s="212" customFormat="1" ht="12.65" customHeight="1" x14ac:dyDescent="0.2">
      <c r="A621" s="225">
        <v>8630</v>
      </c>
      <c r="B621" s="229" t="s">
        <v>487</v>
      </c>
      <c r="C621" s="230">
        <f>BP85</f>
        <v>0</v>
      </c>
      <c r="D621" s="230">
        <f>(D615/D612)*BP90</f>
        <v>0</v>
      </c>
      <c r="E621" s="232"/>
      <c r="F621" s="232"/>
      <c r="G621" s="230"/>
      <c r="H621" s="232"/>
      <c r="I621" s="230"/>
      <c r="J621" s="230"/>
      <c r="N621" s="226" t="s">
        <v>488</v>
      </c>
      <c r="CG621" s="253"/>
    </row>
    <row r="622" spans="1:85" s="212" customFormat="1" ht="12.65" customHeight="1" x14ac:dyDescent="0.2">
      <c r="A622" s="225">
        <v>8770</v>
      </c>
      <c r="B622" s="224" t="s">
        <v>489</v>
      </c>
      <c r="C622" s="230">
        <f>CB85</f>
        <v>0</v>
      </c>
      <c r="D622" s="230">
        <f>(D615/D612)*CB90</f>
        <v>0</v>
      </c>
      <c r="E622" s="232"/>
      <c r="F622" s="232"/>
      <c r="G622" s="230"/>
      <c r="H622" s="232"/>
      <c r="I622" s="230"/>
      <c r="J622" s="230"/>
      <c r="N622" s="226" t="s">
        <v>490</v>
      </c>
      <c r="CG622" s="253"/>
    </row>
    <row r="623" spans="1:85" s="212" customFormat="1" ht="12.65" customHeight="1" x14ac:dyDescent="0.2">
      <c r="A623" s="225">
        <v>8640</v>
      </c>
      <c r="B623" s="229" t="s">
        <v>491</v>
      </c>
      <c r="C623" s="230">
        <f>BQ85</f>
        <v>0</v>
      </c>
      <c r="D623" s="230">
        <f>(D615/D612)*BQ90</f>
        <v>0</v>
      </c>
      <c r="E623" s="232">
        <f>SUM(C616:D623)</f>
        <v>69832957.225385591</v>
      </c>
      <c r="F623" s="232"/>
      <c r="G623" s="230"/>
      <c r="H623" s="232"/>
      <c r="I623" s="230"/>
      <c r="J623" s="230"/>
      <c r="N623" s="226" t="s">
        <v>492</v>
      </c>
      <c r="CG623" s="253"/>
    </row>
    <row r="624" spans="1:85" s="212" customFormat="1" ht="12.65" customHeight="1" x14ac:dyDescent="0.2">
      <c r="A624" s="225">
        <v>8420</v>
      </c>
      <c r="B624" s="229" t="s">
        <v>86</v>
      </c>
      <c r="C624" s="230">
        <f>BD85</f>
        <v>989227.33</v>
      </c>
      <c r="D624" s="230">
        <f>(D615/D612)*BD90</f>
        <v>26063.161383891314</v>
      </c>
      <c r="E624" s="232">
        <f>(E623/E612)*SUM(C624:D624)</f>
        <v>403285.12820410519</v>
      </c>
      <c r="F624" s="232">
        <f>SUM(C624:E624)</f>
        <v>1418575.6195879965</v>
      </c>
      <c r="G624" s="230"/>
      <c r="H624" s="232"/>
      <c r="I624" s="230"/>
      <c r="J624" s="230"/>
      <c r="N624" s="226" t="s">
        <v>493</v>
      </c>
      <c r="CG624" s="253"/>
    </row>
    <row r="625" spans="1:85" s="212" customFormat="1" ht="12.65" customHeight="1" x14ac:dyDescent="0.2">
      <c r="A625" s="225">
        <v>8320</v>
      </c>
      <c r="B625" s="229" t="s">
        <v>82</v>
      </c>
      <c r="C625" s="230">
        <f>AY85</f>
        <v>2547659.4799999995</v>
      </c>
      <c r="D625" s="230">
        <f>(D615/D612)*AY90</f>
        <v>132794.49177120373</v>
      </c>
      <c r="E625" s="232">
        <f>(E623/E612)*SUM(C625:D625)</f>
        <v>1064707.3254645707</v>
      </c>
      <c r="F625" s="232">
        <f>(F624/F612)*AY64</f>
        <v>33832.740562996703</v>
      </c>
      <c r="G625" s="230">
        <f>SUM(C625:F625)</f>
        <v>3778994.0377987707</v>
      </c>
      <c r="H625" s="232"/>
      <c r="I625" s="230"/>
      <c r="J625" s="230"/>
      <c r="N625" s="226" t="s">
        <v>494</v>
      </c>
      <c r="CG625" s="253"/>
    </row>
    <row r="626" spans="1:85" s="212" customFormat="1" ht="12.65" customHeight="1" x14ac:dyDescent="0.2">
      <c r="A626" s="225">
        <v>8650</v>
      </c>
      <c r="B626" s="229" t="s">
        <v>99</v>
      </c>
      <c r="C626" s="230">
        <f>BR85</f>
        <v>0</v>
      </c>
      <c r="D626" s="230">
        <f>(D615/D612)*BR90</f>
        <v>0</v>
      </c>
      <c r="E626" s="232">
        <f>(E623/E612)*SUM(C626:D626)</f>
        <v>0</v>
      </c>
      <c r="F626" s="232">
        <f>(F624/F612)*BR64</f>
        <v>0</v>
      </c>
      <c r="G626" s="230">
        <f>(G625/G612)*BR91</f>
        <v>0</v>
      </c>
      <c r="H626" s="232"/>
      <c r="I626" s="230"/>
      <c r="J626" s="230"/>
      <c r="N626" s="226" t="s">
        <v>495</v>
      </c>
      <c r="CG626" s="253"/>
    </row>
    <row r="627" spans="1:85" s="212" customFormat="1" ht="12.65" customHeight="1" x14ac:dyDescent="0.2">
      <c r="A627" s="225">
        <v>8620</v>
      </c>
      <c r="B627" s="224" t="s">
        <v>496</v>
      </c>
      <c r="C627" s="230">
        <f>BO85</f>
        <v>0</v>
      </c>
      <c r="D627" s="230">
        <f>(D615/D612)*BO90</f>
        <v>0</v>
      </c>
      <c r="E627" s="232">
        <f>(E623/E612)*SUM(C627:D627)</f>
        <v>0</v>
      </c>
      <c r="F627" s="232">
        <f>(F624/F612)*BO64</f>
        <v>0</v>
      </c>
      <c r="G627" s="230">
        <f>(G625/G612)*BO91</f>
        <v>0</v>
      </c>
      <c r="H627" s="232"/>
      <c r="I627" s="230"/>
      <c r="J627" s="230"/>
      <c r="N627" s="226" t="s">
        <v>497</v>
      </c>
      <c r="CG627" s="253"/>
    </row>
    <row r="628" spans="1:85" s="212" customFormat="1" ht="12.65" customHeight="1" x14ac:dyDescent="0.2">
      <c r="A628" s="225">
        <v>8330</v>
      </c>
      <c r="B628" s="229" t="s">
        <v>83</v>
      </c>
      <c r="C628" s="230">
        <f>AZ85</f>
        <v>0</v>
      </c>
      <c r="D628" s="230">
        <f>(D615/D612)*AZ90</f>
        <v>0</v>
      </c>
      <c r="E628" s="232">
        <f>(E623/E612)*SUM(C628:D628)</f>
        <v>0</v>
      </c>
      <c r="F628" s="232">
        <f>(F624/F612)*AZ64</f>
        <v>0</v>
      </c>
      <c r="G628" s="230">
        <f>(G625/G612)*AZ91</f>
        <v>0</v>
      </c>
      <c r="H628" s="232">
        <f>SUM(C626:G628)</f>
        <v>0</v>
      </c>
      <c r="I628" s="230"/>
      <c r="J628" s="230"/>
      <c r="N628" s="226" t="s">
        <v>498</v>
      </c>
      <c r="CG628" s="253"/>
    </row>
    <row r="629" spans="1:85" s="212" customFormat="1" ht="12.65" customHeight="1" x14ac:dyDescent="0.2">
      <c r="A629" s="225">
        <v>8460</v>
      </c>
      <c r="B629" s="229" t="s">
        <v>88</v>
      </c>
      <c r="C629" s="230">
        <f>BF85</f>
        <v>3308981.08</v>
      </c>
      <c r="D629" s="230">
        <f>(D615/D612)*BF90</f>
        <v>49634.759324133513</v>
      </c>
      <c r="E629" s="232">
        <f>(E623/E612)*SUM(C629:D629)</f>
        <v>1334081.0643306116</v>
      </c>
      <c r="F629" s="232">
        <f>(F624/F612)*BF64</f>
        <v>7004.1684441509724</v>
      </c>
      <c r="G629" s="230">
        <f>(G625/G612)*BF91</f>
        <v>0</v>
      </c>
      <c r="H629" s="232">
        <f>(H628/H612)*BF60</f>
        <v>0</v>
      </c>
      <c r="I629" s="230">
        <f>SUM(C629:H629)</f>
        <v>4699701.0720988959</v>
      </c>
      <c r="J629" s="230"/>
      <c r="N629" s="226" t="s">
        <v>499</v>
      </c>
      <c r="CG629" s="253"/>
    </row>
    <row r="630" spans="1:85" s="212" customFormat="1" ht="12.65" customHeight="1" x14ac:dyDescent="0.2">
      <c r="A630" s="225">
        <v>8350</v>
      </c>
      <c r="B630" s="229" t="s">
        <v>500</v>
      </c>
      <c r="C630" s="230">
        <f>BA85</f>
        <v>94574.1</v>
      </c>
      <c r="D630" s="230">
        <f>(D615/D612)*BA90</f>
        <v>0</v>
      </c>
      <c r="E630" s="232">
        <f>(E623/E612)*SUM(C630:D630)</f>
        <v>37565.926566790462</v>
      </c>
      <c r="F630" s="232">
        <f>(F624/F612)*BA64</f>
        <v>585.25589837877851</v>
      </c>
      <c r="G630" s="230">
        <f>(G625/G612)*BA91</f>
        <v>0</v>
      </c>
      <c r="H630" s="232">
        <f>(H628/H612)*BA60</f>
        <v>0</v>
      </c>
      <c r="I630" s="230">
        <f>(I629/I612)*BA92</f>
        <v>0</v>
      </c>
      <c r="J630" s="230">
        <f>SUM(C630:I630)</f>
        <v>132725.28246516926</v>
      </c>
      <c r="N630" s="226" t="s">
        <v>501</v>
      </c>
      <c r="CG630" s="253"/>
    </row>
    <row r="631" spans="1:85" s="212" customFormat="1" ht="12.65" customHeight="1" x14ac:dyDescent="0.2">
      <c r="A631" s="225">
        <v>8200</v>
      </c>
      <c r="B631" s="229" t="s">
        <v>502</v>
      </c>
      <c r="C631" s="230">
        <f>AW85</f>
        <v>4700966.7700000005</v>
      </c>
      <c r="D631" s="230">
        <f>(D615/D612)*AW90</f>
        <v>0</v>
      </c>
      <c r="E631" s="232">
        <f>(E623/E612)*SUM(C631:D631)</f>
        <v>1867278.3825036893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503</v>
      </c>
      <c r="CG631" s="253"/>
    </row>
    <row r="632" spans="1:85" s="212" customFormat="1" ht="12.65" customHeight="1" x14ac:dyDescent="0.2">
      <c r="A632" s="225">
        <v>8360</v>
      </c>
      <c r="B632" s="229" t="s">
        <v>504</v>
      </c>
      <c r="C632" s="230">
        <f>BB85</f>
        <v>1598899.9000000001</v>
      </c>
      <c r="D632" s="230">
        <f>(D615/D612)*BB90</f>
        <v>0</v>
      </c>
      <c r="E632" s="232">
        <f>(E623/E612)*SUM(C632:D632)</f>
        <v>635101.53658399731</v>
      </c>
      <c r="F632" s="232">
        <f>(F624/F612)*BB64</f>
        <v>0</v>
      </c>
      <c r="G632" s="230">
        <f>(G625/G612)*BB91</f>
        <v>0</v>
      </c>
      <c r="H632" s="232">
        <f>(H628/H612)*BB60</f>
        <v>0</v>
      </c>
      <c r="I632" s="230">
        <f>(I629/I612)*BB92</f>
        <v>0</v>
      </c>
      <c r="J632" s="230">
        <f>(J630/J612)*BB93</f>
        <v>0</v>
      </c>
      <c r="N632" s="226" t="s">
        <v>505</v>
      </c>
      <c r="CG632" s="253"/>
    </row>
    <row r="633" spans="1:85" s="212" customFormat="1" ht="12.65" customHeight="1" x14ac:dyDescent="0.2">
      <c r="A633" s="225">
        <v>8370</v>
      </c>
      <c r="B633" s="229" t="s">
        <v>506</v>
      </c>
      <c r="C633" s="230">
        <f>BC85</f>
        <v>490060.26999999996</v>
      </c>
      <c r="D633" s="230">
        <f>(D615/D612)*BC90</f>
        <v>17283.070332400996</v>
      </c>
      <c r="E633" s="232">
        <f>(E623/E612)*SUM(C633:D633)</f>
        <v>201522.64380075684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507</v>
      </c>
      <c r="CG633" s="253"/>
    </row>
    <row r="634" spans="1:85" s="212" customFormat="1" ht="12.65" customHeight="1" x14ac:dyDescent="0.2">
      <c r="A634" s="225">
        <v>8490</v>
      </c>
      <c r="B634" s="229" t="s">
        <v>508</v>
      </c>
      <c r="C634" s="230">
        <f>BI85</f>
        <v>0</v>
      </c>
      <c r="D634" s="230">
        <f>(D615/D612)*BI90</f>
        <v>0</v>
      </c>
      <c r="E634" s="232">
        <f>(E623/E612)*SUM(C634:D634)</f>
        <v>0</v>
      </c>
      <c r="F634" s="232">
        <f>(F624/F612)*BI64</f>
        <v>0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0</v>
      </c>
      <c r="N634" s="226" t="s">
        <v>509</v>
      </c>
      <c r="CG634" s="253"/>
    </row>
    <row r="635" spans="1:85" s="212" customFormat="1" ht="12.65" customHeight="1" x14ac:dyDescent="0.2">
      <c r="A635" s="225">
        <v>8530</v>
      </c>
      <c r="B635" s="229" t="s">
        <v>510</v>
      </c>
      <c r="C635" s="230">
        <f>BK85</f>
        <v>0</v>
      </c>
      <c r="D635" s="230">
        <f>(D615/D612)*BK90</f>
        <v>0</v>
      </c>
      <c r="E635" s="232">
        <f>(E623/E612)*SUM(C635:D635)</f>
        <v>0</v>
      </c>
      <c r="F635" s="232">
        <f>(F624/F612)*BK64</f>
        <v>0</v>
      </c>
      <c r="G635" s="230">
        <f>(G625/G612)*BK91</f>
        <v>0</v>
      </c>
      <c r="H635" s="232">
        <f>(H628/H612)*BK60</f>
        <v>0</v>
      </c>
      <c r="I635" s="230">
        <f>(I629/I612)*BK92</f>
        <v>0</v>
      </c>
      <c r="J635" s="230">
        <f>(J630/J612)*BK93</f>
        <v>0</v>
      </c>
      <c r="N635" s="226" t="s">
        <v>511</v>
      </c>
      <c r="CG635" s="253"/>
    </row>
    <row r="636" spans="1:85" s="212" customFormat="1" ht="12.65" customHeight="1" x14ac:dyDescent="0.2">
      <c r="A636" s="225">
        <v>8480</v>
      </c>
      <c r="B636" s="229" t="s">
        <v>512</v>
      </c>
      <c r="C636" s="230">
        <f>BH85</f>
        <v>0</v>
      </c>
      <c r="D636" s="230">
        <f>(D615/D612)*BH90</f>
        <v>0</v>
      </c>
      <c r="E636" s="232">
        <f>(E623/E612)*SUM(C636:D636)</f>
        <v>0</v>
      </c>
      <c r="F636" s="232">
        <f>(F624/F612)*BH64</f>
        <v>0</v>
      </c>
      <c r="G636" s="230">
        <f>(G625/G612)*BH91</f>
        <v>0</v>
      </c>
      <c r="H636" s="232">
        <f>(H628/H612)*BH60</f>
        <v>0</v>
      </c>
      <c r="I636" s="230">
        <f>(I629/I612)*BH92</f>
        <v>0</v>
      </c>
      <c r="J636" s="230">
        <f>(J630/J612)*BH93</f>
        <v>0</v>
      </c>
      <c r="N636" s="226" t="s">
        <v>513</v>
      </c>
      <c r="CG636" s="253"/>
    </row>
    <row r="637" spans="1:85" s="212" customFormat="1" ht="12.65" customHeight="1" x14ac:dyDescent="0.2">
      <c r="A637" s="225">
        <v>8560</v>
      </c>
      <c r="B637" s="229" t="s">
        <v>94</v>
      </c>
      <c r="C637" s="230">
        <f>BL85</f>
        <v>1229953.8600000001</v>
      </c>
      <c r="D637" s="230">
        <f>(D615/D612)*BL90</f>
        <v>0</v>
      </c>
      <c r="E637" s="232">
        <f>(E623/E612)*SUM(C637:D637)</f>
        <v>488551.90147514467</v>
      </c>
      <c r="F637" s="232">
        <f>(F624/F612)*BL64</f>
        <v>1710.8784456017088</v>
      </c>
      <c r="G637" s="230">
        <f>(G625/G612)*BL91</f>
        <v>0</v>
      </c>
      <c r="H637" s="232">
        <f>(H628/H612)*BL60</f>
        <v>0</v>
      </c>
      <c r="I637" s="230">
        <f>(I629/I612)*BL92</f>
        <v>0</v>
      </c>
      <c r="J637" s="230">
        <f>(J630/J612)*BL93</f>
        <v>0</v>
      </c>
      <c r="N637" s="226" t="s">
        <v>514</v>
      </c>
      <c r="CG637" s="253"/>
    </row>
    <row r="638" spans="1:85" s="212" customFormat="1" ht="12.65" customHeight="1" x14ac:dyDescent="0.2">
      <c r="A638" s="225">
        <v>8590</v>
      </c>
      <c r="B638" s="229" t="s">
        <v>515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516</v>
      </c>
      <c r="CG638" s="253"/>
    </row>
    <row r="639" spans="1:85" s="212" customFormat="1" ht="12.65" customHeight="1" x14ac:dyDescent="0.2">
      <c r="A639" s="225">
        <v>8660</v>
      </c>
      <c r="B639" s="229" t="s">
        <v>517</v>
      </c>
      <c r="C639" s="230">
        <f>BS85</f>
        <v>0</v>
      </c>
      <c r="D639" s="230">
        <f>(D615/D612)*BS90</f>
        <v>0</v>
      </c>
      <c r="E639" s="232">
        <f>(E623/E612)*SUM(C639:D639)</f>
        <v>0</v>
      </c>
      <c r="F639" s="232">
        <f>(F624/F612)*BS64</f>
        <v>0</v>
      </c>
      <c r="G639" s="230">
        <f>(G625/G612)*BS91</f>
        <v>0</v>
      </c>
      <c r="H639" s="232">
        <f>(H628/H612)*BS60</f>
        <v>0</v>
      </c>
      <c r="I639" s="230">
        <f>(I629/I612)*BS92</f>
        <v>0</v>
      </c>
      <c r="J639" s="230">
        <f>(J630/J612)*BS93</f>
        <v>0</v>
      </c>
      <c r="N639" s="226" t="s">
        <v>518</v>
      </c>
      <c r="CG639" s="253"/>
    </row>
    <row r="640" spans="1:85" s="212" customFormat="1" ht="12.65" customHeight="1" x14ac:dyDescent="0.2">
      <c r="A640" s="225">
        <v>8670</v>
      </c>
      <c r="B640" s="229" t="s">
        <v>519</v>
      </c>
      <c r="C640" s="230">
        <f>BT85</f>
        <v>0</v>
      </c>
      <c r="D640" s="230">
        <f>(D615/D612)*BT90</f>
        <v>0</v>
      </c>
      <c r="E640" s="232">
        <f>(E623/E612)*SUM(C640:D640)</f>
        <v>0</v>
      </c>
      <c r="F640" s="232">
        <f>(F624/F612)*BT64</f>
        <v>0</v>
      </c>
      <c r="G640" s="230">
        <f>(G625/G612)*BT91</f>
        <v>0</v>
      </c>
      <c r="H640" s="232">
        <f>(H628/H612)*BT60</f>
        <v>0</v>
      </c>
      <c r="I640" s="230">
        <f>(I629/I612)*BT92</f>
        <v>0</v>
      </c>
      <c r="J640" s="230">
        <f>(J630/J612)*BT93</f>
        <v>0</v>
      </c>
      <c r="N640" s="226" t="s">
        <v>520</v>
      </c>
      <c r="CG640" s="253"/>
    </row>
    <row r="641" spans="1:85" s="212" customFormat="1" ht="12.65" customHeight="1" x14ac:dyDescent="0.2">
      <c r="A641" s="225">
        <v>8680</v>
      </c>
      <c r="B641" s="229" t="s">
        <v>521</v>
      </c>
      <c r="C641" s="230">
        <f>BU85</f>
        <v>0</v>
      </c>
      <c r="D641" s="230">
        <f>(D615/D612)*BU90</f>
        <v>0</v>
      </c>
      <c r="E641" s="232">
        <f>(E623/E612)*SUM(C641:D641)</f>
        <v>0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522</v>
      </c>
      <c r="CG641" s="253"/>
    </row>
    <row r="642" spans="1:85" s="212" customFormat="1" ht="12.65" customHeight="1" x14ac:dyDescent="0.2">
      <c r="A642" s="225">
        <v>8690</v>
      </c>
      <c r="B642" s="229" t="s">
        <v>523</v>
      </c>
      <c r="C642" s="230">
        <f>BV85</f>
        <v>0</v>
      </c>
      <c r="D642" s="230">
        <f>(D615/D612)*BV90</f>
        <v>0</v>
      </c>
      <c r="E642" s="232">
        <f>(E623/E612)*SUM(C642:D642)</f>
        <v>0</v>
      </c>
      <c r="F642" s="232">
        <f>(F624/F612)*BV64</f>
        <v>0</v>
      </c>
      <c r="G642" s="230">
        <f>(G625/G612)*BV91</f>
        <v>0</v>
      </c>
      <c r="H642" s="232">
        <f>(H628/H612)*BV60</f>
        <v>0</v>
      </c>
      <c r="I642" s="230">
        <f>(I629/I612)*BV92</f>
        <v>0</v>
      </c>
      <c r="J642" s="230">
        <f>(J630/J612)*BV93</f>
        <v>0</v>
      </c>
      <c r="N642" s="226" t="s">
        <v>524</v>
      </c>
      <c r="CG642" s="253"/>
    </row>
    <row r="643" spans="1:85" s="212" customFormat="1" ht="12.65" customHeight="1" x14ac:dyDescent="0.2">
      <c r="A643" s="225">
        <v>8700</v>
      </c>
      <c r="B643" s="229" t="s">
        <v>525</v>
      </c>
      <c r="C643" s="230">
        <f>BW85</f>
        <v>0</v>
      </c>
      <c r="D643" s="230">
        <f>(D615/D612)*BW90</f>
        <v>0</v>
      </c>
      <c r="E643" s="232">
        <f>(E623/E612)*SUM(C643:D643)</f>
        <v>0</v>
      </c>
      <c r="F643" s="232">
        <f>(F624/F612)*BW64</f>
        <v>0</v>
      </c>
      <c r="G643" s="230">
        <f>(G625/G612)*BW91</f>
        <v>0</v>
      </c>
      <c r="H643" s="232">
        <f>(H628/H612)*BW60</f>
        <v>0</v>
      </c>
      <c r="I643" s="230">
        <f>(I629/I612)*BW92</f>
        <v>0</v>
      </c>
      <c r="J643" s="230">
        <f>(J630/J612)*BW93</f>
        <v>0</v>
      </c>
      <c r="N643" s="226" t="s">
        <v>526</v>
      </c>
      <c r="CG643" s="253"/>
    </row>
    <row r="644" spans="1:85" s="212" customFormat="1" ht="12.65" customHeight="1" x14ac:dyDescent="0.2">
      <c r="A644" s="225">
        <v>8710</v>
      </c>
      <c r="B644" s="229" t="s">
        <v>527</v>
      </c>
      <c r="C644" s="230">
        <f>BX85</f>
        <v>2120873.96</v>
      </c>
      <c r="D644" s="230">
        <f>(D615/D612)*BX90</f>
        <v>3799.6287004476835</v>
      </c>
      <c r="E644" s="232">
        <f>(E623/E612)*SUM(C644:D644)</f>
        <v>843944.92796146276</v>
      </c>
      <c r="F644" s="232">
        <f>(F624/F612)*BX64</f>
        <v>273.35314682810696</v>
      </c>
      <c r="G644" s="230">
        <f>(G625/G612)*BX91</f>
        <v>0</v>
      </c>
      <c r="H644" s="232">
        <f>(H628/H612)*BX60</f>
        <v>0</v>
      </c>
      <c r="I644" s="230">
        <f>(I629/I612)*BX92</f>
        <v>0</v>
      </c>
      <c r="J644" s="230">
        <f>(J630/J612)*BX93</f>
        <v>0</v>
      </c>
      <c r="K644" s="232">
        <f>SUM(C631:J644)</f>
        <v>14200221.082950328</v>
      </c>
      <c r="L644" s="232"/>
      <c r="N644" s="226" t="s">
        <v>528</v>
      </c>
      <c r="CG644" s="253"/>
    </row>
    <row r="645" spans="1:85" s="212" customFormat="1" ht="12.65" customHeight="1" x14ac:dyDescent="0.2">
      <c r="A645" s="225">
        <v>8720</v>
      </c>
      <c r="B645" s="229" t="s">
        <v>529</v>
      </c>
      <c r="C645" s="230">
        <f>BY85</f>
        <v>1307303.52</v>
      </c>
      <c r="D645" s="230">
        <f>(D615/D612)*BY90</f>
        <v>12180.705447665883</v>
      </c>
      <c r="E645" s="232">
        <f>(E623/E612)*SUM(C645:D645)</f>
        <v>524114.39833110129</v>
      </c>
      <c r="F645" s="232">
        <f>(F624/F612)*BY64</f>
        <v>1165.8139918932859</v>
      </c>
      <c r="G645" s="230">
        <f>(G625/G612)*BY91</f>
        <v>0</v>
      </c>
      <c r="H645" s="232">
        <f>(H628/H612)*BY60</f>
        <v>0</v>
      </c>
      <c r="I645" s="230">
        <f>(I629/I612)*BY92</f>
        <v>0</v>
      </c>
      <c r="J645" s="230">
        <f>(J630/J612)*BY93</f>
        <v>0</v>
      </c>
      <c r="K645" s="232">
        <v>0</v>
      </c>
      <c r="L645" s="232"/>
      <c r="N645" s="226" t="s">
        <v>530</v>
      </c>
      <c r="CG645" s="253"/>
    </row>
    <row r="646" spans="1:85" s="212" customFormat="1" ht="12.65" customHeight="1" x14ac:dyDescent="0.2">
      <c r="A646" s="225">
        <v>8730</v>
      </c>
      <c r="B646" s="229" t="s">
        <v>531</v>
      </c>
      <c r="C646" s="230">
        <f>BZ85</f>
        <v>662669.8899999999</v>
      </c>
      <c r="D646" s="230">
        <f>(D615/D612)*BZ90</f>
        <v>2753.3541307591909</v>
      </c>
      <c r="E646" s="232">
        <f>(E623/E612)*SUM(C646:D646)</f>
        <v>264313.81028052687</v>
      </c>
      <c r="F646" s="232">
        <f>(F624/F612)*BZ64</f>
        <v>23.192048112286585</v>
      </c>
      <c r="G646" s="230">
        <f>(G625/G612)*BZ91</f>
        <v>0</v>
      </c>
      <c r="H646" s="232">
        <f>(H628/H612)*BZ60</f>
        <v>0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532</v>
      </c>
      <c r="CG646" s="253"/>
    </row>
    <row r="647" spans="1:85" s="212" customFormat="1" ht="12.65" customHeight="1" x14ac:dyDescent="0.2">
      <c r="A647" s="225">
        <v>8740</v>
      </c>
      <c r="B647" s="229" t="s">
        <v>533</v>
      </c>
      <c r="C647" s="230">
        <f>CA85</f>
        <v>0</v>
      </c>
      <c r="D647" s="230">
        <f>(D615/D612)*CA90</f>
        <v>0</v>
      </c>
      <c r="E647" s="232">
        <f>(E623/E612)*SUM(C647:D647)</f>
        <v>0</v>
      </c>
      <c r="F647" s="232">
        <f>(F624/F612)*CA64</f>
        <v>0</v>
      </c>
      <c r="G647" s="230">
        <f>(G625/G612)*CA91</f>
        <v>0</v>
      </c>
      <c r="H647" s="232">
        <f>(H628/H612)*CA60</f>
        <v>0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2774524.6842300594</v>
      </c>
      <c r="N647" s="226" t="s">
        <v>534</v>
      </c>
      <c r="CG647" s="253"/>
    </row>
    <row r="648" spans="1:85" s="212" customFormat="1" ht="12.65" customHeight="1" x14ac:dyDescent="0.2">
      <c r="A648" s="225"/>
      <c r="B648" s="225"/>
      <c r="C648" s="212">
        <f>SUM(C614:C647)</f>
        <v>92364125.199999988</v>
      </c>
      <c r="L648" s="228"/>
      <c r="CG648" s="253"/>
    </row>
    <row r="666" spans="1:85" s="212" customFormat="1" ht="12.65" customHeight="1" x14ac:dyDescent="0.2">
      <c r="C666" s="223" t="s">
        <v>535</v>
      </c>
      <c r="M666" s="223" t="s">
        <v>536</v>
      </c>
      <c r="CG666" s="253"/>
    </row>
    <row r="667" spans="1:85" s="212" customFormat="1" ht="12.65" customHeight="1" x14ac:dyDescent="0.2">
      <c r="C667" s="223" t="s">
        <v>465</v>
      </c>
      <c r="D667" s="223" t="s">
        <v>466</v>
      </c>
      <c r="E667" s="224" t="s">
        <v>467</v>
      </c>
      <c r="F667" s="223" t="s">
        <v>468</v>
      </c>
      <c r="G667" s="223" t="s">
        <v>469</v>
      </c>
      <c r="H667" s="223" t="s">
        <v>470</v>
      </c>
      <c r="I667" s="223" t="s">
        <v>471</v>
      </c>
      <c r="J667" s="223" t="s">
        <v>472</v>
      </c>
      <c r="K667" s="223" t="s">
        <v>473</v>
      </c>
      <c r="L667" s="224" t="s">
        <v>474</v>
      </c>
      <c r="M667" s="223" t="s">
        <v>537</v>
      </c>
      <c r="CG667" s="253"/>
    </row>
    <row r="668" spans="1:85" s="212" customFormat="1" ht="12.65" customHeight="1" x14ac:dyDescent="0.2">
      <c r="A668" s="225">
        <v>6010</v>
      </c>
      <c r="B668" s="224" t="s">
        <v>263</v>
      </c>
      <c r="C668" s="230">
        <f>C85</f>
        <v>12707528.859999999</v>
      </c>
      <c r="D668" s="230">
        <f>(D615/D612)*C90</f>
        <v>212645.75836760362</v>
      </c>
      <c r="E668" s="232">
        <f>(E623/E612)*SUM(C668:D668)</f>
        <v>5132042.8208537782</v>
      </c>
      <c r="F668" s="232">
        <f>(F624/F612)*C64</f>
        <v>44304.100268645328</v>
      </c>
      <c r="G668" s="230">
        <f>(G625/G612)*C91</f>
        <v>237189.10178734644</v>
      </c>
      <c r="H668" s="232">
        <f>(H628/H612)*C60</f>
        <v>0</v>
      </c>
      <c r="I668" s="230">
        <f>(I629/I612)*C92</f>
        <v>659002.59246244712</v>
      </c>
      <c r="J668" s="230">
        <f>(J630/J612)*C93</f>
        <v>8551.3938457511595</v>
      </c>
      <c r="K668" s="230">
        <f>(K644/K612)*C89</f>
        <v>509683.54942612071</v>
      </c>
      <c r="L668" s="230">
        <f>(L647/L612)*C94</f>
        <v>462954.05460057064</v>
      </c>
      <c r="M668" s="212">
        <f t="shared" ref="M668:M713" si="28">ROUND(SUM(D668:L668),0)</f>
        <v>7266373</v>
      </c>
      <c r="N668" s="224" t="s">
        <v>538</v>
      </c>
      <c r="CG668" s="253"/>
    </row>
    <row r="669" spans="1:85" s="212" customFormat="1" ht="12.65" customHeight="1" x14ac:dyDescent="0.2">
      <c r="A669" s="225">
        <v>6030</v>
      </c>
      <c r="B669" s="224" t="s">
        <v>264</v>
      </c>
      <c r="C669" s="230">
        <f>D85</f>
        <v>12444413.320000004</v>
      </c>
      <c r="D669" s="230">
        <f>(D615/D612)*D90</f>
        <v>265134.90215552022</v>
      </c>
      <c r="E669" s="232">
        <f>(E623/E612)*SUM(C669:D669)</f>
        <v>5048379.5797218969</v>
      </c>
      <c r="F669" s="232">
        <f>(F624/F612)*D64</f>
        <v>45875.453212183071</v>
      </c>
      <c r="G669" s="230">
        <f>(G625/G612)*D91</f>
        <v>464229.76536262577</v>
      </c>
      <c r="H669" s="232">
        <f>(H628/H612)*D60</f>
        <v>0</v>
      </c>
      <c r="I669" s="230">
        <f>(I629/I612)*D92</f>
        <v>452044.69613324146</v>
      </c>
      <c r="J669" s="230">
        <f>(J630/J612)*D93</f>
        <v>17604.812081051958</v>
      </c>
      <c r="K669" s="230">
        <f>(K644/K612)*D89</f>
        <v>712285.36993529461</v>
      </c>
      <c r="L669" s="230">
        <f>(L647/L612)*D94</f>
        <v>324746.45620465424</v>
      </c>
      <c r="M669" s="212">
        <f t="shared" si="28"/>
        <v>7330301</v>
      </c>
      <c r="N669" s="224" t="s">
        <v>539</v>
      </c>
      <c r="CG669" s="253"/>
    </row>
    <row r="670" spans="1:85" s="212" customFormat="1" ht="12.65" customHeight="1" x14ac:dyDescent="0.2">
      <c r="A670" s="225">
        <v>6070</v>
      </c>
      <c r="B670" s="224" t="s">
        <v>540</v>
      </c>
      <c r="C670" s="230">
        <f>E85</f>
        <v>10025222.4</v>
      </c>
      <c r="D670" s="230">
        <f>(D615/D612)*E90</f>
        <v>467720.48184551828</v>
      </c>
      <c r="E670" s="232">
        <f>(E623/E612)*SUM(C670:D670)</f>
        <v>4167918.2965413937</v>
      </c>
      <c r="F670" s="232">
        <f>(F624/F612)*E64</f>
        <v>40205.573961269081</v>
      </c>
      <c r="G670" s="230">
        <f>(G625/G612)*E91</f>
        <v>812708.50358181936</v>
      </c>
      <c r="H670" s="232">
        <f>(H628/H612)*E60</f>
        <v>0</v>
      </c>
      <c r="I670" s="230">
        <f>(I629/I612)*E92</f>
        <v>608421.46481482405</v>
      </c>
      <c r="J670" s="230">
        <f>(J630/J612)*E93</f>
        <v>18352.80199555794</v>
      </c>
      <c r="K670" s="230">
        <f>(K644/K612)*E89</f>
        <v>498554.49624336162</v>
      </c>
      <c r="L670" s="230">
        <f>(L647/L612)*E94</f>
        <v>386073.97865905793</v>
      </c>
      <c r="M670" s="212">
        <f t="shared" si="28"/>
        <v>6999956</v>
      </c>
      <c r="N670" s="224" t="s">
        <v>541</v>
      </c>
      <c r="CG670" s="253"/>
    </row>
    <row r="671" spans="1:85" s="212" customFormat="1" ht="12.65" customHeight="1" x14ac:dyDescent="0.2">
      <c r="A671" s="225">
        <v>6100</v>
      </c>
      <c r="B671" s="224" t="s">
        <v>542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6741.1123389334716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>
        <f>(K644/K612)*F89</f>
        <v>0</v>
      </c>
      <c r="L671" s="230">
        <f>(L647/L612)*F94</f>
        <v>0</v>
      </c>
      <c r="M671" s="212">
        <f t="shared" si="28"/>
        <v>6741</v>
      </c>
      <c r="N671" s="224" t="s">
        <v>543</v>
      </c>
      <c r="CG671" s="253"/>
    </row>
    <row r="672" spans="1:85" s="212" customFormat="1" ht="12.65" customHeight="1" x14ac:dyDescent="0.2">
      <c r="A672" s="225">
        <v>6120</v>
      </c>
      <c r="B672" s="224" t="s">
        <v>544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>
        <f>(K644/K612)*G89</f>
        <v>0</v>
      </c>
      <c r="L672" s="230">
        <f>(L647/L612)*G94</f>
        <v>0</v>
      </c>
      <c r="M672" s="212">
        <f t="shared" si="28"/>
        <v>0</v>
      </c>
      <c r="N672" s="224" t="s">
        <v>545</v>
      </c>
      <c r="CG672" s="253"/>
    </row>
    <row r="673" spans="1:85" s="212" customFormat="1" ht="12.65" customHeight="1" x14ac:dyDescent="0.2">
      <c r="A673" s="225">
        <v>6140</v>
      </c>
      <c r="B673" s="224" t="s">
        <v>546</v>
      </c>
      <c r="C673" s="230">
        <f>H85</f>
        <v>18145892.540000003</v>
      </c>
      <c r="D673" s="230">
        <f>(D615/D612)*H90</f>
        <v>352855.2104486922</v>
      </c>
      <c r="E673" s="232">
        <f>(E623/E612)*SUM(C673:D673)</f>
        <v>7347916.6026526922</v>
      </c>
      <c r="F673" s="232">
        <f>(F624/F612)*H64</f>
        <v>12917.6528944809</v>
      </c>
      <c r="G673" s="230">
        <f>(G625/G612)*H91</f>
        <v>1218327.3612993909</v>
      </c>
      <c r="H673" s="232">
        <f>(H628/H612)*H60</f>
        <v>0</v>
      </c>
      <c r="I673" s="230">
        <f>(I629/I612)*H92</f>
        <v>424244.3817009601</v>
      </c>
      <c r="J673" s="230">
        <f>(J630/J612)*H93</f>
        <v>12724.6270917316</v>
      </c>
      <c r="K673" s="230">
        <f>(K644/K612)*H89</f>
        <v>1420554.7468638944</v>
      </c>
      <c r="L673" s="230">
        <f>(L647/L612)*H94</f>
        <v>380575.49481580197</v>
      </c>
      <c r="M673" s="212">
        <f t="shared" si="28"/>
        <v>11170116</v>
      </c>
      <c r="N673" s="224" t="s">
        <v>547</v>
      </c>
      <c r="CG673" s="253"/>
    </row>
    <row r="674" spans="1:85" s="212" customFormat="1" ht="12.65" customHeight="1" x14ac:dyDescent="0.2">
      <c r="A674" s="225">
        <v>6150</v>
      </c>
      <c r="B674" s="224" t="s">
        <v>548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>
        <f>(K644/K612)*I89</f>
        <v>0</v>
      </c>
      <c r="L674" s="230">
        <f>(L647/L612)*I94</f>
        <v>0</v>
      </c>
      <c r="M674" s="212">
        <f t="shared" si="28"/>
        <v>0</v>
      </c>
      <c r="N674" s="224" t="s">
        <v>549</v>
      </c>
      <c r="CG674" s="253"/>
    </row>
    <row r="675" spans="1:85" s="212" customFormat="1" ht="12.65" customHeight="1" x14ac:dyDescent="0.2">
      <c r="A675" s="225">
        <v>6170</v>
      </c>
      <c r="B675" s="224" t="s">
        <v>45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>
        <f>(K644/K612)*J89</f>
        <v>0</v>
      </c>
      <c r="L675" s="230">
        <f>(L647/L612)*J94</f>
        <v>0</v>
      </c>
      <c r="M675" s="212">
        <f t="shared" si="28"/>
        <v>0</v>
      </c>
      <c r="N675" s="224" t="s">
        <v>550</v>
      </c>
      <c r="CG675" s="253"/>
    </row>
    <row r="676" spans="1:85" s="212" customFormat="1" ht="12.65" customHeight="1" x14ac:dyDescent="0.2">
      <c r="A676" s="225">
        <v>6200</v>
      </c>
      <c r="B676" s="224" t="s">
        <v>269</v>
      </c>
      <c r="C676" s="230">
        <f>K85</f>
        <v>0</v>
      </c>
      <c r="D676" s="230">
        <f>(D615/D612)*K90</f>
        <v>0</v>
      </c>
      <c r="E676" s="232">
        <f>(E623/E612)*SUM(C676:D676)</f>
        <v>0</v>
      </c>
      <c r="F676" s="232">
        <f>(F624/F612)*K64</f>
        <v>0</v>
      </c>
      <c r="G676" s="230">
        <f>(G625/G612)*K91</f>
        <v>0</v>
      </c>
      <c r="H676" s="232">
        <f>(H628/H612)*K60</f>
        <v>0</v>
      </c>
      <c r="I676" s="230">
        <f>(I629/I612)*K92</f>
        <v>0</v>
      </c>
      <c r="J676" s="230">
        <f>(J630/J612)*K93</f>
        <v>0</v>
      </c>
      <c r="K676" s="230">
        <f>(K644/K612)*K89</f>
        <v>0</v>
      </c>
      <c r="L676" s="230">
        <f>(L647/L612)*K94</f>
        <v>0</v>
      </c>
      <c r="M676" s="212">
        <f t="shared" si="28"/>
        <v>0</v>
      </c>
      <c r="N676" s="224" t="s">
        <v>551</v>
      </c>
      <c r="CG676" s="253"/>
    </row>
    <row r="677" spans="1:85" s="212" customFormat="1" ht="12.65" customHeight="1" x14ac:dyDescent="0.2">
      <c r="A677" s="225">
        <v>6210</v>
      </c>
      <c r="B677" s="224" t="s">
        <v>270</v>
      </c>
      <c r="C677" s="230">
        <f>L85</f>
        <v>0</v>
      </c>
      <c r="D677" s="230">
        <f>(D615/D612)*L90</f>
        <v>0</v>
      </c>
      <c r="E677" s="232">
        <f>(E623/E612)*SUM(C677:D677)</f>
        <v>0</v>
      </c>
      <c r="F677" s="232">
        <f>(F624/F612)*L64</f>
        <v>0</v>
      </c>
      <c r="G677" s="230">
        <f>(G625/G612)*L91</f>
        <v>0</v>
      </c>
      <c r="H677" s="232">
        <f>(H628/H612)*L60</f>
        <v>0</v>
      </c>
      <c r="I677" s="230">
        <f>(I629/I612)*L92</f>
        <v>0</v>
      </c>
      <c r="J677" s="230">
        <f>(J630/J612)*L93</f>
        <v>0</v>
      </c>
      <c r="K677" s="230">
        <f>(K644/K612)*L89</f>
        <v>0</v>
      </c>
      <c r="L677" s="230">
        <f>(L647/L612)*L94</f>
        <v>0</v>
      </c>
      <c r="M677" s="212">
        <f t="shared" si="28"/>
        <v>0</v>
      </c>
      <c r="N677" s="224" t="s">
        <v>552</v>
      </c>
      <c r="CG677" s="253"/>
    </row>
    <row r="678" spans="1:85" s="212" customFormat="1" ht="12.65" customHeight="1" x14ac:dyDescent="0.2">
      <c r="A678" s="225">
        <v>6330</v>
      </c>
      <c r="B678" s="224" t="s">
        <v>553</v>
      </c>
      <c r="C678" s="230">
        <f>M85</f>
        <v>50.67</v>
      </c>
      <c r="D678" s="230">
        <f>(D615/D612)*M90</f>
        <v>0</v>
      </c>
      <c r="E678" s="232">
        <f>(E623/E612)*SUM(C678:D678)</f>
        <v>20.126710157847366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>
        <f>(K644/K612)*M89</f>
        <v>0</v>
      </c>
      <c r="L678" s="230">
        <f>(L647/L612)*M94</f>
        <v>0</v>
      </c>
      <c r="M678" s="212">
        <f t="shared" si="28"/>
        <v>20</v>
      </c>
      <c r="N678" s="224" t="s">
        <v>554</v>
      </c>
      <c r="CG678" s="253"/>
    </row>
    <row r="679" spans="1:85" s="212" customFormat="1" ht="12.65" customHeight="1" x14ac:dyDescent="0.2">
      <c r="A679" s="225">
        <v>6400</v>
      </c>
      <c r="B679" s="224" t="s">
        <v>555</v>
      </c>
      <c r="C679" s="230">
        <f>N85</f>
        <v>0</v>
      </c>
      <c r="D679" s="230">
        <f>(D615/D612)*N90</f>
        <v>0</v>
      </c>
      <c r="E679" s="232">
        <f>(E623/E612)*SUM(C679:D679)</f>
        <v>0</v>
      </c>
      <c r="F679" s="232">
        <f>(F624/F612)*N64</f>
        <v>0</v>
      </c>
      <c r="G679" s="230">
        <f>(G625/G612)*N91</f>
        <v>0</v>
      </c>
      <c r="H679" s="232">
        <f>(H628/H612)*N60</f>
        <v>0</v>
      </c>
      <c r="I679" s="230">
        <f>(I629/I612)*N92</f>
        <v>0</v>
      </c>
      <c r="J679" s="230">
        <f>(J630/J612)*N93</f>
        <v>0</v>
      </c>
      <c r="K679" s="230">
        <f>(K644/K612)*N89</f>
        <v>0</v>
      </c>
      <c r="L679" s="230">
        <f>(L647/L612)*N94</f>
        <v>0</v>
      </c>
      <c r="M679" s="212">
        <f t="shared" si="28"/>
        <v>0</v>
      </c>
      <c r="N679" s="224" t="s">
        <v>556</v>
      </c>
      <c r="CG679" s="253"/>
    </row>
    <row r="680" spans="1:85" s="212" customFormat="1" ht="12.65" customHeight="1" x14ac:dyDescent="0.2">
      <c r="A680" s="225">
        <v>7010</v>
      </c>
      <c r="B680" s="224" t="s">
        <v>557</v>
      </c>
      <c r="C680" s="230">
        <f>O85</f>
        <v>9200002.3100000005</v>
      </c>
      <c r="D680" s="230">
        <f>(D615/D612)*O90</f>
        <v>308464.48052021518</v>
      </c>
      <c r="E680" s="232">
        <f>(E623/E612)*SUM(C680:D680)</f>
        <v>3776873.0045059714</v>
      </c>
      <c r="F680" s="232">
        <f>(F624/F612)*O64</f>
        <v>43820.153618419812</v>
      </c>
      <c r="G680" s="230">
        <f>(G625/G612)*O91</f>
        <v>221941.93133346783</v>
      </c>
      <c r="H680" s="232">
        <f>(H628/H612)*O60</f>
        <v>0</v>
      </c>
      <c r="I680" s="230">
        <f>(I629/I612)*O92</f>
        <v>449728.00326388475</v>
      </c>
      <c r="J680" s="230">
        <f>(J630/J612)*O93</f>
        <v>15370.584341117585</v>
      </c>
      <c r="K680" s="230">
        <f>(K644/K612)*O89</f>
        <v>383224.43020539085</v>
      </c>
      <c r="L680" s="230">
        <f>(L647/L612)*O94</f>
        <v>277195.83258985856</v>
      </c>
      <c r="M680" s="212">
        <f t="shared" si="28"/>
        <v>5476618</v>
      </c>
      <c r="N680" s="224" t="s">
        <v>558</v>
      </c>
      <c r="CG680" s="253"/>
    </row>
    <row r="681" spans="1:85" s="212" customFormat="1" ht="12.65" customHeight="1" x14ac:dyDescent="0.2">
      <c r="A681" s="225">
        <v>7020</v>
      </c>
      <c r="B681" s="224" t="s">
        <v>559</v>
      </c>
      <c r="C681" s="230">
        <f>P85</f>
        <v>14782489.350000003</v>
      </c>
      <c r="D681" s="230">
        <f>(D615/D612)*P90</f>
        <v>287635.35652102192</v>
      </c>
      <c r="E681" s="232">
        <f>(E623/E612)*SUM(C681:D681)</f>
        <v>5986027.8668001434</v>
      </c>
      <c r="F681" s="232">
        <f>(F624/F612)*P64</f>
        <v>475827.37996513926</v>
      </c>
      <c r="G681" s="230">
        <f>(G625/G612)*P91</f>
        <v>0</v>
      </c>
      <c r="H681" s="232">
        <f>(H628/H612)*P60</f>
        <v>0</v>
      </c>
      <c r="I681" s="230">
        <f>(I629/I612)*P92</f>
        <v>531005.3114304851</v>
      </c>
      <c r="J681" s="230">
        <f>(J630/J612)*P93</f>
        <v>6582.446027431748</v>
      </c>
      <c r="K681" s="230">
        <f>(K644/K612)*P89</f>
        <v>2032354.7782807536</v>
      </c>
      <c r="L681" s="230">
        <f>(L647/L612)*P94</f>
        <v>102150.74667387317</v>
      </c>
      <c r="M681" s="212">
        <f t="shared" si="28"/>
        <v>9421584</v>
      </c>
      <c r="N681" s="224" t="s">
        <v>560</v>
      </c>
      <c r="CG681" s="253"/>
    </row>
    <row r="682" spans="1:85" s="212" customFormat="1" ht="12.65" customHeight="1" x14ac:dyDescent="0.2">
      <c r="A682" s="225">
        <v>7030</v>
      </c>
      <c r="B682" s="224" t="s">
        <v>561</v>
      </c>
      <c r="C682" s="230">
        <f>Q85</f>
        <v>0</v>
      </c>
      <c r="D682" s="230">
        <f>(D615/D612)*Q90</f>
        <v>0</v>
      </c>
      <c r="E682" s="232">
        <f>(E623/E612)*SUM(C682:D682)</f>
        <v>0</v>
      </c>
      <c r="F682" s="232">
        <f>(F624/F612)*Q64</f>
        <v>0</v>
      </c>
      <c r="G682" s="230">
        <f>(G625/G612)*Q91</f>
        <v>0</v>
      </c>
      <c r="H682" s="232">
        <f>(H628/H612)*Q60</f>
        <v>0</v>
      </c>
      <c r="I682" s="230">
        <f>(I629/I612)*Q92</f>
        <v>0</v>
      </c>
      <c r="J682" s="230">
        <f>(J630/J612)*Q93</f>
        <v>0</v>
      </c>
      <c r="K682" s="230">
        <f>(K644/K612)*Q89</f>
        <v>0</v>
      </c>
      <c r="L682" s="230">
        <f>(L647/L612)*Q94</f>
        <v>0</v>
      </c>
      <c r="M682" s="212">
        <f t="shared" si="28"/>
        <v>0</v>
      </c>
      <c r="N682" s="224" t="s">
        <v>562</v>
      </c>
      <c r="CG682" s="253"/>
    </row>
    <row r="683" spans="1:85" s="212" customFormat="1" ht="12.65" customHeight="1" x14ac:dyDescent="0.2">
      <c r="A683" s="225">
        <v>7040</v>
      </c>
      <c r="B683" s="224" t="s">
        <v>53</v>
      </c>
      <c r="C683" s="230">
        <f>R85</f>
        <v>1696710.08</v>
      </c>
      <c r="D683" s="230">
        <f>(D615/D612)*R90</f>
        <v>120343.33589359718</v>
      </c>
      <c r="E683" s="232">
        <f>(E623/E612)*SUM(C683:D683)</f>
        <v>721754.63672818081</v>
      </c>
      <c r="F683" s="232">
        <f>(F624/F612)*R64</f>
        <v>1431.5778020765358</v>
      </c>
      <c r="G683" s="230">
        <f>(G625/G612)*R91</f>
        <v>1078.5779742293555</v>
      </c>
      <c r="H683" s="232">
        <f>(H628/H612)*R60</f>
        <v>0</v>
      </c>
      <c r="I683" s="230">
        <f>(I629/I612)*R92</f>
        <v>0</v>
      </c>
      <c r="J683" s="230">
        <f>(J630/J612)*R93</f>
        <v>870.09433685070621</v>
      </c>
      <c r="K683" s="230">
        <f>(K644/K612)*R89</f>
        <v>283935.90274950786</v>
      </c>
      <c r="L683" s="230">
        <f>(L647/L612)*R94</f>
        <v>85876.629127627108</v>
      </c>
      <c r="M683" s="212">
        <f t="shared" si="28"/>
        <v>1215291</v>
      </c>
      <c r="N683" s="224" t="s">
        <v>563</v>
      </c>
      <c r="CG683" s="253"/>
    </row>
    <row r="684" spans="1:85" s="212" customFormat="1" ht="12.65" customHeight="1" x14ac:dyDescent="0.2">
      <c r="A684" s="225">
        <v>7050</v>
      </c>
      <c r="B684" s="224" t="s">
        <v>564</v>
      </c>
      <c r="C684" s="230">
        <f>S85</f>
        <v>1704672.7099999997</v>
      </c>
      <c r="D684" s="230">
        <f>(D615/D612)*S90</f>
        <v>75982.80404268323</v>
      </c>
      <c r="E684" s="232">
        <f>(E623/E612)*SUM(C684:D684)</f>
        <v>707296.96905683423</v>
      </c>
      <c r="F684" s="232">
        <f>(F624/F612)*S64</f>
        <v>12598.641648637302</v>
      </c>
      <c r="G684" s="230">
        <f>(G625/G612)*S91</f>
        <v>0</v>
      </c>
      <c r="H684" s="232">
        <f>(H628/H612)*S60</f>
        <v>0</v>
      </c>
      <c r="I684" s="230">
        <f>(I629/I612)*S92</f>
        <v>0</v>
      </c>
      <c r="J684" s="230">
        <f>(J630/J612)*S93</f>
        <v>1164.1035527271329</v>
      </c>
      <c r="K684" s="230">
        <f>(K644/K612)*S89</f>
        <v>0</v>
      </c>
      <c r="L684" s="230">
        <f>(L647/L612)*S94</f>
        <v>0</v>
      </c>
      <c r="M684" s="212">
        <f t="shared" si="28"/>
        <v>797043</v>
      </c>
      <c r="N684" s="224" t="s">
        <v>565</v>
      </c>
      <c r="CG684" s="253"/>
    </row>
    <row r="685" spans="1:85" s="212" customFormat="1" ht="12.65" customHeight="1" x14ac:dyDescent="0.2">
      <c r="A685" s="225">
        <v>7060</v>
      </c>
      <c r="B685" s="224" t="s">
        <v>566</v>
      </c>
      <c r="C685" s="230">
        <f>T85</f>
        <v>0</v>
      </c>
      <c r="D685" s="230">
        <f>(D615/D612)*T90</f>
        <v>0</v>
      </c>
      <c r="E685" s="232">
        <f>(E623/E612)*SUM(C685:D685)</f>
        <v>0</v>
      </c>
      <c r="F685" s="232">
        <f>(F624/F612)*T64</f>
        <v>0</v>
      </c>
      <c r="G685" s="230">
        <f>(G625/G612)*T91</f>
        <v>0</v>
      </c>
      <c r="H685" s="232">
        <f>(H628/H612)*T60</f>
        <v>0</v>
      </c>
      <c r="I685" s="230">
        <f>(I629/I612)*T92</f>
        <v>0</v>
      </c>
      <c r="J685" s="230">
        <f>(J630/J612)*T93</f>
        <v>0</v>
      </c>
      <c r="K685" s="230">
        <f>(K644/K612)*T89</f>
        <v>0</v>
      </c>
      <c r="L685" s="230">
        <f>(L647/L612)*T94</f>
        <v>0</v>
      </c>
      <c r="M685" s="212">
        <f t="shared" si="28"/>
        <v>0</v>
      </c>
      <c r="N685" s="224" t="s">
        <v>567</v>
      </c>
      <c r="CG685" s="253"/>
    </row>
    <row r="686" spans="1:85" s="212" customFormat="1" ht="12.65" customHeight="1" x14ac:dyDescent="0.2">
      <c r="A686" s="225">
        <v>7070</v>
      </c>
      <c r="B686" s="224" t="s">
        <v>56</v>
      </c>
      <c r="C686" s="230">
        <f>U85</f>
        <v>8369310.9600000046</v>
      </c>
      <c r="D686" s="230">
        <f>(D615/D612)*U90</f>
        <v>108314.28696781101</v>
      </c>
      <c r="E686" s="232">
        <f>(E623/E612)*SUM(C686:D686)</f>
        <v>3367410.8184837261</v>
      </c>
      <c r="F686" s="232">
        <f>(F624/F612)*U64</f>
        <v>116593.3798872663</v>
      </c>
      <c r="G686" s="230">
        <f>(G625/G612)*U91</f>
        <v>0</v>
      </c>
      <c r="H686" s="232">
        <f>(H628/H612)*U60</f>
        <v>0</v>
      </c>
      <c r="I686" s="230">
        <f>(I629/I612)*U92</f>
        <v>0</v>
      </c>
      <c r="J686" s="230">
        <f>(J630/J612)*U93</f>
        <v>0</v>
      </c>
      <c r="K686" s="230">
        <f>(K644/K612)*U89</f>
        <v>515465.00893201074</v>
      </c>
      <c r="L686" s="230">
        <f>(L647/L612)*U94</f>
        <v>0</v>
      </c>
      <c r="M686" s="212">
        <f t="shared" si="28"/>
        <v>4107783</v>
      </c>
      <c r="N686" s="224" t="s">
        <v>568</v>
      </c>
      <c r="CG686" s="253"/>
    </row>
    <row r="687" spans="1:85" s="212" customFormat="1" ht="12.65" customHeight="1" x14ac:dyDescent="0.2">
      <c r="A687" s="225">
        <v>7110</v>
      </c>
      <c r="B687" s="224" t="s">
        <v>569</v>
      </c>
      <c r="C687" s="230">
        <f>V85</f>
        <v>0</v>
      </c>
      <c r="D687" s="230">
        <f>(D615/D612)*V90</f>
        <v>0</v>
      </c>
      <c r="E687" s="232">
        <f>(E623/E612)*SUM(C687:D687)</f>
        <v>0</v>
      </c>
      <c r="F687" s="232">
        <f>(F624/F612)*V64</f>
        <v>0</v>
      </c>
      <c r="G687" s="230">
        <f>(G625/G612)*V91</f>
        <v>0</v>
      </c>
      <c r="H687" s="232">
        <f>(H628/H612)*V60</f>
        <v>0</v>
      </c>
      <c r="I687" s="230">
        <f>(I629/I612)*V92</f>
        <v>0</v>
      </c>
      <c r="J687" s="230">
        <f>(J630/J612)*V93</f>
        <v>0</v>
      </c>
      <c r="K687" s="230">
        <f>(K644/K612)*V89</f>
        <v>79657.583629116809</v>
      </c>
      <c r="L687" s="230">
        <f>(L647/L612)*V94</f>
        <v>0</v>
      </c>
      <c r="M687" s="212">
        <f t="shared" si="28"/>
        <v>79658</v>
      </c>
      <c r="N687" s="224" t="s">
        <v>570</v>
      </c>
      <c r="CG687" s="253"/>
    </row>
    <row r="688" spans="1:85" s="212" customFormat="1" ht="12.65" customHeight="1" x14ac:dyDescent="0.2">
      <c r="A688" s="225">
        <v>7120</v>
      </c>
      <c r="B688" s="224" t="s">
        <v>571</v>
      </c>
      <c r="C688" s="230">
        <f>W85</f>
        <v>2285176.6100000003</v>
      </c>
      <c r="D688" s="230">
        <f>(D615/D612)*W90</f>
        <v>48507.660488025969</v>
      </c>
      <c r="E688" s="232">
        <f>(E623/E612)*SUM(C688:D688)</f>
        <v>926966.3886331158</v>
      </c>
      <c r="F688" s="232">
        <f>(F624/F612)*W64</f>
        <v>8162.9656256816497</v>
      </c>
      <c r="G688" s="230">
        <f>(G625/G612)*W91</f>
        <v>0</v>
      </c>
      <c r="H688" s="232">
        <f>(H628/H612)*W60</f>
        <v>0</v>
      </c>
      <c r="I688" s="230">
        <f>(I629/I612)*W92</f>
        <v>0</v>
      </c>
      <c r="J688" s="230">
        <f>(J630/J612)*W93</f>
        <v>13667.272323605137</v>
      </c>
      <c r="K688" s="230">
        <f>(K644/K612)*W89</f>
        <v>518684.78278023272</v>
      </c>
      <c r="L688" s="230">
        <f>(L647/L612)*W94</f>
        <v>0</v>
      </c>
      <c r="M688" s="212">
        <f t="shared" si="28"/>
        <v>1515989</v>
      </c>
      <c r="N688" s="224" t="s">
        <v>572</v>
      </c>
      <c r="CG688" s="253"/>
    </row>
    <row r="689" spans="1:85" s="212" customFormat="1" ht="12.65" customHeight="1" x14ac:dyDescent="0.2">
      <c r="A689" s="225">
        <v>7130</v>
      </c>
      <c r="B689" s="224" t="s">
        <v>573</v>
      </c>
      <c r="C689" s="230">
        <f>X85</f>
        <v>2020670.8999999997</v>
      </c>
      <c r="D689" s="230">
        <f>(D615/D612)*X90</f>
        <v>42824.204654887886</v>
      </c>
      <c r="E689" s="232">
        <f>(E623/E612)*SUM(C689:D689)</f>
        <v>819644.12637706415</v>
      </c>
      <c r="F689" s="232">
        <f>(F624/F612)*X64</f>
        <v>15600.686448446662</v>
      </c>
      <c r="G689" s="230">
        <f>(G625/G612)*X91</f>
        <v>0</v>
      </c>
      <c r="H689" s="232">
        <f>(H628/H612)*X60</f>
        <v>0</v>
      </c>
      <c r="I689" s="230">
        <f>(I629/I612)*X92</f>
        <v>0</v>
      </c>
      <c r="J689" s="230">
        <f>(J630/J612)*X93</f>
        <v>0</v>
      </c>
      <c r="K689" s="230">
        <f>(K644/K612)*X89</f>
        <v>1235010.3380811727</v>
      </c>
      <c r="L689" s="230">
        <f>(L647/L612)*X94</f>
        <v>0</v>
      </c>
      <c r="M689" s="212">
        <f t="shared" si="28"/>
        <v>2113079</v>
      </c>
      <c r="N689" s="224" t="s">
        <v>574</v>
      </c>
      <c r="CG689" s="253"/>
    </row>
    <row r="690" spans="1:85" s="212" customFormat="1" ht="12.65" customHeight="1" x14ac:dyDescent="0.2">
      <c r="A690" s="225">
        <v>7140</v>
      </c>
      <c r="B690" s="224" t="s">
        <v>575</v>
      </c>
      <c r="C690" s="230">
        <f>Y85</f>
        <v>8029942.3799999999</v>
      </c>
      <c r="D690" s="230">
        <f>(D615/D612)*Y90</f>
        <v>307982.42150264431</v>
      </c>
      <c r="E690" s="232">
        <f>(E623/E612)*SUM(C690:D690)</f>
        <v>3311920.1854701154</v>
      </c>
      <c r="F690" s="232">
        <f>(F624/F612)*Y64</f>
        <v>171159.84933209667</v>
      </c>
      <c r="G690" s="230">
        <f>(G625/G612)*Y91</f>
        <v>0</v>
      </c>
      <c r="H690" s="232">
        <f>(H628/H612)*Y60</f>
        <v>0</v>
      </c>
      <c r="I690" s="230">
        <f>(I629/I612)*Y92</f>
        <v>207730.12728565786</v>
      </c>
      <c r="J690" s="230">
        <f>(J630/J612)*Y93</f>
        <v>55.315741473219695</v>
      </c>
      <c r="K690" s="230">
        <f>(K644/K612)*Y89</f>
        <v>1008772.8488268543</v>
      </c>
      <c r="L690" s="230">
        <f>(L647/L612)*Y94</f>
        <v>58531.458184460302</v>
      </c>
      <c r="M690" s="212">
        <f t="shared" si="28"/>
        <v>5066152</v>
      </c>
      <c r="N690" s="224" t="s">
        <v>576</v>
      </c>
      <c r="CG690" s="253"/>
    </row>
    <row r="691" spans="1:85" s="212" customFormat="1" ht="12.65" customHeight="1" x14ac:dyDescent="0.2">
      <c r="A691" s="225">
        <v>7150</v>
      </c>
      <c r="B691" s="224" t="s">
        <v>577</v>
      </c>
      <c r="C691" s="230">
        <f>Z85</f>
        <v>0</v>
      </c>
      <c r="D691" s="230">
        <f>(D615/D612)*Z90</f>
        <v>0</v>
      </c>
      <c r="E691" s="232">
        <f>(E623/E612)*SUM(C691:D691)</f>
        <v>0</v>
      </c>
      <c r="F691" s="232">
        <f>(F624/F612)*Z64</f>
        <v>0</v>
      </c>
      <c r="G691" s="230">
        <f>(G625/G612)*Z91</f>
        <v>0</v>
      </c>
      <c r="H691" s="232">
        <f>(H628/H612)*Z60</f>
        <v>0</v>
      </c>
      <c r="I691" s="230">
        <f>(I629/I612)*Z92</f>
        <v>0</v>
      </c>
      <c r="J691" s="230">
        <f>(J630/J612)*Z93</f>
        <v>0</v>
      </c>
      <c r="K691" s="230">
        <f>(K644/K612)*Z89</f>
        <v>0</v>
      </c>
      <c r="L691" s="230">
        <f>(L647/L612)*Z94</f>
        <v>0</v>
      </c>
      <c r="M691" s="212">
        <f t="shared" si="28"/>
        <v>0</v>
      </c>
      <c r="N691" s="224" t="s">
        <v>578</v>
      </c>
      <c r="CG691" s="253"/>
    </row>
    <row r="692" spans="1:85" s="212" customFormat="1" ht="12.65" customHeight="1" x14ac:dyDescent="0.2">
      <c r="A692" s="225">
        <v>7160</v>
      </c>
      <c r="B692" s="224" t="s">
        <v>579</v>
      </c>
      <c r="C692" s="230">
        <f>AA85</f>
        <v>682207.84</v>
      </c>
      <c r="D692" s="230">
        <f>(D615/D612)*AA90</f>
        <v>60775.185408685953</v>
      </c>
      <c r="E692" s="232">
        <f>(E623/E612)*SUM(C692:D692)</f>
        <v>295121.45262682391</v>
      </c>
      <c r="F692" s="232">
        <f>(F624/F612)*AA64</f>
        <v>8693.3337432989811</v>
      </c>
      <c r="G692" s="230">
        <f>(G625/G612)*AA91</f>
        <v>0</v>
      </c>
      <c r="H692" s="232">
        <f>(H628/H612)*AA60</f>
        <v>0</v>
      </c>
      <c r="I692" s="230">
        <f>(I629/I612)*AA92</f>
        <v>0</v>
      </c>
      <c r="J692" s="230">
        <f>(J630/J612)*AA93</f>
        <v>1261.2237414138722</v>
      </c>
      <c r="K692" s="230">
        <f>(K644/K612)*AA89</f>
        <v>75812.990682672083</v>
      </c>
      <c r="L692" s="230">
        <f>(L647/L612)*AA94</f>
        <v>0</v>
      </c>
      <c r="M692" s="212">
        <f t="shared" si="28"/>
        <v>441664</v>
      </c>
      <c r="N692" s="224" t="s">
        <v>580</v>
      </c>
      <c r="CG692" s="253"/>
    </row>
    <row r="693" spans="1:85" s="212" customFormat="1" ht="12.65" customHeight="1" x14ac:dyDescent="0.2">
      <c r="A693" s="225">
        <v>7170</v>
      </c>
      <c r="B693" s="224" t="s">
        <v>62</v>
      </c>
      <c r="C693" s="230">
        <f>AB85</f>
        <v>10183373.01</v>
      </c>
      <c r="D693" s="230">
        <f>(D615/D612)*AB90</f>
        <v>24646.516274678121</v>
      </c>
      <c r="E693" s="232">
        <f>(E623/E612)*SUM(C693:D693)</f>
        <v>4054743.4436743008</v>
      </c>
      <c r="F693" s="232">
        <f>(F624/F612)*AB64</f>
        <v>223796.40044584754</v>
      </c>
      <c r="G693" s="230">
        <f>(G625/G612)*AB91</f>
        <v>0</v>
      </c>
      <c r="H693" s="232">
        <f>(H628/H612)*AB60</f>
        <v>0</v>
      </c>
      <c r="I693" s="230">
        <f>(I629/I612)*AB92</f>
        <v>0</v>
      </c>
      <c r="J693" s="230">
        <f>(J630/J612)*AB93</f>
        <v>515.32367067368</v>
      </c>
      <c r="K693" s="230">
        <f>(K644/K612)*AB89</f>
        <v>686424.35429711838</v>
      </c>
      <c r="L693" s="230">
        <f>(L647/L612)*AB94</f>
        <v>0</v>
      </c>
      <c r="M693" s="212">
        <f t="shared" si="28"/>
        <v>4990126</v>
      </c>
      <c r="N693" s="224" t="s">
        <v>581</v>
      </c>
      <c r="CG693" s="253"/>
    </row>
    <row r="694" spans="1:85" s="212" customFormat="1" ht="12.65" customHeight="1" x14ac:dyDescent="0.2">
      <c r="A694" s="225">
        <v>7180</v>
      </c>
      <c r="B694" s="224" t="s">
        <v>582</v>
      </c>
      <c r="C694" s="230">
        <f>AC85</f>
        <v>2809012.05</v>
      </c>
      <c r="D694" s="230">
        <f>(D615/D612)*AC90</f>
        <v>28692.836623454303</v>
      </c>
      <c r="E694" s="232">
        <f>(E623/E612)*SUM(C694:D694)</f>
        <v>1127169.2079450835</v>
      </c>
      <c r="F694" s="232">
        <f>(F624/F612)*AC64</f>
        <v>14668.329640073507</v>
      </c>
      <c r="G694" s="230">
        <f>(G625/G612)*AC91</f>
        <v>0</v>
      </c>
      <c r="H694" s="232">
        <f>(H628/H612)*AC60</f>
        <v>0</v>
      </c>
      <c r="I694" s="230">
        <f>(I629/I612)*AC92</f>
        <v>0</v>
      </c>
      <c r="J694" s="230">
        <f>(J630/J612)*AC93</f>
        <v>1158.9092309034643</v>
      </c>
      <c r="K694" s="230">
        <f>(K644/K612)*AC89</f>
        <v>407128.04069034051</v>
      </c>
      <c r="L694" s="230">
        <f>(L647/L612)*AC94</f>
        <v>0</v>
      </c>
      <c r="M694" s="212">
        <f t="shared" si="28"/>
        <v>1578817</v>
      </c>
      <c r="N694" s="224" t="s">
        <v>583</v>
      </c>
      <c r="CG694" s="253"/>
    </row>
    <row r="695" spans="1:85" s="212" customFormat="1" ht="12.65" customHeight="1" x14ac:dyDescent="0.2">
      <c r="A695" s="225">
        <v>7190</v>
      </c>
      <c r="B695" s="224" t="s">
        <v>64</v>
      </c>
      <c r="C695" s="230">
        <f>AD85</f>
        <v>1628828.4</v>
      </c>
      <c r="D695" s="230">
        <f>(D615/D612)*AD90</f>
        <v>4680.4799776026603</v>
      </c>
      <c r="E695" s="232">
        <f>(E623/E612)*SUM(C695:D695)</f>
        <v>648848.62379275879</v>
      </c>
      <c r="F695" s="232">
        <f>(F624/F612)*AD64</f>
        <v>0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>
        <f>(K644/K612)*AD89</f>
        <v>40578.680426289706</v>
      </c>
      <c r="L695" s="230">
        <f>(L647/L612)*AD94</f>
        <v>0</v>
      </c>
      <c r="M695" s="212">
        <f t="shared" si="28"/>
        <v>694108</v>
      </c>
      <c r="N695" s="224" t="s">
        <v>584</v>
      </c>
      <c r="CG695" s="253"/>
    </row>
    <row r="696" spans="1:85" s="212" customFormat="1" ht="12.65" customHeight="1" x14ac:dyDescent="0.2">
      <c r="A696" s="225">
        <v>7200</v>
      </c>
      <c r="B696" s="224" t="s">
        <v>585</v>
      </c>
      <c r="C696" s="230">
        <f>AE85</f>
        <v>1294831.47</v>
      </c>
      <c r="D696" s="230">
        <f>(D615/D612)*AE90</f>
        <v>0</v>
      </c>
      <c r="E696" s="232">
        <f>(E623/E612)*SUM(C696:D696)</f>
        <v>514322.03868066781</v>
      </c>
      <c r="F696" s="232">
        <f>(F624/F612)*AE64</f>
        <v>89.451625926385503</v>
      </c>
      <c r="G696" s="230">
        <f>(G625/G612)*AE91</f>
        <v>0</v>
      </c>
      <c r="H696" s="232">
        <f>(H628/H612)*AE60</f>
        <v>0</v>
      </c>
      <c r="I696" s="230">
        <f>(I629/I612)*AE92</f>
        <v>0</v>
      </c>
      <c r="J696" s="230">
        <f>(J630/J612)*AE93</f>
        <v>0</v>
      </c>
      <c r="K696" s="230">
        <f>(K644/K612)*AE89</f>
        <v>81475.035452668904</v>
      </c>
      <c r="L696" s="230">
        <f>(L647/L612)*AE94</f>
        <v>0</v>
      </c>
      <c r="M696" s="212">
        <f t="shared" si="28"/>
        <v>595887</v>
      </c>
      <c r="N696" s="224" t="s">
        <v>586</v>
      </c>
      <c r="CG696" s="253"/>
    </row>
    <row r="697" spans="1:85" s="212" customFormat="1" ht="12.65" customHeight="1" x14ac:dyDescent="0.2">
      <c r="A697" s="225">
        <v>7220</v>
      </c>
      <c r="B697" s="224" t="s">
        <v>587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>
        <f>(K644/K612)*AF89</f>
        <v>0</v>
      </c>
      <c r="L697" s="230">
        <f>(L647/L612)*AF94</f>
        <v>0</v>
      </c>
      <c r="M697" s="212">
        <f t="shared" si="28"/>
        <v>0</v>
      </c>
      <c r="N697" s="224" t="s">
        <v>588</v>
      </c>
      <c r="CG697" s="253"/>
    </row>
    <row r="698" spans="1:85" s="212" customFormat="1" ht="12.65" customHeight="1" x14ac:dyDescent="0.2">
      <c r="A698" s="225">
        <v>7230</v>
      </c>
      <c r="B698" s="224" t="s">
        <v>589</v>
      </c>
      <c r="C698" s="230">
        <f>AG85</f>
        <v>23797759.059999995</v>
      </c>
      <c r="D698" s="230">
        <f>(D615/D612)*AG90</f>
        <v>458518.94997627143</v>
      </c>
      <c r="E698" s="232">
        <f>(E623/E612)*SUM(C698:D698)</f>
        <v>9634874.225675134</v>
      </c>
      <c r="F698" s="232">
        <f>(F624/F612)*AG64</f>
        <v>87727.991953978475</v>
      </c>
      <c r="G698" s="230">
        <f>(G625/G612)*AG91</f>
        <v>435230.72573732288</v>
      </c>
      <c r="H698" s="232">
        <f>(H628/H612)*AG60</f>
        <v>0</v>
      </c>
      <c r="I698" s="230">
        <f>(I629/I612)*AG92</f>
        <v>201069.63528625711</v>
      </c>
      <c r="J698" s="230">
        <f>(J630/J612)*AG93</f>
        <v>27260.691385782673</v>
      </c>
      <c r="K698" s="230">
        <f>(K644/K612)*AG89</f>
        <v>3062130.7664664248</v>
      </c>
      <c r="L698" s="230">
        <f>(L647/L612)*AG94</f>
        <v>462629.977935954</v>
      </c>
      <c r="M698" s="212">
        <f t="shared" si="28"/>
        <v>14369443</v>
      </c>
      <c r="N698" s="224" t="s">
        <v>590</v>
      </c>
      <c r="CG698" s="253"/>
    </row>
    <row r="699" spans="1:85" s="212" customFormat="1" ht="12.65" customHeight="1" x14ac:dyDescent="0.2">
      <c r="A699" s="225">
        <v>7240</v>
      </c>
      <c r="B699" s="224" t="s">
        <v>66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>
        <f>(K644/K612)*AH89</f>
        <v>0</v>
      </c>
      <c r="L699" s="230">
        <f>(L647/L612)*AH94</f>
        <v>0</v>
      </c>
      <c r="M699" s="212">
        <f t="shared" si="28"/>
        <v>0</v>
      </c>
      <c r="N699" s="224" t="s">
        <v>591</v>
      </c>
      <c r="CG699" s="253"/>
    </row>
    <row r="700" spans="1:85" s="212" customFormat="1" ht="12.65" customHeight="1" x14ac:dyDescent="0.2">
      <c r="A700" s="225">
        <v>7250</v>
      </c>
      <c r="B700" s="224" t="s">
        <v>592</v>
      </c>
      <c r="C700" s="230">
        <f>AI85</f>
        <v>1673627.2899999998</v>
      </c>
      <c r="D700" s="230">
        <f>(D615/D612)*AI90</f>
        <v>2410.9612219180076</v>
      </c>
      <c r="E700" s="232">
        <f>(E623/E612)*SUM(C700:D700)</f>
        <v>665741.78203688399</v>
      </c>
      <c r="F700" s="232">
        <f>(F624/F612)*AI64</f>
        <v>12723.185298892409</v>
      </c>
      <c r="G700" s="230">
        <f>(G625/G612)*AI91</f>
        <v>16938.576822556468</v>
      </c>
      <c r="H700" s="232">
        <f>(H628/H612)*AI60</f>
        <v>0</v>
      </c>
      <c r="I700" s="230">
        <f>(I629/I612)*AI92</f>
        <v>0</v>
      </c>
      <c r="J700" s="230">
        <f>(J630/J612)*AI93</f>
        <v>4559.6226425820651</v>
      </c>
      <c r="K700" s="230">
        <f>(K644/K612)*AI89</f>
        <v>59825.268048901511</v>
      </c>
      <c r="L700" s="230">
        <f>(L647/L612)*AI94</f>
        <v>92860.856665021114</v>
      </c>
      <c r="M700" s="212">
        <f t="shared" si="28"/>
        <v>855060</v>
      </c>
      <c r="N700" s="224" t="s">
        <v>593</v>
      </c>
      <c r="CG700" s="253"/>
    </row>
    <row r="701" spans="1:85" s="212" customFormat="1" ht="12.65" customHeight="1" x14ac:dyDescent="0.2">
      <c r="A701" s="225">
        <v>7260</v>
      </c>
      <c r="B701" s="224" t="s">
        <v>68</v>
      </c>
      <c r="C701" s="230">
        <f>AJ85</f>
        <v>1581632.99</v>
      </c>
      <c r="D701" s="230">
        <f>(D615/D612)*AJ90</f>
        <v>0</v>
      </c>
      <c r="E701" s="232">
        <f>(E623/E612)*SUM(C701:D701)</f>
        <v>628242.92018589901</v>
      </c>
      <c r="F701" s="232">
        <f>(F624/F612)*AJ64</f>
        <v>5133.6378806518505</v>
      </c>
      <c r="G701" s="230">
        <f>(G625/G612)*AJ91</f>
        <v>0</v>
      </c>
      <c r="H701" s="232">
        <f>(H628/H612)*AJ60</f>
        <v>0</v>
      </c>
      <c r="I701" s="230">
        <f>(I629/I612)*AJ92</f>
        <v>1166454.8597211381</v>
      </c>
      <c r="J701" s="230">
        <f>(J630/J612)*AJ93</f>
        <v>857.48561279710123</v>
      </c>
      <c r="K701" s="230">
        <f>(K644/K612)*AJ89</f>
        <v>73968.38535717997</v>
      </c>
      <c r="L701" s="230">
        <f>(L647/L612)*AJ94</f>
        <v>39137.275554517684</v>
      </c>
      <c r="M701" s="212">
        <f t="shared" si="28"/>
        <v>1913795</v>
      </c>
      <c r="N701" s="224" t="s">
        <v>594</v>
      </c>
      <c r="CG701" s="253"/>
    </row>
    <row r="702" spans="1:85" s="212" customFormat="1" ht="12.65" customHeight="1" x14ac:dyDescent="0.2">
      <c r="A702" s="225">
        <v>7310</v>
      </c>
      <c r="B702" s="224" t="s">
        <v>595</v>
      </c>
      <c r="C702" s="230">
        <f>AK85</f>
        <v>48.5</v>
      </c>
      <c r="D702" s="230">
        <f>(D615/D612)*AK90</f>
        <v>0</v>
      </c>
      <c r="E702" s="232">
        <f>(E623/E612)*SUM(C702:D702)</f>
        <v>19.264761054975278</v>
      </c>
      <c r="F702" s="232">
        <f>(F624/F612)*AK64</f>
        <v>0</v>
      </c>
      <c r="G702" s="230">
        <f>(G625/G612)*AK91</f>
        <v>0</v>
      </c>
      <c r="H702" s="232">
        <f>(H628/H612)*AK60</f>
        <v>0</v>
      </c>
      <c r="I702" s="230">
        <f>(I629/I612)*AK92</f>
        <v>0</v>
      </c>
      <c r="J702" s="230">
        <f>(J630/J612)*AK93</f>
        <v>0</v>
      </c>
      <c r="K702" s="230">
        <f>(K644/K612)*AK89</f>
        <v>0</v>
      </c>
      <c r="L702" s="230">
        <f>(L647/L612)*AK94</f>
        <v>0</v>
      </c>
      <c r="M702" s="212">
        <f t="shared" si="28"/>
        <v>19</v>
      </c>
      <c r="N702" s="224" t="s">
        <v>596</v>
      </c>
      <c r="CG702" s="253"/>
    </row>
    <row r="703" spans="1:85" s="212" customFormat="1" ht="12.65" customHeight="1" x14ac:dyDescent="0.2">
      <c r="A703" s="225">
        <v>7320</v>
      </c>
      <c r="B703" s="224" t="s">
        <v>597</v>
      </c>
      <c r="C703" s="230">
        <f>AL85</f>
        <v>0</v>
      </c>
      <c r="D703" s="230">
        <f>(D615/D612)*AL90</f>
        <v>0</v>
      </c>
      <c r="E703" s="232">
        <f>(E623/E612)*SUM(C703:D703)</f>
        <v>0</v>
      </c>
      <c r="F703" s="232">
        <f>(F624/F612)*AL64</f>
        <v>0</v>
      </c>
      <c r="G703" s="230">
        <f>(G625/G612)*AL91</f>
        <v>0</v>
      </c>
      <c r="H703" s="232">
        <f>(H628/H612)*AL60</f>
        <v>0</v>
      </c>
      <c r="I703" s="230">
        <f>(I629/I612)*AL92</f>
        <v>0</v>
      </c>
      <c r="J703" s="230">
        <f>(J630/J612)*AL93</f>
        <v>0</v>
      </c>
      <c r="K703" s="230">
        <f>(K644/K612)*AL89</f>
        <v>0</v>
      </c>
      <c r="L703" s="230">
        <f>(L647/L612)*AL94</f>
        <v>0</v>
      </c>
      <c r="M703" s="212">
        <f t="shared" si="28"/>
        <v>0</v>
      </c>
      <c r="N703" s="224" t="s">
        <v>598</v>
      </c>
      <c r="CG703" s="253"/>
    </row>
    <row r="704" spans="1:85" s="212" customFormat="1" ht="12.65" customHeight="1" x14ac:dyDescent="0.2">
      <c r="A704" s="225">
        <v>7330</v>
      </c>
      <c r="B704" s="224" t="s">
        <v>599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>
        <f>(K644/K612)*AM89</f>
        <v>0</v>
      </c>
      <c r="L704" s="230">
        <f>(L647/L612)*AM94</f>
        <v>0</v>
      </c>
      <c r="M704" s="212">
        <f t="shared" si="28"/>
        <v>0</v>
      </c>
      <c r="N704" s="224" t="s">
        <v>600</v>
      </c>
      <c r="CG704" s="253"/>
    </row>
    <row r="705" spans="1:85" s="212" customFormat="1" ht="12.65" customHeight="1" x14ac:dyDescent="0.2">
      <c r="A705" s="225">
        <v>7340</v>
      </c>
      <c r="B705" s="224" t="s">
        <v>601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>
        <f>(K644/K612)*AN89</f>
        <v>0</v>
      </c>
      <c r="L705" s="230">
        <f>(L647/L612)*AN94</f>
        <v>0</v>
      </c>
      <c r="M705" s="212">
        <f t="shared" si="28"/>
        <v>0</v>
      </c>
      <c r="N705" s="224" t="s">
        <v>602</v>
      </c>
      <c r="CG705" s="253"/>
    </row>
    <row r="706" spans="1:85" s="212" customFormat="1" ht="12.65" customHeight="1" x14ac:dyDescent="0.2">
      <c r="A706" s="225">
        <v>7350</v>
      </c>
      <c r="B706" s="224" t="s">
        <v>603</v>
      </c>
      <c r="C706" s="230">
        <f>AO85</f>
        <v>0</v>
      </c>
      <c r="D706" s="230">
        <f>(D615/D612)*AO90</f>
        <v>0</v>
      </c>
      <c r="E706" s="232">
        <f>(E623/E612)*SUM(C706:D706)</f>
        <v>0</v>
      </c>
      <c r="F706" s="232">
        <f>(F624/F612)*AO64</f>
        <v>0</v>
      </c>
      <c r="G706" s="230">
        <f>(G625/G612)*AO91</f>
        <v>364608.38156107801</v>
      </c>
      <c r="H706" s="232">
        <f>(H628/H612)*AO60</f>
        <v>0</v>
      </c>
      <c r="I706" s="230">
        <f>(I629/I612)*AO92</f>
        <v>0</v>
      </c>
      <c r="J706" s="230">
        <f>(J630/J612)*AO93</f>
        <v>0</v>
      </c>
      <c r="K706" s="230">
        <f>(K644/K612)*AO89</f>
        <v>0</v>
      </c>
      <c r="L706" s="230">
        <f>(L647/L612)*AO94</f>
        <v>0</v>
      </c>
      <c r="M706" s="212">
        <f t="shared" si="28"/>
        <v>364608</v>
      </c>
      <c r="N706" s="224" t="s">
        <v>604</v>
      </c>
      <c r="CG706" s="253"/>
    </row>
    <row r="707" spans="1:85" s="212" customFormat="1" ht="12.65" customHeight="1" x14ac:dyDescent="0.2">
      <c r="A707" s="225">
        <v>7380</v>
      </c>
      <c r="B707" s="224" t="s">
        <v>605</v>
      </c>
      <c r="C707" s="230">
        <f>AP85</f>
        <v>228.83</v>
      </c>
      <c r="D707" s="230">
        <f>(D615/D612)*AP90</f>
        <v>0</v>
      </c>
      <c r="E707" s="232">
        <f>(E623/E612)*SUM(C707:D707)</f>
        <v>90.893923138350374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>
        <f>(K644/K612)*AP89</f>
        <v>0</v>
      </c>
      <c r="L707" s="230">
        <f>(L647/L612)*AP94</f>
        <v>0</v>
      </c>
      <c r="M707" s="212">
        <f t="shared" si="28"/>
        <v>91</v>
      </c>
      <c r="N707" s="224" t="s">
        <v>606</v>
      </c>
      <c r="CG707" s="253"/>
    </row>
    <row r="708" spans="1:85" s="212" customFormat="1" ht="12.65" customHeight="1" x14ac:dyDescent="0.2">
      <c r="A708" s="225">
        <v>7390</v>
      </c>
      <c r="B708" s="224" t="s">
        <v>607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>
        <f>(K644/K612)*AQ89</f>
        <v>0</v>
      </c>
      <c r="L708" s="230">
        <f>(L647/L612)*AQ94</f>
        <v>0</v>
      </c>
      <c r="M708" s="212">
        <f t="shared" si="28"/>
        <v>0</v>
      </c>
      <c r="N708" s="224" t="s">
        <v>608</v>
      </c>
      <c r="CG708" s="253"/>
    </row>
    <row r="709" spans="1:85" s="212" customFormat="1" ht="12.65" customHeight="1" x14ac:dyDescent="0.2">
      <c r="A709" s="225">
        <v>7400</v>
      </c>
      <c r="B709" s="224" t="s">
        <v>609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>
        <f>(K644/K612)*AR89</f>
        <v>0</v>
      </c>
      <c r="L709" s="230">
        <f>(L647/L612)*AR94</f>
        <v>0</v>
      </c>
      <c r="M709" s="212">
        <f t="shared" si="28"/>
        <v>0</v>
      </c>
      <c r="N709" s="224" t="s">
        <v>610</v>
      </c>
      <c r="CG709" s="253"/>
    </row>
    <row r="710" spans="1:85" s="212" customFormat="1" ht="12.65" customHeight="1" x14ac:dyDescent="0.2">
      <c r="A710" s="225">
        <v>7410</v>
      </c>
      <c r="B710" s="224" t="s">
        <v>76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>
        <f>(K644/K612)*AS89</f>
        <v>0</v>
      </c>
      <c r="L710" s="230">
        <f>(L647/L612)*AS94</f>
        <v>0</v>
      </c>
      <c r="M710" s="212">
        <f t="shared" si="28"/>
        <v>0</v>
      </c>
      <c r="N710" s="224" t="s">
        <v>611</v>
      </c>
      <c r="CG710" s="253"/>
    </row>
    <row r="711" spans="1:85" s="212" customFormat="1" ht="12.65" customHeight="1" x14ac:dyDescent="0.2">
      <c r="A711" s="225">
        <v>7420</v>
      </c>
      <c r="B711" s="224" t="s">
        <v>612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>
        <f>(K644/K612)*AT89</f>
        <v>0</v>
      </c>
      <c r="L711" s="230">
        <f>(L647/L612)*AT94</f>
        <v>0</v>
      </c>
      <c r="M711" s="212">
        <f t="shared" si="28"/>
        <v>0</v>
      </c>
      <c r="N711" s="224" t="s">
        <v>613</v>
      </c>
      <c r="CG711" s="253"/>
    </row>
    <row r="712" spans="1:85" s="212" customFormat="1" ht="12.65" customHeight="1" x14ac:dyDescent="0.2">
      <c r="A712" s="225">
        <v>7430</v>
      </c>
      <c r="B712" s="224" t="s">
        <v>614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>
        <f>(K644/K612)*AU89</f>
        <v>0</v>
      </c>
      <c r="L712" s="230">
        <f>(L647/L612)*AU94</f>
        <v>0</v>
      </c>
      <c r="M712" s="212">
        <f t="shared" si="28"/>
        <v>0</v>
      </c>
      <c r="N712" s="224" t="s">
        <v>615</v>
      </c>
      <c r="CG712" s="253"/>
    </row>
    <row r="713" spans="1:85" s="212" customFormat="1" ht="12.65" customHeight="1" x14ac:dyDescent="0.2">
      <c r="A713" s="225">
        <v>7490</v>
      </c>
      <c r="B713" s="224" t="s">
        <v>616</v>
      </c>
      <c r="C713" s="230">
        <f>AV85</f>
        <v>8213163.8800000008</v>
      </c>
      <c r="D713" s="230">
        <f>(D615/D612)*AV90</f>
        <v>57352.810633089866</v>
      </c>
      <c r="E713" s="232">
        <f>(E623/E612)*SUM(C713:D713)</f>
        <v>3285144.9040460079</v>
      </c>
      <c r="F713" s="232">
        <f>(F624/F612)*AV64</f>
        <v>32650.471797022728</v>
      </c>
      <c r="G713" s="230">
        <f>(G625/G612)*AV91</f>
        <v>0</v>
      </c>
      <c r="H713" s="232">
        <f>(H628/H612)*AV60</f>
        <v>0</v>
      </c>
      <c r="I713" s="230">
        <f>(I629/I612)*AV92</f>
        <v>0</v>
      </c>
      <c r="J713" s="230">
        <f>(J630/J612)*AV93</f>
        <v>2168.5748437181919</v>
      </c>
      <c r="K713" s="230">
        <f>(K644/K612)*AV89</f>
        <v>514693.72557502158</v>
      </c>
      <c r="L713" s="230">
        <f>(L647/L612)*AV94</f>
        <v>101791.92321866294</v>
      </c>
      <c r="M713" s="212">
        <f t="shared" si="28"/>
        <v>3993802</v>
      </c>
      <c r="N713" s="226" t="s">
        <v>617</v>
      </c>
      <c r="CG713" s="253"/>
    </row>
    <row r="714" spans="1:85" s="212" customFormat="1" ht="12.65" customHeight="1" x14ac:dyDescent="0.2">
      <c r="CG714" s="253"/>
    </row>
    <row r="715" spans="1:85" s="212" customFormat="1" ht="12.65" customHeight="1" x14ac:dyDescent="0.2">
      <c r="C715" s="227">
        <f>SUM(C614:C647)+SUM(C668:C713)</f>
        <v>245640921.61000001</v>
      </c>
      <c r="D715" s="212">
        <f>SUM(D616:D647)+SUM(D668:D713)</f>
        <v>3607861.3600000003</v>
      </c>
      <c r="E715" s="212">
        <f>SUM(E624:E647)+SUM(E668:E713)</f>
        <v>69832957.225385591</v>
      </c>
      <c r="F715" s="212">
        <f>SUM(F625:F648)+SUM(F668:F713)</f>
        <v>1418575.6195879965</v>
      </c>
      <c r="G715" s="212">
        <f>SUM(G626:G647)+SUM(G668:G713)</f>
        <v>3778994.0377987707</v>
      </c>
      <c r="H715" s="212">
        <f>SUM(H629:H647)+SUM(H668:H713)</f>
        <v>0</v>
      </c>
      <c r="I715" s="212">
        <f>SUM(I630:I647)+SUM(I668:I713)</f>
        <v>4699701.0720988959</v>
      </c>
      <c r="J715" s="212">
        <f>SUM(J631:J647)+SUM(J668:J713)</f>
        <v>132725.28246516924</v>
      </c>
      <c r="K715" s="212">
        <f>SUM(K668:K713)</f>
        <v>14200221.082950329</v>
      </c>
      <c r="L715" s="212">
        <f>SUM(L668:L713)</f>
        <v>2774524.6842300599</v>
      </c>
      <c r="M715" s="212">
        <f>SUM(M668:M713)</f>
        <v>92364124</v>
      </c>
      <c r="N715" s="224" t="s">
        <v>618</v>
      </c>
      <c r="CG715" s="253"/>
    </row>
    <row r="716" spans="1:85" s="212" customFormat="1" ht="12.65" customHeight="1" x14ac:dyDescent="0.2">
      <c r="C716" s="227">
        <f>CE85</f>
        <v>245640921.6100001</v>
      </c>
      <c r="D716" s="212">
        <f>D615</f>
        <v>3607861.3600000003</v>
      </c>
      <c r="E716" s="212">
        <f>E623</f>
        <v>69832957.225385591</v>
      </c>
      <c r="F716" s="212">
        <f>F624</f>
        <v>1418575.6195879965</v>
      </c>
      <c r="G716" s="212">
        <f>G625</f>
        <v>3778994.0377987707</v>
      </c>
      <c r="H716" s="212">
        <f>H628</f>
        <v>0</v>
      </c>
      <c r="I716" s="212">
        <f>I629</f>
        <v>4699701.0720988959</v>
      </c>
      <c r="J716" s="212">
        <f>J630</f>
        <v>132725.28246516926</v>
      </c>
      <c r="K716" s="212">
        <f>K644</f>
        <v>14200221.082950328</v>
      </c>
      <c r="L716" s="212">
        <f>L647</f>
        <v>2774524.6842300594</v>
      </c>
      <c r="M716" s="212">
        <f>C648</f>
        <v>92364125.199999988</v>
      </c>
      <c r="N716" s="224" t="s">
        <v>619</v>
      </c>
      <c r="CG716" s="253"/>
    </row>
  </sheetData>
  <sheetProtection algorithmName="SHA-512" hashValue="esEdD9xR5bABPyEd36nea8cYs/Js7EhKURDN31oQC8+xG9bECLQnRFMv00cykExB4kryA9h74ZAYH2BdJAU57A==" saltValue="XKYtedfKbcvlS26/wvrJC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D9A1-8879-42CF-BD5A-1E366D566F74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1" t="s">
        <v>620</v>
      </c>
    </row>
    <row r="2" spans="2:10" x14ac:dyDescent="0.35">
      <c r="B2" s="102"/>
      <c r="C2" s="103"/>
      <c r="D2" s="103"/>
      <c r="E2" s="103"/>
      <c r="F2" s="103"/>
      <c r="G2" s="103"/>
      <c r="H2" s="103"/>
      <c r="I2" s="103"/>
      <c r="J2" s="104"/>
    </row>
    <row r="3" spans="2:10" x14ac:dyDescent="0.35">
      <c r="B3" s="105"/>
      <c r="F3" s="10" t="s">
        <v>621</v>
      </c>
      <c r="G3" s="10"/>
      <c r="J3" s="106"/>
    </row>
    <row r="4" spans="2:10" x14ac:dyDescent="0.35">
      <c r="B4" s="105"/>
      <c r="F4" s="10" t="s">
        <v>622</v>
      </c>
      <c r="G4" s="10"/>
      <c r="J4" s="106"/>
    </row>
    <row r="5" spans="2:10" x14ac:dyDescent="0.35">
      <c r="B5" s="105"/>
      <c r="J5" s="106"/>
    </row>
    <row r="6" spans="2:10" x14ac:dyDescent="0.35">
      <c r="B6" s="107"/>
      <c r="C6" s="108"/>
      <c r="D6" s="108"/>
      <c r="E6" s="108"/>
      <c r="F6" s="108"/>
      <c r="G6" s="108"/>
      <c r="H6" s="108"/>
      <c r="I6" s="108"/>
      <c r="J6" s="109"/>
    </row>
    <row r="7" spans="2:10" x14ac:dyDescent="0.35">
      <c r="B7" s="105"/>
      <c r="J7" s="106"/>
    </row>
    <row r="8" spans="2:10" x14ac:dyDescent="0.35">
      <c r="B8" s="105"/>
      <c r="F8" s="10" t="s">
        <v>623</v>
      </c>
      <c r="G8" s="10"/>
      <c r="J8" s="106"/>
    </row>
    <row r="9" spans="2:10" x14ac:dyDescent="0.35">
      <c r="B9" s="102"/>
      <c r="C9" s="103"/>
      <c r="D9" s="103"/>
      <c r="E9" s="103"/>
      <c r="F9" s="110" t="s">
        <v>624</v>
      </c>
      <c r="G9" s="110"/>
      <c r="H9" s="103"/>
      <c r="I9" s="103"/>
      <c r="J9" s="104"/>
    </row>
    <row r="10" spans="2:10" x14ac:dyDescent="0.35">
      <c r="B10" s="105"/>
      <c r="F10" s="10" t="s">
        <v>625</v>
      </c>
      <c r="G10" s="10"/>
      <c r="J10" s="106"/>
    </row>
    <row r="11" spans="2:10" x14ac:dyDescent="0.35">
      <c r="B11" s="105"/>
      <c r="F11" s="10"/>
      <c r="G11" s="10"/>
      <c r="J11" s="106"/>
    </row>
    <row r="12" spans="2:10" x14ac:dyDescent="0.35">
      <c r="B12" s="105"/>
      <c r="F12" s="10" t="s">
        <v>626</v>
      </c>
      <c r="G12" s="10"/>
      <c r="J12" s="106"/>
    </row>
    <row r="13" spans="2:10" x14ac:dyDescent="0.35">
      <c r="B13" s="105"/>
      <c r="F13" s="10" t="s">
        <v>627</v>
      </c>
      <c r="G13" s="10"/>
      <c r="J13" s="106"/>
    </row>
    <row r="14" spans="2:10" x14ac:dyDescent="0.35">
      <c r="B14" s="107"/>
      <c r="C14" s="108"/>
      <c r="D14" s="108"/>
      <c r="E14" s="108"/>
      <c r="F14" s="108"/>
      <c r="G14" s="108"/>
      <c r="H14" s="108"/>
      <c r="I14" s="108"/>
      <c r="J14" s="109"/>
    </row>
    <row r="15" spans="2:10" x14ac:dyDescent="0.35">
      <c r="B15" s="105"/>
      <c r="J15" s="106"/>
    </row>
    <row r="16" spans="2:10" x14ac:dyDescent="0.35">
      <c r="B16" s="105"/>
      <c r="F16" s="11" t="s">
        <v>628</v>
      </c>
      <c r="J16" s="106"/>
    </row>
    <row r="17" spans="2:10" x14ac:dyDescent="0.35">
      <c r="B17" s="102"/>
      <c r="C17" s="111" t="s">
        <v>629</v>
      </c>
      <c r="D17" s="111"/>
      <c r="E17" s="103" t="str">
        <f>+data!C98</f>
        <v>Auburn Medical Center</v>
      </c>
      <c r="F17" s="110"/>
      <c r="G17" s="110"/>
      <c r="H17" s="103"/>
      <c r="I17" s="103"/>
      <c r="J17" s="104"/>
    </row>
    <row r="18" spans="2:10" x14ac:dyDescent="0.35">
      <c r="B18" s="105"/>
      <c r="C18" s="60" t="s">
        <v>630</v>
      </c>
      <c r="D18" s="60"/>
      <c r="E18" s="11" t="str">
        <f>+"H-"&amp;data!C97</f>
        <v>H-183</v>
      </c>
      <c r="F18" s="10"/>
      <c r="G18" s="10"/>
      <c r="J18" s="106"/>
    </row>
    <row r="19" spans="2:10" x14ac:dyDescent="0.35">
      <c r="B19" s="105"/>
      <c r="C19" s="60" t="s">
        <v>631</v>
      </c>
      <c r="D19" s="60"/>
      <c r="E19" s="11" t="str">
        <f>+data!C99</f>
        <v>Plaza One, 202 N. Division</v>
      </c>
      <c r="F19" s="10"/>
      <c r="G19" s="10"/>
      <c r="J19" s="106"/>
    </row>
    <row r="20" spans="2:10" x14ac:dyDescent="0.35">
      <c r="B20" s="105"/>
      <c r="C20" s="60" t="s">
        <v>632</v>
      </c>
      <c r="D20" s="60"/>
      <c r="E20" s="11" t="str">
        <f>+data!C100</f>
        <v>Auburn</v>
      </c>
      <c r="F20" s="10"/>
      <c r="G20" s="10"/>
      <c r="J20" s="106"/>
    </row>
    <row r="21" spans="2:10" x14ac:dyDescent="0.35">
      <c r="B21" s="105"/>
      <c r="C21" s="60" t="s">
        <v>633</v>
      </c>
      <c r="D21" s="60"/>
      <c r="E21" s="11" t="str">
        <f>+data!C101</f>
        <v>WA</v>
      </c>
      <c r="F21" s="10"/>
      <c r="G21" s="10"/>
      <c r="J21" s="106"/>
    </row>
    <row r="22" spans="2:10" x14ac:dyDescent="0.35">
      <c r="B22" s="107"/>
      <c r="C22" s="108"/>
      <c r="D22" s="108"/>
      <c r="E22" s="108"/>
      <c r="F22" s="108"/>
      <c r="G22" s="108"/>
      <c r="H22" s="108"/>
      <c r="I22" s="108"/>
      <c r="J22" s="109"/>
    </row>
    <row r="23" spans="2:10" x14ac:dyDescent="0.35">
      <c r="B23" s="105"/>
      <c r="J23" s="106"/>
    </row>
    <row r="24" spans="2:10" x14ac:dyDescent="0.35">
      <c r="B24" s="105"/>
      <c r="J24" s="106"/>
    </row>
    <row r="25" spans="2:10" x14ac:dyDescent="0.35">
      <c r="B25" s="105"/>
      <c r="J25" s="106"/>
    </row>
    <row r="26" spans="2:10" x14ac:dyDescent="0.35">
      <c r="B26" s="112"/>
      <c r="C26" s="113"/>
      <c r="D26" s="113"/>
      <c r="E26" s="113"/>
      <c r="F26" s="114" t="s">
        <v>634</v>
      </c>
      <c r="G26" s="113"/>
      <c r="H26" s="113"/>
      <c r="I26" s="113"/>
      <c r="J26" s="115"/>
    </row>
    <row r="27" spans="2:10" x14ac:dyDescent="0.35">
      <c r="B27" s="116" t="s">
        <v>635</v>
      </c>
      <c r="C27" s="117"/>
      <c r="D27" s="117"/>
      <c r="E27" s="117"/>
      <c r="F27" s="117"/>
      <c r="G27" s="117"/>
      <c r="H27" s="117"/>
      <c r="I27" s="117"/>
      <c r="J27" s="118"/>
    </row>
    <row r="28" spans="2:10" x14ac:dyDescent="0.35">
      <c r="B28" s="105" t="str">
        <f>+"by the Department of Health for the fiscal year ended "&amp;data!C96&amp;"."</f>
        <v>by the Department of Health for the fiscal year ended 12/31/2022.</v>
      </c>
      <c r="J28" s="106"/>
    </row>
    <row r="29" spans="2:10" x14ac:dyDescent="0.35">
      <c r="B29" s="105" t="s">
        <v>636</v>
      </c>
      <c r="J29" s="106"/>
    </row>
    <row r="30" spans="2:10" x14ac:dyDescent="0.35">
      <c r="B30" s="119" t="s">
        <v>637</v>
      </c>
      <c r="C30" s="120"/>
      <c r="D30" s="120"/>
      <c r="E30" s="120"/>
      <c r="F30" s="120"/>
      <c r="G30" s="120"/>
      <c r="H30" s="120"/>
      <c r="I30" s="120"/>
      <c r="J30" s="121"/>
    </row>
    <row r="31" spans="2:10" x14ac:dyDescent="0.35">
      <c r="B31" s="116"/>
      <c r="C31" s="117"/>
      <c r="D31" s="117"/>
      <c r="E31" s="117"/>
      <c r="F31" s="117"/>
      <c r="G31" s="117"/>
      <c r="H31" s="117"/>
      <c r="I31" s="117"/>
      <c r="J31" s="118"/>
    </row>
    <row r="32" spans="2:10" x14ac:dyDescent="0.35">
      <c r="B32" s="105"/>
      <c r="J32" s="106"/>
    </row>
    <row r="33" spans="2:10" x14ac:dyDescent="0.35">
      <c r="B33" s="122" t="s">
        <v>168</v>
      </c>
      <c r="C33" s="120"/>
      <c r="D33" s="120"/>
      <c r="E33" s="120"/>
      <c r="F33" s="120"/>
      <c r="G33" s="120"/>
      <c r="H33" s="120"/>
      <c r="I33" s="120"/>
      <c r="J33" s="121"/>
    </row>
    <row r="34" spans="2:10" x14ac:dyDescent="0.35">
      <c r="B34" s="112" t="s">
        <v>638</v>
      </c>
      <c r="C34" s="113"/>
      <c r="D34" s="113"/>
      <c r="E34" s="113"/>
      <c r="F34" s="114"/>
      <c r="G34" s="113"/>
      <c r="H34" s="113"/>
      <c r="I34" s="113"/>
      <c r="J34" s="115"/>
    </row>
    <row r="35" spans="2:10" x14ac:dyDescent="0.35">
      <c r="B35" s="112" t="s">
        <v>639</v>
      </c>
      <c r="C35" s="113"/>
      <c r="D35" s="113"/>
      <c r="E35" s="113"/>
      <c r="F35" s="114"/>
      <c r="G35" s="113"/>
      <c r="H35" s="113"/>
      <c r="I35" s="113"/>
      <c r="J35" s="115"/>
    </row>
    <row r="36" spans="2:10" x14ac:dyDescent="0.35">
      <c r="B36" s="112" t="s">
        <v>640</v>
      </c>
      <c r="C36" s="113"/>
      <c r="D36" s="113"/>
      <c r="E36" s="113"/>
      <c r="F36" s="114"/>
      <c r="G36" s="113"/>
      <c r="H36" s="113"/>
      <c r="I36" s="113"/>
      <c r="J36" s="115"/>
    </row>
    <row r="37" spans="2:10" x14ac:dyDescent="0.35">
      <c r="B37" s="116"/>
      <c r="C37" s="117"/>
      <c r="D37" s="117"/>
      <c r="E37" s="117"/>
      <c r="F37" s="117"/>
      <c r="G37" s="117"/>
      <c r="H37" s="117"/>
      <c r="I37" s="117"/>
      <c r="J37" s="118"/>
    </row>
    <row r="38" spans="2:10" x14ac:dyDescent="0.35">
      <c r="B38" s="105"/>
      <c r="J38" s="106"/>
    </row>
    <row r="39" spans="2:10" x14ac:dyDescent="0.35">
      <c r="B39" s="122" t="s">
        <v>168</v>
      </c>
      <c r="C39" s="120"/>
      <c r="D39" s="120"/>
      <c r="E39" s="120"/>
      <c r="F39" s="120"/>
      <c r="G39" s="120"/>
      <c r="H39" s="120"/>
      <c r="I39" s="120"/>
      <c r="J39" s="121"/>
    </row>
    <row r="40" spans="2:10" x14ac:dyDescent="0.35">
      <c r="B40" s="112" t="s">
        <v>641</v>
      </c>
      <c r="C40" s="113"/>
      <c r="D40" s="113"/>
      <c r="E40" s="113"/>
      <c r="F40" s="114"/>
      <c r="G40" s="113"/>
      <c r="H40" s="113"/>
      <c r="I40" s="113"/>
      <c r="J40" s="115"/>
    </row>
    <row r="41" spans="2:10" x14ac:dyDescent="0.35">
      <c r="B41" s="112" t="s">
        <v>639</v>
      </c>
      <c r="C41" s="113"/>
      <c r="D41" s="113"/>
      <c r="E41" s="113"/>
      <c r="F41" s="114"/>
      <c r="G41" s="113"/>
      <c r="H41" s="113"/>
      <c r="I41" s="113"/>
      <c r="J41" s="115"/>
    </row>
    <row r="42" spans="2:10" x14ac:dyDescent="0.35">
      <c r="B42" s="123" t="s">
        <v>640</v>
      </c>
      <c r="C42" s="124"/>
      <c r="D42" s="124"/>
      <c r="E42" s="124"/>
      <c r="F42" s="125"/>
      <c r="G42" s="124"/>
      <c r="H42" s="124"/>
      <c r="I42" s="124"/>
      <c r="J42" s="126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5DF9-4DB7-41CE-B7D3-39F8C41D7EBE}">
  <sheetPr codeName="Sheet9">
    <tabColor rgb="FF92D050"/>
  </sheetPr>
  <dimension ref="A2:M94"/>
  <sheetViews>
    <sheetView topLeftCell="A94" zoomScaleNormal="100" workbookViewId="0"/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1" t="s">
        <v>642</v>
      </c>
    </row>
    <row r="3" spans="1:13" x14ac:dyDescent="0.35">
      <c r="A3" s="61"/>
    </row>
    <row r="4" spans="1:13" x14ac:dyDescent="0.35">
      <c r="A4" s="156" t="s">
        <v>643</v>
      </c>
    </row>
    <row r="5" spans="1:13" x14ac:dyDescent="0.35">
      <c r="A5" s="156" t="s">
        <v>644</v>
      </c>
    </row>
    <row r="6" spans="1:13" x14ac:dyDescent="0.35">
      <c r="A6" s="156" t="s">
        <v>645</v>
      </c>
    </row>
    <row r="7" spans="1:13" x14ac:dyDescent="0.35">
      <c r="A7" s="156"/>
    </row>
    <row r="8" spans="1:13" x14ac:dyDescent="0.35">
      <c r="A8" s="2" t="s">
        <v>646</v>
      </c>
    </row>
    <row r="9" spans="1:13" x14ac:dyDescent="0.35">
      <c r="A9" s="156" t="s">
        <v>27</v>
      </c>
    </row>
    <row r="12" spans="1:13" x14ac:dyDescent="0.35">
      <c r="A12" s="1" t="str">
        <f>data!C97</f>
        <v>183</v>
      </c>
      <c r="B12" s="243" t="str">
        <f>RIGHT('Prior Year'!C96,4)</f>
        <v>2021</v>
      </c>
      <c r="C12" s="243" t="str">
        <f>RIGHT(data!C96,4)</f>
        <v>2022</v>
      </c>
      <c r="D12" s="1" t="str">
        <f>RIGHT('Prior Year'!C96,4)</f>
        <v>2021</v>
      </c>
      <c r="E12" s="243" t="str">
        <f>RIGHT(data!C96,4)</f>
        <v>2022</v>
      </c>
      <c r="F12" s="1" t="str">
        <f>RIGHT('Prior Year'!C96,4)</f>
        <v>2021</v>
      </c>
      <c r="G12" s="243" t="str">
        <f>RIGHT(data!C96,4)</f>
        <v>2022</v>
      </c>
      <c r="H12" s="3"/>
    </row>
    <row r="13" spans="1:13" x14ac:dyDescent="0.35">
      <c r="A13" s="2"/>
      <c r="B13" s="243" t="s">
        <v>647</v>
      </c>
      <c r="C13" s="243" t="s">
        <v>647</v>
      </c>
      <c r="D13" s="5" t="s">
        <v>648</v>
      </c>
      <c r="E13" s="5" t="s">
        <v>648</v>
      </c>
      <c r="F13" s="3" t="s">
        <v>649</v>
      </c>
      <c r="G13" s="3" t="s">
        <v>649</v>
      </c>
      <c r="H13" s="3" t="s">
        <v>650</v>
      </c>
    </row>
    <row r="14" spans="1:13" x14ac:dyDescent="0.35">
      <c r="A14" s="1" t="s">
        <v>651</v>
      </c>
      <c r="B14" s="243" t="s">
        <v>286</v>
      </c>
      <c r="C14" s="243" t="s">
        <v>286</v>
      </c>
      <c r="D14" s="4" t="s">
        <v>652</v>
      </c>
      <c r="E14" s="4" t="s">
        <v>652</v>
      </c>
      <c r="F14" s="3" t="s">
        <v>653</v>
      </c>
      <c r="G14" s="3" t="s">
        <v>653</v>
      </c>
      <c r="H14" s="3" t="s">
        <v>654</v>
      </c>
      <c r="I14" s="8" t="s">
        <v>655</v>
      </c>
      <c r="J14" s="62" t="s">
        <v>656</v>
      </c>
    </row>
    <row r="15" spans="1:13" x14ac:dyDescent="0.35">
      <c r="A15" s="1" t="s">
        <v>657</v>
      </c>
      <c r="B15" s="243">
        <f>ROUND(N('Prior Year'!C85), 0)</f>
        <v>14096946</v>
      </c>
      <c r="C15" s="243">
        <f>data!C85</f>
        <v>12707528.859999999</v>
      </c>
      <c r="D15" s="243">
        <f>ROUND(N('Prior Year'!C59), 0)</f>
        <v>6075</v>
      </c>
      <c r="E15" s="1">
        <f>data!C59</f>
        <v>5925</v>
      </c>
      <c r="F15" s="217">
        <f t="shared" ref="F15:F59" si="0">IF(B15=0,"",IF(D15=0,"",B15/D15))</f>
        <v>2320.4849382716047</v>
      </c>
      <c r="G15" s="217">
        <f t="shared" ref="G15:G29" si="1">IF(C15=0,"",IF(E15=0,"",C15/E15))</f>
        <v>2144.7306092827002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658</v>
      </c>
      <c r="B16" s="243">
        <f>ROUND(N('Prior Year'!D85), 0)</f>
        <v>14994427</v>
      </c>
      <c r="C16" s="243">
        <f>data!D85</f>
        <v>12444413.320000004</v>
      </c>
      <c r="D16" s="243">
        <f>ROUND(N('Prior Year'!D59), 0)</f>
        <v>11162</v>
      </c>
      <c r="E16" s="1">
        <f>data!D59</f>
        <v>11235</v>
      </c>
      <c r="F16" s="217">
        <f t="shared" si="0"/>
        <v>1343.3459057516575</v>
      </c>
      <c r="G16" s="217">
        <f t="shared" si="1"/>
        <v>1107.6469354695153</v>
      </c>
      <c r="H16" s="6" t="str">
        <f t="shared" si="2"/>
        <v/>
      </c>
      <c r="I16" s="243" t="str">
        <f t="shared" si="3"/>
        <v/>
      </c>
      <c r="M16" s="7"/>
    </row>
    <row r="17" spans="1:13" x14ac:dyDescent="0.35">
      <c r="A17" s="1" t="s">
        <v>659</v>
      </c>
      <c r="B17" s="243">
        <f>ROUND(N('Prior Year'!E85), 0)</f>
        <v>10950779</v>
      </c>
      <c r="C17" s="243">
        <f>data!E85</f>
        <v>10025222.4</v>
      </c>
      <c r="D17" s="243">
        <f>ROUND(N('Prior Year'!E59), 0)</f>
        <v>10696</v>
      </c>
      <c r="E17" s="1">
        <f>data!E59</f>
        <v>10737</v>
      </c>
      <c r="F17" s="217">
        <f t="shared" si="0"/>
        <v>1023.8200261780105</v>
      </c>
      <c r="G17" s="217">
        <f t="shared" si="1"/>
        <v>933.70796311818947</v>
      </c>
      <c r="H17" s="6" t="str">
        <f t="shared" si="2"/>
        <v/>
      </c>
      <c r="I17" s="243" t="str">
        <f t="shared" si="3"/>
        <v/>
      </c>
      <c r="M17" s="7"/>
    </row>
    <row r="18" spans="1:13" x14ac:dyDescent="0.35">
      <c r="A18" s="1" t="s">
        <v>660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35">
      <c r="A19" s="1" t="s">
        <v>661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35">
      <c r="A20" s="1" t="s">
        <v>662</v>
      </c>
      <c r="B20" s="243">
        <f>ROUND(N('Prior Year'!H85), 0)</f>
        <v>14985294</v>
      </c>
      <c r="C20" s="243">
        <f>data!H85</f>
        <v>18145892.540000003</v>
      </c>
      <c r="D20" s="243">
        <f>ROUND(N('Prior Year'!H59), 0)</f>
        <v>15872</v>
      </c>
      <c r="E20" s="1">
        <f>data!H59</f>
        <v>16249</v>
      </c>
      <c r="F20" s="217">
        <f t="shared" si="0"/>
        <v>944.13394657258061</v>
      </c>
      <c r="G20" s="217">
        <f t="shared" si="1"/>
        <v>1116.7390325558497</v>
      </c>
      <c r="H20" s="6" t="str">
        <f t="shared" si="2"/>
        <v/>
      </c>
      <c r="I20" s="243" t="str">
        <f t="shared" si="3"/>
        <v/>
      </c>
      <c r="M20" s="7"/>
    </row>
    <row r="21" spans="1:13" x14ac:dyDescent="0.35">
      <c r="A21" s="1" t="s">
        <v>663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35">
      <c r="A22" s="1" t="s">
        <v>664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1899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35">
      <c r="A23" s="1" t="s">
        <v>665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35">
      <c r="A24" s="1" t="s">
        <v>666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35">
      <c r="A25" s="1" t="s">
        <v>667</v>
      </c>
      <c r="B25" s="243">
        <f>ROUND(N('Prior Year'!M85), 0)</f>
        <v>0</v>
      </c>
      <c r="C25" s="243">
        <f>data!M85</f>
        <v>50.67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35">
      <c r="A26" s="1" t="s">
        <v>668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35">
      <c r="A27" s="1" t="s">
        <v>669</v>
      </c>
      <c r="B27" s="243">
        <f>ROUND(N('Prior Year'!O85), 0)</f>
        <v>10440099</v>
      </c>
      <c r="C27" s="243">
        <f>data!O85</f>
        <v>9200002.3100000005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M27" s="7"/>
    </row>
    <row r="28" spans="1:13" x14ac:dyDescent="0.35">
      <c r="A28" s="1" t="s">
        <v>670</v>
      </c>
      <c r="B28" s="243">
        <f>ROUND(N('Prior Year'!P85), 0)</f>
        <v>16997388</v>
      </c>
      <c r="C28" s="243">
        <f>data!P85</f>
        <v>14782489.350000003</v>
      </c>
      <c r="D28" s="243">
        <f>ROUND(N('Prior Year'!P59), 0)</f>
        <v>548100</v>
      </c>
      <c r="E28" s="1">
        <f>data!P59</f>
        <v>0</v>
      </c>
      <c r="F28" s="217">
        <f t="shared" si="0"/>
        <v>31.011472359058565</v>
      </c>
      <c r="G28" s="217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35">
      <c r="A29" s="1" t="s">
        <v>671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35">
      <c r="A30" s="1" t="s">
        <v>672</v>
      </c>
      <c r="B30" s="243">
        <f>ROUND(N('Prior Year'!R85), 0)</f>
        <v>2806149</v>
      </c>
      <c r="C30" s="243">
        <f>data!R85</f>
        <v>1696710.08</v>
      </c>
      <c r="D30" s="243">
        <f>ROUND(N('Prior Year'!R59), 0)</f>
        <v>331605</v>
      </c>
      <c r="E30" s="1">
        <f>data!R59</f>
        <v>0</v>
      </c>
      <c r="F30" s="217">
        <f t="shared" si="0"/>
        <v>8.462324150721491</v>
      </c>
      <c r="G30" s="217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35">
      <c r="A31" s="1" t="s">
        <v>673</v>
      </c>
      <c r="B31" s="243">
        <f>ROUND(N('Prior Year'!S85), 0)</f>
        <v>79786</v>
      </c>
      <c r="C31" s="243">
        <f>data!S85</f>
        <v>1704672.7099999997</v>
      </c>
      <c r="D31" s="243" t="s">
        <v>674</v>
      </c>
      <c r="E31" s="4" t="s">
        <v>674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 x14ac:dyDescent="0.35">
      <c r="A32" s="1" t="s">
        <v>675</v>
      </c>
      <c r="B32" s="243">
        <f>ROUND(N('Prior Year'!T85), 0)</f>
        <v>0</v>
      </c>
      <c r="C32" s="243">
        <f>data!T85</f>
        <v>0</v>
      </c>
      <c r="D32" s="243" t="s">
        <v>674</v>
      </c>
      <c r="E32" s="4" t="s">
        <v>674</v>
      </c>
      <c r="F32" s="217" t="s">
        <v>5</v>
      </c>
      <c r="G32" s="217" t="str">
        <f t="shared" si="4"/>
        <v/>
      </c>
      <c r="H32" s="6" t="s">
        <v>5</v>
      </c>
      <c r="I32" s="243" t="str">
        <f t="shared" si="3"/>
        <v/>
      </c>
      <c r="M32" s="7"/>
    </row>
    <row r="33" spans="1:13" x14ac:dyDescent="0.35">
      <c r="A33" s="1" t="s">
        <v>676</v>
      </c>
      <c r="B33" s="243">
        <f>ROUND(N('Prior Year'!U85), 0)</f>
        <v>5459221</v>
      </c>
      <c r="C33" s="243">
        <f>data!U85</f>
        <v>8369310.9600000046</v>
      </c>
      <c r="D33" s="243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35">
      <c r="A34" s="1" t="s">
        <v>677</v>
      </c>
      <c r="B34" s="243">
        <f>ROUND(N('Prior Year'!V85), 0)</f>
        <v>58841</v>
      </c>
      <c r="C34" s="243">
        <f>data!V85</f>
        <v>0</v>
      </c>
      <c r="D34" s="243">
        <f>ROUND(N('Prior Year'!V59), 0)</f>
        <v>18381</v>
      </c>
      <c r="E34" s="1">
        <f>data!V59</f>
        <v>0</v>
      </c>
      <c r="F34" s="217">
        <f t="shared" si="0"/>
        <v>3.2011860072901364</v>
      </c>
      <c r="G34" s="217" t="str">
        <f t="shared" si="5"/>
        <v/>
      </c>
      <c r="H34" s="6" t="str">
        <f t="shared" si="6"/>
        <v/>
      </c>
      <c r="I34" s="243" t="str">
        <f t="shared" si="3"/>
        <v/>
      </c>
      <c r="M34" s="7"/>
    </row>
    <row r="35" spans="1:13" x14ac:dyDescent="0.35">
      <c r="A35" s="1" t="s">
        <v>678</v>
      </c>
      <c r="B35" s="243">
        <f>ROUND(N('Prior Year'!W85), 0)</f>
        <v>694062</v>
      </c>
      <c r="C35" s="243">
        <f>data!W85</f>
        <v>2285176.6100000003</v>
      </c>
      <c r="D35" s="243">
        <f>ROUND(N('Prior Year'!W59), 0)</f>
        <v>24317</v>
      </c>
      <c r="E35" s="1">
        <f>data!W59</f>
        <v>0</v>
      </c>
      <c r="F35" s="217">
        <f t="shared" si="0"/>
        <v>28.542254389932967</v>
      </c>
      <c r="G35" s="217" t="str">
        <f t="shared" si="5"/>
        <v/>
      </c>
      <c r="H35" s="6" t="str">
        <f t="shared" si="6"/>
        <v/>
      </c>
      <c r="I35" s="243" t="str">
        <f t="shared" si="3"/>
        <v/>
      </c>
      <c r="M35" s="7"/>
    </row>
    <row r="36" spans="1:13" x14ac:dyDescent="0.35">
      <c r="A36" s="1" t="s">
        <v>679</v>
      </c>
      <c r="B36" s="243">
        <f>ROUND(N('Prior Year'!X85), 0)</f>
        <v>2224844</v>
      </c>
      <c r="C36" s="243">
        <f>data!X85</f>
        <v>2020670.8999999997</v>
      </c>
      <c r="D36" s="243">
        <f>ROUND(N('Prior Year'!X59), 0)</f>
        <v>135207</v>
      </c>
      <c r="E36" s="1">
        <f>data!X59</f>
        <v>0</v>
      </c>
      <c r="F36" s="217">
        <f t="shared" si="0"/>
        <v>16.45509478059568</v>
      </c>
      <c r="G36" s="217" t="str">
        <f t="shared" si="5"/>
        <v/>
      </c>
      <c r="H36" s="6" t="str">
        <f t="shared" si="6"/>
        <v/>
      </c>
      <c r="I36" s="243" t="str">
        <f t="shared" si="3"/>
        <v/>
      </c>
      <c r="M36" s="7"/>
    </row>
    <row r="37" spans="1:13" x14ac:dyDescent="0.35">
      <c r="A37" s="1" t="s">
        <v>680</v>
      </c>
      <c r="B37" s="243">
        <f>ROUND(N('Prior Year'!Y85), 0)</f>
        <v>8298762</v>
      </c>
      <c r="C37" s="243">
        <f>data!Y85</f>
        <v>8029942.3799999999</v>
      </c>
      <c r="D37" s="243">
        <f>ROUND(N('Prior Year'!Y59), 0)</f>
        <v>96742</v>
      </c>
      <c r="E37" s="1">
        <f>data!Y59</f>
        <v>0</v>
      </c>
      <c r="F37" s="217">
        <f t="shared" si="0"/>
        <v>85.782410948708943</v>
      </c>
      <c r="G37" s="217" t="str">
        <f t="shared" si="5"/>
        <v/>
      </c>
      <c r="H37" s="6" t="str">
        <f t="shared" si="6"/>
        <v/>
      </c>
      <c r="I37" s="243" t="str">
        <f t="shared" si="3"/>
        <v/>
      </c>
      <c r="M37" s="7"/>
    </row>
    <row r="38" spans="1:13" x14ac:dyDescent="0.35">
      <c r="A38" s="1" t="s">
        <v>681</v>
      </c>
      <c r="B38" s="243">
        <f>ROUND(N('Prior Year'!Z85), 0)</f>
        <v>884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3" t="str">
        <f t="shared" si="3"/>
        <v/>
      </c>
      <c r="M38" s="7"/>
    </row>
    <row r="39" spans="1:13" x14ac:dyDescent="0.35">
      <c r="A39" s="1" t="s">
        <v>682</v>
      </c>
      <c r="B39" s="243">
        <f>ROUND(N('Prior Year'!AA85), 0)</f>
        <v>688903</v>
      </c>
      <c r="C39" s="243">
        <f>data!AA85</f>
        <v>682207.84</v>
      </c>
      <c r="D39" s="243">
        <f>ROUND(N('Prior Year'!AA59), 0)</f>
        <v>14275</v>
      </c>
      <c r="E39" s="1">
        <f>data!AA59</f>
        <v>0</v>
      </c>
      <c r="F39" s="217">
        <f t="shared" si="0"/>
        <v>48.25940455341506</v>
      </c>
      <c r="G39" s="217" t="str">
        <f t="shared" si="5"/>
        <v/>
      </c>
      <c r="H39" s="6" t="str">
        <f t="shared" si="6"/>
        <v/>
      </c>
      <c r="I39" s="243" t="str">
        <f t="shared" si="3"/>
        <v/>
      </c>
      <c r="M39" s="7"/>
    </row>
    <row r="40" spans="1:13" x14ac:dyDescent="0.35">
      <c r="A40" s="1" t="s">
        <v>683</v>
      </c>
      <c r="B40" s="243">
        <f>ROUND(N('Prior Year'!AB85), 0)</f>
        <v>10739659</v>
      </c>
      <c r="C40" s="243">
        <f>data!AB85</f>
        <v>10183373.01</v>
      </c>
      <c r="D40" s="243" t="s">
        <v>674</v>
      </c>
      <c r="E40" s="4" t="s">
        <v>674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 x14ac:dyDescent="0.35">
      <c r="A41" s="1" t="s">
        <v>684</v>
      </c>
      <c r="B41" s="243">
        <f>ROUND(N('Prior Year'!AC85), 0)</f>
        <v>3046434</v>
      </c>
      <c r="C41" s="243">
        <f>data!AC85</f>
        <v>2809012.05</v>
      </c>
      <c r="D41" s="243">
        <f>ROUND(N('Prior Year'!AC59), 0)</f>
        <v>63684</v>
      </c>
      <c r="E41" s="1">
        <f>data!AC59</f>
        <v>0</v>
      </c>
      <c r="F41" s="217">
        <f t="shared" si="0"/>
        <v>47.836725080082907</v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35">
      <c r="A42" s="1" t="s">
        <v>685</v>
      </c>
      <c r="B42" s="243">
        <f>ROUND(N('Prior Year'!AD85), 0)</f>
        <v>1182613</v>
      </c>
      <c r="C42" s="243">
        <f>data!AD85</f>
        <v>1628828.4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3" t="str">
        <f t="shared" si="3"/>
        <v/>
      </c>
      <c r="M42" s="7"/>
    </row>
    <row r="43" spans="1:13" x14ac:dyDescent="0.35">
      <c r="A43" s="1" t="s">
        <v>686</v>
      </c>
      <c r="B43" s="243">
        <f>ROUND(N('Prior Year'!AE85), 0)</f>
        <v>0</v>
      </c>
      <c r="C43" s="243">
        <f>data!AE85</f>
        <v>1294831.47</v>
      </c>
      <c r="D43" s="243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5"/>
        <v/>
      </c>
      <c r="H43" s="6" t="str">
        <f t="shared" si="7"/>
        <v/>
      </c>
      <c r="I43" s="243" t="str">
        <f t="shared" si="3"/>
        <v/>
      </c>
      <c r="M43" s="7"/>
    </row>
    <row r="44" spans="1:13" x14ac:dyDescent="0.35">
      <c r="A44" s="1" t="s">
        <v>687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3" t="str">
        <f t="shared" si="3"/>
        <v/>
      </c>
      <c r="M44" s="7"/>
    </row>
    <row r="45" spans="1:13" x14ac:dyDescent="0.35">
      <c r="A45" s="1" t="s">
        <v>688</v>
      </c>
      <c r="B45" s="243">
        <f>ROUND(N('Prior Year'!AG85), 0)</f>
        <v>26769003</v>
      </c>
      <c r="C45" s="243">
        <f>data!AG85</f>
        <v>23797759.059999995</v>
      </c>
      <c r="D45" s="243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5"/>
        <v/>
      </c>
      <c r="H45" s="6" t="str">
        <f t="shared" si="7"/>
        <v/>
      </c>
      <c r="I45" s="243" t="str">
        <f t="shared" si="3"/>
        <v/>
      </c>
      <c r="M45" s="7"/>
    </row>
    <row r="46" spans="1:13" x14ac:dyDescent="0.35">
      <c r="A46" s="1" t="s">
        <v>689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3" t="str">
        <f t="shared" si="3"/>
        <v/>
      </c>
      <c r="M46" s="7"/>
    </row>
    <row r="47" spans="1:13" x14ac:dyDescent="0.35">
      <c r="A47" s="1" t="s">
        <v>690</v>
      </c>
      <c r="B47" s="243">
        <f>ROUND(N('Prior Year'!AI85), 0)</f>
        <v>2059590</v>
      </c>
      <c r="C47" s="243">
        <f>data!AI85</f>
        <v>1673627.2899999998</v>
      </c>
      <c r="D47" s="243">
        <f>ROUND(N('Prior Year'!AI59), 0)</f>
        <v>726405</v>
      </c>
      <c r="E47" s="1">
        <f>data!AI59</f>
        <v>0</v>
      </c>
      <c r="F47" s="217">
        <f t="shared" si="0"/>
        <v>2.8353191401490903</v>
      </c>
      <c r="G47" s="217" t="str">
        <f t="shared" si="5"/>
        <v/>
      </c>
      <c r="H47" s="6" t="str">
        <f t="shared" si="7"/>
        <v/>
      </c>
      <c r="I47" s="243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691</v>
      </c>
      <c r="B48" s="243">
        <f>ROUND(N('Prior Year'!AJ85), 0)</f>
        <v>886669</v>
      </c>
      <c r="C48" s="243">
        <f>data!AJ85</f>
        <v>1581632.99</v>
      </c>
      <c r="D48" s="243">
        <f>ROUND(N('Prior Year'!AJ59), 0)</f>
        <v>14269</v>
      </c>
      <c r="E48" s="1">
        <f>data!AJ59</f>
        <v>0</v>
      </c>
      <c r="F48" s="217">
        <f t="shared" si="0"/>
        <v>62.139533253907068</v>
      </c>
      <c r="G48" s="217" t="str">
        <f t="shared" si="5"/>
        <v/>
      </c>
      <c r="H48" s="6" t="str">
        <f t="shared" si="7"/>
        <v/>
      </c>
      <c r="I48" s="243" t="str">
        <f t="shared" si="8"/>
        <v/>
      </c>
      <c r="M48" s="7"/>
    </row>
    <row r="49" spans="1:13" x14ac:dyDescent="0.35">
      <c r="A49" s="1" t="s">
        <v>692</v>
      </c>
      <c r="B49" s="243">
        <f>ROUND(N('Prior Year'!AK85), 0)</f>
        <v>9125</v>
      </c>
      <c r="C49" s="243">
        <f>data!AK85</f>
        <v>48.5</v>
      </c>
      <c r="D49" s="243">
        <f>ROUND(N('Prior Year'!AK59), 0)</f>
        <v>824</v>
      </c>
      <c r="E49" s="1">
        <f>data!AK59</f>
        <v>0</v>
      </c>
      <c r="F49" s="217">
        <f t="shared" si="0"/>
        <v>11.074029126213592</v>
      </c>
      <c r="G49" s="217" t="str">
        <f t="shared" si="5"/>
        <v/>
      </c>
      <c r="H49" s="6" t="str">
        <f t="shared" si="7"/>
        <v/>
      </c>
      <c r="I49" s="243" t="str">
        <f t="shared" si="8"/>
        <v/>
      </c>
      <c r="M49" s="7"/>
    </row>
    <row r="50" spans="1:13" x14ac:dyDescent="0.35">
      <c r="A50" s="1" t="s">
        <v>693</v>
      </c>
      <c r="B50" s="243">
        <f>ROUND(N('Prior Year'!AL85), 0)</f>
        <v>0</v>
      </c>
      <c r="C50" s="243">
        <f>data!AL85</f>
        <v>0</v>
      </c>
      <c r="D50" s="243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3" t="str">
        <f t="shared" si="8"/>
        <v/>
      </c>
      <c r="M50" s="7"/>
    </row>
    <row r="51" spans="1:13" x14ac:dyDescent="0.35">
      <c r="A51" s="1" t="s">
        <v>694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3" t="str">
        <f t="shared" si="8"/>
        <v/>
      </c>
      <c r="M51" s="7"/>
    </row>
    <row r="52" spans="1:13" x14ac:dyDescent="0.35">
      <c r="A52" s="1" t="s">
        <v>695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3" t="str">
        <f t="shared" si="8"/>
        <v/>
      </c>
      <c r="M52" s="7"/>
    </row>
    <row r="53" spans="1:13" x14ac:dyDescent="0.35">
      <c r="A53" s="1" t="s">
        <v>696</v>
      </c>
      <c r="B53" s="243">
        <f>ROUND(N('Prior Year'!AO85), 0)</f>
        <v>-5233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3" t="str">
        <f t="shared" si="8"/>
        <v/>
      </c>
      <c r="M53" s="7"/>
    </row>
    <row r="54" spans="1:13" x14ac:dyDescent="0.35">
      <c r="A54" s="1" t="s">
        <v>697</v>
      </c>
      <c r="B54" s="243">
        <f>ROUND(N('Prior Year'!AP85), 0)</f>
        <v>0</v>
      </c>
      <c r="C54" s="243">
        <f>data!AP85</f>
        <v>228.83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3" t="str">
        <f t="shared" si="8"/>
        <v/>
      </c>
      <c r="M54" s="7"/>
    </row>
    <row r="55" spans="1:13" x14ac:dyDescent="0.35">
      <c r="A55" s="1" t="s">
        <v>698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3" t="str">
        <f t="shared" si="8"/>
        <v/>
      </c>
      <c r="M55" s="7"/>
    </row>
    <row r="56" spans="1:13" x14ac:dyDescent="0.35">
      <c r="A56" s="1" t="s">
        <v>699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3" t="str">
        <f t="shared" si="8"/>
        <v/>
      </c>
      <c r="M56" s="7"/>
    </row>
    <row r="57" spans="1:13" x14ac:dyDescent="0.35">
      <c r="A57" s="1" t="s">
        <v>700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3" t="str">
        <f t="shared" si="8"/>
        <v/>
      </c>
      <c r="M57" s="7"/>
    </row>
    <row r="58" spans="1:13" x14ac:dyDescent="0.35">
      <c r="A58" s="1" t="s">
        <v>701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3" t="str">
        <f t="shared" si="8"/>
        <v/>
      </c>
      <c r="M58" s="7"/>
    </row>
    <row r="59" spans="1:13" x14ac:dyDescent="0.35">
      <c r="A59" s="1" t="s">
        <v>702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3" t="str">
        <f t="shared" si="8"/>
        <v/>
      </c>
      <c r="M59" s="7"/>
    </row>
    <row r="60" spans="1:13" x14ac:dyDescent="0.35">
      <c r="A60" s="1" t="s">
        <v>703</v>
      </c>
      <c r="B60" s="243">
        <f>ROUND(N('Prior Year'!AV85), 0)</f>
        <v>9334776</v>
      </c>
      <c r="C60" s="243">
        <f>data!AV85</f>
        <v>8213163.8800000008</v>
      </c>
      <c r="D60" s="243" t="s">
        <v>674</v>
      </c>
      <c r="E60" s="4" t="s">
        <v>674</v>
      </c>
      <c r="F60" s="217" t="s">
        <v>5</v>
      </c>
      <c r="G60" s="217"/>
      <c r="H60" s="6" t="s">
        <v>5</v>
      </c>
      <c r="I60" s="243" t="str">
        <f t="shared" si="8"/>
        <v/>
      </c>
      <c r="M60" s="7"/>
    </row>
    <row r="61" spans="1:13" x14ac:dyDescent="0.35">
      <c r="A61" s="1" t="s">
        <v>704</v>
      </c>
      <c r="B61" s="243">
        <f>ROUND(N('Prior Year'!AW85), 0)</f>
        <v>3995319</v>
      </c>
      <c r="C61" s="243">
        <f>data!AW85</f>
        <v>4700966.7700000005</v>
      </c>
      <c r="D61" s="243" t="s">
        <v>674</v>
      </c>
      <c r="E61" s="4" t="s">
        <v>674</v>
      </c>
      <c r="F61" s="217" t="s">
        <v>5</v>
      </c>
      <c r="G61" s="217"/>
      <c r="H61" s="6" t="s">
        <v>5</v>
      </c>
      <c r="I61" s="243" t="str">
        <f t="shared" si="8"/>
        <v/>
      </c>
      <c r="M61" s="7"/>
    </row>
    <row r="62" spans="1:13" x14ac:dyDescent="0.35">
      <c r="A62" s="1" t="s">
        <v>705</v>
      </c>
      <c r="B62" s="243">
        <f>ROUND(N('Prior Year'!AX85), 0)</f>
        <v>0</v>
      </c>
      <c r="C62" s="243">
        <f>data!AX85</f>
        <v>0</v>
      </c>
      <c r="D62" s="243" t="s">
        <v>674</v>
      </c>
      <c r="E62" s="4" t="s">
        <v>674</v>
      </c>
      <c r="F62" s="217" t="s">
        <v>5</v>
      </c>
      <c r="G62" s="217"/>
      <c r="H62" s="6" t="s">
        <v>5</v>
      </c>
      <c r="I62" s="243" t="str">
        <f t="shared" si="8"/>
        <v/>
      </c>
      <c r="M62" s="7"/>
    </row>
    <row r="63" spans="1:13" x14ac:dyDescent="0.35">
      <c r="A63" s="1" t="s">
        <v>706</v>
      </c>
      <c r="B63" s="243">
        <f>ROUND(N('Prior Year'!AY85), 0)</f>
        <v>2630143</v>
      </c>
      <c r="C63" s="243">
        <f>data!AY85</f>
        <v>2547659.4799999995</v>
      </c>
      <c r="D63" s="243">
        <f>ROUND(N('Prior Year'!AY59), 0)</f>
        <v>160041</v>
      </c>
      <c r="E63" s="1">
        <f>data!AY59</f>
        <v>154162</v>
      </c>
      <c r="F63" s="217">
        <f>IF(B63=0,"",IF(D63=0,"",B63/D63))</f>
        <v>16.434182490736749</v>
      </c>
      <c r="G63" s="217">
        <f t="shared" si="5"/>
        <v>16.525859031408515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8"/>
        <v/>
      </c>
      <c r="M63" s="7"/>
    </row>
    <row r="64" spans="1:13" x14ac:dyDescent="0.35">
      <c r="A64" s="1" t="s">
        <v>707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8"/>
        <v/>
      </c>
      <c r="M64" s="7"/>
    </row>
    <row r="65" spans="1:13" x14ac:dyDescent="0.35">
      <c r="A65" s="1" t="s">
        <v>708</v>
      </c>
      <c r="B65" s="243">
        <f>ROUND(N('Prior Year'!BA85), 0)</f>
        <v>14443</v>
      </c>
      <c r="C65" s="243">
        <f>data!BA85</f>
        <v>94574.1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8"/>
        <v/>
      </c>
      <c r="M65" s="7"/>
    </row>
    <row r="66" spans="1:13" x14ac:dyDescent="0.35">
      <c r="A66" s="1" t="s">
        <v>709</v>
      </c>
      <c r="B66" s="243">
        <f>ROUND(N('Prior Year'!BB85), 0)</f>
        <v>1315095</v>
      </c>
      <c r="C66" s="243">
        <f>data!BB85</f>
        <v>1598899.9000000001</v>
      </c>
      <c r="D66" s="243" t="s">
        <v>674</v>
      </c>
      <c r="E66" s="4" t="s">
        <v>674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3" t="str">
        <f t="shared" si="8"/>
        <v/>
      </c>
      <c r="M66" s="7"/>
    </row>
    <row r="67" spans="1:13" x14ac:dyDescent="0.35">
      <c r="A67" s="1" t="s">
        <v>710</v>
      </c>
      <c r="B67" s="243">
        <f>ROUND(N('Prior Year'!BC85), 0)</f>
        <v>449845</v>
      </c>
      <c r="C67" s="243">
        <f>data!BC85</f>
        <v>490060.26999999996</v>
      </c>
      <c r="D67" s="243" t="s">
        <v>674</v>
      </c>
      <c r="E67" s="4" t="s">
        <v>674</v>
      </c>
      <c r="F67" s="217" t="s">
        <v>5</v>
      </c>
      <c r="G67" s="217" t="str">
        <f t="shared" si="9"/>
        <v/>
      </c>
      <c r="H67" s="6" t="s">
        <v>5</v>
      </c>
      <c r="I67" s="243" t="str">
        <f t="shared" si="8"/>
        <v/>
      </c>
      <c r="M67" s="7"/>
    </row>
    <row r="68" spans="1:13" x14ac:dyDescent="0.35">
      <c r="A68" s="1" t="s">
        <v>711</v>
      </c>
      <c r="B68" s="243">
        <f>ROUND(N('Prior Year'!BD85), 0)</f>
        <v>799513</v>
      </c>
      <c r="C68" s="243">
        <f>data!BD85</f>
        <v>989227.33</v>
      </c>
      <c r="D68" s="243" t="s">
        <v>674</v>
      </c>
      <c r="E68" s="4" t="s">
        <v>674</v>
      </c>
      <c r="F68" s="217" t="s">
        <v>5</v>
      </c>
      <c r="G68" s="217" t="str">
        <f t="shared" si="9"/>
        <v/>
      </c>
      <c r="H68" s="6" t="s">
        <v>5</v>
      </c>
      <c r="I68" s="243" t="str">
        <f t="shared" si="8"/>
        <v/>
      </c>
      <c r="M68" s="7"/>
    </row>
    <row r="69" spans="1:13" x14ac:dyDescent="0.35">
      <c r="A69" s="1" t="s">
        <v>712</v>
      </c>
      <c r="B69" s="243">
        <f>ROUND(N('Prior Year'!BE85), 0)</f>
        <v>3208973</v>
      </c>
      <c r="C69" s="243">
        <f>data!BE85</f>
        <v>3607861.3600000003</v>
      </c>
      <c r="D69" s="243">
        <f>ROUND(N('Prior Year'!BE59), 0)</f>
        <v>218919</v>
      </c>
      <c r="E69" s="1">
        <f>data!BE59</f>
        <v>212765.46999999994</v>
      </c>
      <c r="F69" s="217">
        <f>IF(B69=0,"",IF(D69=0,"",B69/D69))</f>
        <v>14.658266299407543</v>
      </c>
      <c r="G69" s="217">
        <f t="shared" si="5"/>
        <v>16.956987240457774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8"/>
        <v/>
      </c>
      <c r="M69" s="7"/>
    </row>
    <row r="70" spans="1:13" x14ac:dyDescent="0.35">
      <c r="A70" s="1" t="s">
        <v>713</v>
      </c>
      <c r="B70" s="243">
        <f>ROUND(N('Prior Year'!BF85), 0)</f>
        <v>3219212</v>
      </c>
      <c r="C70" s="243">
        <f>data!BF85</f>
        <v>3308981.08</v>
      </c>
      <c r="D70" s="243" t="s">
        <v>674</v>
      </c>
      <c r="E70" s="4" t="s">
        <v>674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3" t="str">
        <f t="shared" si="8"/>
        <v/>
      </c>
      <c r="M70" s="7"/>
    </row>
    <row r="71" spans="1:13" x14ac:dyDescent="0.35">
      <c r="A71" s="1" t="s">
        <v>714</v>
      </c>
      <c r="B71" s="243">
        <f>ROUND(N('Prior Year'!BG85), 0)</f>
        <v>0</v>
      </c>
      <c r="C71" s="243">
        <f>data!BG85</f>
        <v>0</v>
      </c>
      <c r="D71" s="243" t="s">
        <v>674</v>
      </c>
      <c r="E71" s="4" t="s">
        <v>674</v>
      </c>
      <c r="F71" s="217" t="s">
        <v>5</v>
      </c>
      <c r="G71" s="217" t="str">
        <f t="shared" si="10"/>
        <v/>
      </c>
      <c r="H71" s="6" t="s">
        <v>5</v>
      </c>
      <c r="I71" s="243" t="str">
        <f t="shared" si="8"/>
        <v/>
      </c>
      <c r="M71" s="7"/>
    </row>
    <row r="72" spans="1:13" x14ac:dyDescent="0.35">
      <c r="A72" s="1" t="s">
        <v>715</v>
      </c>
      <c r="B72" s="243">
        <f>ROUND(N('Prior Year'!BH85), 0)</f>
        <v>0</v>
      </c>
      <c r="C72" s="243">
        <f>data!BH85</f>
        <v>0</v>
      </c>
      <c r="D72" s="243" t="s">
        <v>674</v>
      </c>
      <c r="E72" s="4" t="s">
        <v>674</v>
      </c>
      <c r="F72" s="217" t="s">
        <v>5</v>
      </c>
      <c r="G72" s="217" t="str">
        <f t="shared" si="10"/>
        <v/>
      </c>
      <c r="H72" s="6" t="s">
        <v>5</v>
      </c>
      <c r="I72" s="243" t="str">
        <f t="shared" si="8"/>
        <v/>
      </c>
      <c r="M72" s="7"/>
    </row>
    <row r="73" spans="1:13" x14ac:dyDescent="0.35">
      <c r="A73" s="1" t="s">
        <v>716</v>
      </c>
      <c r="B73" s="243">
        <f>ROUND(N('Prior Year'!BI85), 0)</f>
        <v>0</v>
      </c>
      <c r="C73" s="243">
        <f>data!BI85</f>
        <v>0</v>
      </c>
      <c r="D73" s="243" t="s">
        <v>674</v>
      </c>
      <c r="E73" s="4" t="s">
        <v>674</v>
      </c>
      <c r="F73" s="217" t="s">
        <v>5</v>
      </c>
      <c r="G73" s="217" t="str">
        <f t="shared" si="10"/>
        <v/>
      </c>
      <c r="H73" s="6" t="s">
        <v>5</v>
      </c>
      <c r="I73" s="243" t="str">
        <f t="shared" si="8"/>
        <v/>
      </c>
      <c r="M73" s="7"/>
    </row>
    <row r="74" spans="1:13" x14ac:dyDescent="0.35">
      <c r="A74" s="1" t="s">
        <v>717</v>
      </c>
      <c r="B74" s="243">
        <f>ROUND(N('Prior Year'!BJ85), 0)</f>
        <v>0</v>
      </c>
      <c r="C74" s="243">
        <f>data!BJ85</f>
        <v>0</v>
      </c>
      <c r="D74" s="243" t="s">
        <v>674</v>
      </c>
      <c r="E74" s="4" t="s">
        <v>674</v>
      </c>
      <c r="F74" s="217" t="s">
        <v>5</v>
      </c>
      <c r="G74" s="217" t="str">
        <f t="shared" si="10"/>
        <v/>
      </c>
      <c r="H74" s="6" t="s">
        <v>5</v>
      </c>
      <c r="I74" s="243" t="str">
        <f t="shared" si="8"/>
        <v/>
      </c>
      <c r="M74" s="7"/>
    </row>
    <row r="75" spans="1:13" x14ac:dyDescent="0.35">
      <c r="A75" s="1" t="s">
        <v>718</v>
      </c>
      <c r="B75" s="243">
        <f>ROUND(N('Prior Year'!BK85), 0)</f>
        <v>0</v>
      </c>
      <c r="C75" s="243">
        <f>data!BK85</f>
        <v>0</v>
      </c>
      <c r="D75" s="243" t="s">
        <v>674</v>
      </c>
      <c r="E75" s="4" t="s">
        <v>674</v>
      </c>
      <c r="F75" s="217" t="s">
        <v>5</v>
      </c>
      <c r="G75" s="217" t="str">
        <f t="shared" si="10"/>
        <v/>
      </c>
      <c r="H75" s="6" t="s">
        <v>5</v>
      </c>
      <c r="I75" s="243" t="str">
        <f t="shared" si="8"/>
        <v/>
      </c>
      <c r="M75" s="7"/>
    </row>
    <row r="76" spans="1:13" x14ac:dyDescent="0.35">
      <c r="A76" s="1" t="s">
        <v>719</v>
      </c>
      <c r="B76" s="243">
        <f>ROUND(N('Prior Year'!BL85), 0)</f>
        <v>1229062</v>
      </c>
      <c r="C76" s="243">
        <f>data!BL85</f>
        <v>1229953.8600000001</v>
      </c>
      <c r="D76" s="243" t="s">
        <v>674</v>
      </c>
      <c r="E76" s="4" t="s">
        <v>674</v>
      </c>
      <c r="F76" s="217" t="s">
        <v>5</v>
      </c>
      <c r="G76" s="217" t="str">
        <f t="shared" si="10"/>
        <v/>
      </c>
      <c r="H76" s="6" t="s">
        <v>5</v>
      </c>
      <c r="I76" s="243" t="str">
        <f t="shared" si="8"/>
        <v/>
      </c>
      <c r="M76" s="7"/>
    </row>
    <row r="77" spans="1:13" x14ac:dyDescent="0.35">
      <c r="A77" s="1" t="s">
        <v>720</v>
      </c>
      <c r="B77" s="243">
        <f>ROUND(N('Prior Year'!BM85), 0)</f>
        <v>0</v>
      </c>
      <c r="C77" s="243">
        <f>data!BM85</f>
        <v>0</v>
      </c>
      <c r="D77" s="243" t="s">
        <v>674</v>
      </c>
      <c r="E77" s="4" t="s">
        <v>674</v>
      </c>
      <c r="F77" s="217" t="s">
        <v>5</v>
      </c>
      <c r="G77" s="217" t="str">
        <f t="shared" si="10"/>
        <v/>
      </c>
      <c r="H77" s="6" t="s">
        <v>5</v>
      </c>
      <c r="I77" s="243" t="str">
        <f t="shared" si="8"/>
        <v/>
      </c>
      <c r="M77" s="7"/>
    </row>
    <row r="78" spans="1:13" x14ac:dyDescent="0.35">
      <c r="A78" s="1" t="s">
        <v>721</v>
      </c>
      <c r="B78" s="243">
        <f>ROUND(N('Prior Year'!BN85), 0)</f>
        <v>4161780</v>
      </c>
      <c r="C78" s="243">
        <f>data!BN85</f>
        <v>40475925.430000015</v>
      </c>
      <c r="D78" s="243" t="s">
        <v>674</v>
      </c>
      <c r="E78" s="4" t="s">
        <v>674</v>
      </c>
      <c r="F78" s="217" t="s">
        <v>5</v>
      </c>
      <c r="G78" s="217" t="str">
        <f t="shared" si="10"/>
        <v/>
      </c>
      <c r="H78" s="6" t="s">
        <v>5</v>
      </c>
      <c r="I78" s="243" t="str">
        <f t="shared" si="8"/>
        <v/>
      </c>
      <c r="M78" s="7"/>
    </row>
    <row r="79" spans="1:13" x14ac:dyDescent="0.35">
      <c r="A79" s="1" t="s">
        <v>722</v>
      </c>
      <c r="B79" s="243">
        <f>ROUND(N('Prior Year'!BO85), 0)</f>
        <v>0</v>
      </c>
      <c r="C79" s="243">
        <f>data!BO85</f>
        <v>0</v>
      </c>
      <c r="D79" s="243" t="s">
        <v>674</v>
      </c>
      <c r="E79" s="4" t="s">
        <v>674</v>
      </c>
      <c r="F79" s="217" t="s">
        <v>5</v>
      </c>
      <c r="G79" s="217" t="str">
        <f t="shared" si="10"/>
        <v/>
      </c>
      <c r="H79" s="6" t="s">
        <v>5</v>
      </c>
      <c r="I79" s="243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723</v>
      </c>
      <c r="B80" s="243">
        <f>ROUND(N('Prior Year'!BP85), 0)</f>
        <v>0</v>
      </c>
      <c r="C80" s="243">
        <f>data!BP85</f>
        <v>0</v>
      </c>
      <c r="D80" s="243" t="s">
        <v>674</v>
      </c>
      <c r="E80" s="4" t="s">
        <v>674</v>
      </c>
      <c r="F80" s="217" t="s">
        <v>5</v>
      </c>
      <c r="G80" s="217" t="str">
        <f t="shared" si="10"/>
        <v/>
      </c>
      <c r="H80" s="6" t="s">
        <v>5</v>
      </c>
      <c r="I80" s="243" t="str">
        <f t="shared" si="11"/>
        <v/>
      </c>
      <c r="M80" s="7"/>
    </row>
    <row r="81" spans="1:13" x14ac:dyDescent="0.35">
      <c r="A81" s="1" t="s">
        <v>724</v>
      </c>
      <c r="B81" s="243">
        <f>ROUND(N('Prior Year'!BQ85), 0)</f>
        <v>0</v>
      </c>
      <c r="C81" s="243">
        <f>data!BQ85</f>
        <v>0</v>
      </c>
      <c r="D81" s="243" t="s">
        <v>674</v>
      </c>
      <c r="E81" s="4" t="s">
        <v>674</v>
      </c>
      <c r="F81" s="217" t="s">
        <v>5</v>
      </c>
      <c r="G81" s="217" t="str">
        <f t="shared" si="10"/>
        <v/>
      </c>
      <c r="H81" s="6" t="s">
        <v>5</v>
      </c>
      <c r="I81" s="243" t="str">
        <f t="shared" si="11"/>
        <v/>
      </c>
      <c r="M81" s="7"/>
    </row>
    <row r="82" spans="1:13" x14ac:dyDescent="0.35">
      <c r="A82" s="1" t="s">
        <v>725</v>
      </c>
      <c r="B82" s="243">
        <f>ROUND(N('Prior Year'!BR85), 0)</f>
        <v>0</v>
      </c>
      <c r="C82" s="243">
        <f>data!BR85</f>
        <v>0</v>
      </c>
      <c r="D82" s="243" t="s">
        <v>674</v>
      </c>
      <c r="E82" s="4" t="s">
        <v>674</v>
      </c>
      <c r="F82" s="217" t="s">
        <v>5</v>
      </c>
      <c r="G82" s="217" t="str">
        <f t="shared" si="10"/>
        <v/>
      </c>
      <c r="H82" s="6" t="s">
        <v>5</v>
      </c>
      <c r="I82" s="243" t="str">
        <f t="shared" si="11"/>
        <v/>
      </c>
      <c r="M82" s="7"/>
    </row>
    <row r="83" spans="1:13" x14ac:dyDescent="0.35">
      <c r="A83" s="1" t="s">
        <v>726</v>
      </c>
      <c r="B83" s="243">
        <f>ROUND(N('Prior Year'!BS85), 0)</f>
        <v>0</v>
      </c>
      <c r="C83" s="243">
        <f>data!BS85</f>
        <v>0</v>
      </c>
      <c r="D83" s="243" t="s">
        <v>674</v>
      </c>
      <c r="E83" s="4" t="s">
        <v>674</v>
      </c>
      <c r="F83" s="217" t="s">
        <v>5</v>
      </c>
      <c r="G83" s="217" t="str">
        <f t="shared" si="10"/>
        <v/>
      </c>
      <c r="H83" s="6" t="s">
        <v>5</v>
      </c>
      <c r="I83" s="243" t="str">
        <f t="shared" si="11"/>
        <v/>
      </c>
      <c r="M83" s="7"/>
    </row>
    <row r="84" spans="1:13" x14ac:dyDescent="0.35">
      <c r="A84" s="1" t="s">
        <v>727</v>
      </c>
      <c r="B84" s="243">
        <f>ROUND(N('Prior Year'!BT85), 0)</f>
        <v>0</v>
      </c>
      <c r="C84" s="243">
        <f>data!BT85</f>
        <v>0</v>
      </c>
      <c r="D84" s="243" t="s">
        <v>674</v>
      </c>
      <c r="E84" s="4" t="s">
        <v>674</v>
      </c>
      <c r="F84" s="217" t="s">
        <v>5</v>
      </c>
      <c r="G84" s="217" t="str">
        <f t="shared" si="10"/>
        <v/>
      </c>
      <c r="H84" s="6" t="s">
        <v>5</v>
      </c>
      <c r="I84" s="243" t="str">
        <f t="shared" si="11"/>
        <v/>
      </c>
      <c r="M84" s="7"/>
    </row>
    <row r="85" spans="1:13" x14ac:dyDescent="0.35">
      <c r="A85" s="1" t="s">
        <v>728</v>
      </c>
      <c r="B85" s="243">
        <f>ROUND(N('Prior Year'!BU85), 0)</f>
        <v>0</v>
      </c>
      <c r="C85" s="243">
        <f>data!BU85</f>
        <v>0</v>
      </c>
      <c r="D85" s="243" t="s">
        <v>674</v>
      </c>
      <c r="E85" s="4" t="s">
        <v>674</v>
      </c>
      <c r="F85" s="217" t="s">
        <v>5</v>
      </c>
      <c r="G85" s="217" t="str">
        <f t="shared" si="10"/>
        <v/>
      </c>
      <c r="H85" s="6" t="s">
        <v>5</v>
      </c>
      <c r="I85" s="243" t="str">
        <f t="shared" si="11"/>
        <v/>
      </c>
      <c r="M85" s="7"/>
    </row>
    <row r="86" spans="1:13" x14ac:dyDescent="0.35">
      <c r="A86" s="1" t="s">
        <v>729</v>
      </c>
      <c r="B86" s="243">
        <f>ROUND(N('Prior Year'!BV85), 0)</f>
        <v>0</v>
      </c>
      <c r="C86" s="243">
        <f>data!BV85</f>
        <v>0</v>
      </c>
      <c r="D86" s="243" t="s">
        <v>674</v>
      </c>
      <c r="E86" s="4" t="s">
        <v>674</v>
      </c>
      <c r="F86" s="217" t="s">
        <v>5</v>
      </c>
      <c r="G86" s="217" t="str">
        <f t="shared" si="10"/>
        <v/>
      </c>
      <c r="H86" s="6" t="s">
        <v>5</v>
      </c>
      <c r="I86" s="243" t="str">
        <f t="shared" si="11"/>
        <v/>
      </c>
      <c r="M86" s="7"/>
    </row>
    <row r="87" spans="1:13" x14ac:dyDescent="0.35">
      <c r="A87" s="1" t="s">
        <v>730</v>
      </c>
      <c r="B87" s="243">
        <f>ROUND(N('Prior Year'!BW85), 0)</f>
        <v>0</v>
      </c>
      <c r="C87" s="243">
        <f>data!BW85</f>
        <v>0</v>
      </c>
      <c r="D87" s="243" t="s">
        <v>674</v>
      </c>
      <c r="E87" s="4" t="s">
        <v>674</v>
      </c>
      <c r="F87" s="217" t="s">
        <v>5</v>
      </c>
      <c r="G87" s="217" t="str">
        <f t="shared" si="10"/>
        <v/>
      </c>
      <c r="H87" s="6" t="s">
        <v>5</v>
      </c>
      <c r="I87" s="243" t="str">
        <f t="shared" si="11"/>
        <v/>
      </c>
      <c r="M87" s="7"/>
    </row>
    <row r="88" spans="1:13" x14ac:dyDescent="0.35">
      <c r="A88" s="1" t="s">
        <v>731</v>
      </c>
      <c r="B88" s="243">
        <f>ROUND(N('Prior Year'!BX85), 0)</f>
        <v>1909143</v>
      </c>
      <c r="C88" s="243">
        <f>data!BX85</f>
        <v>2120873.96</v>
      </c>
      <c r="D88" s="243" t="s">
        <v>674</v>
      </c>
      <c r="E88" s="4" t="s">
        <v>674</v>
      </c>
      <c r="F88" s="217" t="s">
        <v>5</v>
      </c>
      <c r="G88" s="217" t="str">
        <f t="shared" si="10"/>
        <v/>
      </c>
      <c r="H88" s="6" t="s">
        <v>5</v>
      </c>
      <c r="I88" s="243" t="str">
        <f t="shared" si="11"/>
        <v/>
      </c>
      <c r="M88" s="7"/>
    </row>
    <row r="89" spans="1:13" x14ac:dyDescent="0.35">
      <c r="A89" s="1" t="s">
        <v>732</v>
      </c>
      <c r="B89" s="243">
        <f>ROUND(N('Prior Year'!BY85), 0)</f>
        <v>1389069</v>
      </c>
      <c r="C89" s="243">
        <f>data!BY85</f>
        <v>1307303.52</v>
      </c>
      <c r="D89" s="243" t="s">
        <v>674</v>
      </c>
      <c r="E89" s="4" t="s">
        <v>674</v>
      </c>
      <c r="F89" s="217" t="s">
        <v>5</v>
      </c>
      <c r="G89" s="217" t="str">
        <f t="shared" si="10"/>
        <v/>
      </c>
      <c r="H89" s="6" t="s">
        <v>5</v>
      </c>
      <c r="I89" s="243" t="str">
        <f t="shared" si="11"/>
        <v/>
      </c>
      <c r="M89" s="7"/>
    </row>
    <row r="90" spans="1:13" x14ac:dyDescent="0.35">
      <c r="A90" s="1" t="s">
        <v>733</v>
      </c>
      <c r="B90" s="243">
        <f>ROUND(N('Prior Year'!BZ85), 0)</f>
        <v>129017</v>
      </c>
      <c r="C90" s="243">
        <f>data!BZ85</f>
        <v>662669.8899999999</v>
      </c>
      <c r="D90" s="243" t="s">
        <v>674</v>
      </c>
      <c r="E90" s="4" t="s">
        <v>674</v>
      </c>
      <c r="F90" s="217" t="s">
        <v>5</v>
      </c>
      <c r="G90" s="217" t="str">
        <f t="shared" si="10"/>
        <v/>
      </c>
      <c r="H90" s="6" t="s">
        <v>5</v>
      </c>
      <c r="I90" s="243" t="str">
        <f t="shared" si="11"/>
        <v/>
      </c>
      <c r="M90" s="7"/>
    </row>
    <row r="91" spans="1:13" x14ac:dyDescent="0.35">
      <c r="A91" s="1" t="s">
        <v>734</v>
      </c>
      <c r="B91" s="243">
        <f>ROUND(N('Prior Year'!CA85), 0)</f>
        <v>0</v>
      </c>
      <c r="C91" s="243">
        <f>data!CA85</f>
        <v>0</v>
      </c>
      <c r="D91" s="243" t="s">
        <v>674</v>
      </c>
      <c r="E91" s="4" t="s">
        <v>674</v>
      </c>
      <c r="F91" s="217" t="s">
        <v>5</v>
      </c>
      <c r="G91" s="217" t="str">
        <f t="shared" si="10"/>
        <v/>
      </c>
      <c r="H91" s="6" t="s">
        <v>5</v>
      </c>
      <c r="I91" s="243" t="str">
        <f t="shared" si="11"/>
        <v/>
      </c>
      <c r="M91" s="7"/>
    </row>
    <row r="92" spans="1:13" x14ac:dyDescent="0.35">
      <c r="A92" s="1" t="s">
        <v>735</v>
      </c>
      <c r="B92" s="243">
        <f>ROUND(N('Prior Year'!CB85), 0)</f>
        <v>0</v>
      </c>
      <c r="C92" s="243">
        <f>data!CB85</f>
        <v>0</v>
      </c>
      <c r="D92" s="243" t="s">
        <v>674</v>
      </c>
      <c r="E92" s="4" t="s">
        <v>674</v>
      </c>
      <c r="F92" s="217" t="s">
        <v>5</v>
      </c>
      <c r="G92" s="217" t="str">
        <f t="shared" si="10"/>
        <v/>
      </c>
      <c r="H92" s="6" t="s">
        <v>5</v>
      </c>
      <c r="I92" s="243" t="str">
        <f t="shared" si="11"/>
        <v/>
      </c>
      <c r="M92" s="7"/>
    </row>
    <row r="93" spans="1:13" x14ac:dyDescent="0.35">
      <c r="A93" s="1" t="s">
        <v>736</v>
      </c>
      <c r="B93" s="243">
        <f>ROUND(N('Prior Year'!CC85), 0)</f>
        <v>69365980</v>
      </c>
      <c r="C93" s="243">
        <f>data!CC85</f>
        <v>29229168.249999996</v>
      </c>
      <c r="D93" s="243" t="s">
        <v>674</v>
      </c>
      <c r="E93" s="4" t="s">
        <v>674</v>
      </c>
      <c r="F93" s="217" t="s">
        <v>5</v>
      </c>
      <c r="G93" s="217" t="str">
        <f t="shared" si="10"/>
        <v/>
      </c>
      <c r="H93" s="6" t="s">
        <v>5</v>
      </c>
      <c r="I93" s="243" t="str">
        <f t="shared" si="11"/>
        <v/>
      </c>
      <c r="M93" s="7"/>
    </row>
    <row r="94" spans="1:13" x14ac:dyDescent="0.35">
      <c r="A94" s="1" t="s">
        <v>737</v>
      </c>
      <c r="B94" s="243">
        <f>ROUND(N('Prior Year'!CD85), 0)</f>
        <v>6755070</v>
      </c>
      <c r="C94" s="243">
        <f>data!CD85</f>
        <v>0</v>
      </c>
      <c r="D94" s="243" t="s">
        <v>674</v>
      </c>
      <c r="E94" s="4" t="s">
        <v>674</v>
      </c>
      <c r="F94" s="217" t="s">
        <v>5</v>
      </c>
      <c r="G94" s="217" t="str">
        <f t="shared" si="10"/>
        <v/>
      </c>
      <c r="H94" s="6" t="s">
        <v>5</v>
      </c>
      <c r="I94" s="243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FEAD-C631-4E3E-934A-76A1662BA905}">
  <sheetPr>
    <tabColor rgb="FF92D050"/>
  </sheetPr>
  <dimension ref="A1:E36"/>
  <sheetViews>
    <sheetView topLeftCell="A26" workbookViewId="0">
      <selection activeCell="A29" sqref="A29"/>
    </sheetView>
  </sheetViews>
  <sheetFormatPr defaultRowHeight="12.5" x14ac:dyDescent="0.25"/>
  <sheetData>
    <row r="1" spans="1:5" ht="14.5" x14ac:dyDescent="0.35">
      <c r="A1" s="275" t="s">
        <v>738</v>
      </c>
      <c r="B1" s="274"/>
      <c r="C1" s="274"/>
      <c r="D1" s="274"/>
    </row>
    <row r="2" spans="1:5" ht="14.5" x14ac:dyDescent="0.35">
      <c r="A2" s="274"/>
      <c r="B2" s="274"/>
      <c r="C2" s="274"/>
      <c r="D2" s="274"/>
    </row>
    <row r="3" spans="1:5" ht="14.5" x14ac:dyDescent="0.35">
      <c r="A3" s="277" t="s">
        <v>739</v>
      </c>
      <c r="B3" s="274"/>
      <c r="C3" s="274"/>
      <c r="D3" s="274"/>
    </row>
    <row r="4" spans="1:5" ht="14.5" x14ac:dyDescent="0.35">
      <c r="A4" s="274" t="s">
        <v>740</v>
      </c>
      <c r="B4" s="274"/>
      <c r="C4" s="274"/>
      <c r="D4" s="274"/>
    </row>
    <row r="5" spans="1:5" ht="14.5" x14ac:dyDescent="0.35">
      <c r="A5" s="274" t="s">
        <v>741</v>
      </c>
      <c r="B5" s="274"/>
      <c r="C5" s="274"/>
      <c r="D5" s="274"/>
    </row>
    <row r="6" spans="1:5" ht="14.5" x14ac:dyDescent="0.35">
      <c r="A6" s="274"/>
      <c r="B6" s="274"/>
      <c r="C6" s="274"/>
      <c r="D6" s="274"/>
    </row>
    <row r="7" spans="1:5" ht="14.5" x14ac:dyDescent="0.35">
      <c r="A7" s="274" t="s">
        <v>742</v>
      </c>
      <c r="B7" s="274"/>
      <c r="C7" s="274"/>
      <c r="D7" s="274"/>
    </row>
    <row r="8" spans="1:5" ht="14.5" x14ac:dyDescent="0.35">
      <c r="A8" s="274" t="s">
        <v>743</v>
      </c>
      <c r="B8" s="274"/>
      <c r="C8" s="274"/>
      <c r="D8" s="274"/>
    </row>
    <row r="9" spans="1:5" ht="14.5" x14ac:dyDescent="0.35">
      <c r="A9" s="274"/>
      <c r="B9" s="274"/>
      <c r="C9" s="274"/>
      <c r="D9" s="274"/>
    </row>
    <row r="10" spans="1:5" ht="14.5" x14ac:dyDescent="0.35">
      <c r="A10" s="274"/>
      <c r="B10" s="274"/>
      <c r="C10" s="274"/>
      <c r="D10" s="274"/>
    </row>
    <row r="11" spans="1:5" ht="14.5" x14ac:dyDescent="0.35">
      <c r="A11" s="276" t="s">
        <v>744</v>
      </c>
      <c r="B11" s="274"/>
      <c r="C11" s="274"/>
      <c r="D11" s="274">
        <f>N(data!C380)</f>
        <v>9917969.370000001</v>
      </c>
    </row>
    <row r="12" spans="1:5" ht="14.5" x14ac:dyDescent="0.35">
      <c r="A12" s="276" t="s">
        <v>745</v>
      </c>
      <c r="B12" s="274"/>
      <c r="C12" s="274"/>
      <c r="D12" s="274" t="str">
        <f>IF(OR(N(data!C380) &gt; 1000000, N(data!C380) / (N(data!D360) + N(data!D383)) &gt; 0.01), "Yes", "No")</f>
        <v>Yes</v>
      </c>
    </row>
    <row r="13" spans="1:5" ht="14.5" x14ac:dyDescent="0.35">
      <c r="A13" s="274"/>
      <c r="B13" s="274"/>
      <c r="C13" s="274"/>
      <c r="D13" s="274"/>
    </row>
    <row r="14" spans="1:5" ht="14.5" x14ac:dyDescent="0.35">
      <c r="A14" s="276" t="s">
        <v>746</v>
      </c>
      <c r="B14" s="274"/>
      <c r="C14" s="274"/>
      <c r="D14" s="276" t="s">
        <v>747</v>
      </c>
    </row>
    <row r="15" spans="1:5" ht="14.5" x14ac:dyDescent="0.35">
      <c r="A15" s="274" t="s">
        <v>1363</v>
      </c>
      <c r="B15" s="274"/>
      <c r="C15" s="274"/>
      <c r="D15" s="274">
        <v>4391647.8</v>
      </c>
      <c r="E15" t="s">
        <v>1365</v>
      </c>
    </row>
    <row r="16" spans="1:5" ht="14.5" x14ac:dyDescent="0.35">
      <c r="A16" s="274" t="s">
        <v>1364</v>
      </c>
      <c r="B16" s="274"/>
      <c r="C16" s="274"/>
      <c r="D16" s="274">
        <v>4449086.22</v>
      </c>
      <c r="E16" t="s">
        <v>1366</v>
      </c>
    </row>
    <row r="17" spans="1:4" ht="14.5" x14ac:dyDescent="0.35">
      <c r="A17" s="274" t="s">
        <v>748</v>
      </c>
      <c r="B17" s="274"/>
      <c r="C17" s="274"/>
      <c r="D17" s="274"/>
    </row>
    <row r="18" spans="1:4" ht="14.5" x14ac:dyDescent="0.35">
      <c r="A18" s="274" t="s">
        <v>748</v>
      </c>
      <c r="B18" s="274"/>
      <c r="C18" s="274"/>
      <c r="D18" s="274"/>
    </row>
    <row r="19" spans="1:4" ht="14.5" x14ac:dyDescent="0.35">
      <c r="A19" s="274" t="s">
        <v>748</v>
      </c>
      <c r="B19" s="274"/>
      <c r="C19" s="274"/>
      <c r="D19" s="274"/>
    </row>
    <row r="20" spans="1:4" ht="14.5" x14ac:dyDescent="0.35">
      <c r="A20" s="274" t="s">
        <v>748</v>
      </c>
      <c r="B20" s="274"/>
      <c r="C20" s="274"/>
      <c r="D20" s="274"/>
    </row>
    <row r="21" spans="1:4" ht="14.5" x14ac:dyDescent="0.35">
      <c r="A21" s="274" t="s">
        <v>748</v>
      </c>
      <c r="B21" s="274"/>
      <c r="C21" s="274"/>
      <c r="D21" s="274"/>
    </row>
    <row r="22" spans="1:4" ht="14.5" x14ac:dyDescent="0.35">
      <c r="A22" s="274"/>
      <c r="B22" s="274"/>
      <c r="C22" s="274"/>
      <c r="D22" s="274"/>
    </row>
    <row r="23" spans="1:4" ht="14.5" x14ac:dyDescent="0.35">
      <c r="A23" s="274"/>
      <c r="B23" s="274"/>
      <c r="C23" s="274"/>
      <c r="D23" s="274"/>
    </row>
    <row r="24" spans="1:4" ht="14.5" x14ac:dyDescent="0.35">
      <c r="A24" s="274"/>
      <c r="B24" s="274"/>
      <c r="C24" s="274"/>
      <c r="D24" s="274"/>
    </row>
    <row r="25" spans="1:4" ht="14.5" x14ac:dyDescent="0.35">
      <c r="A25" s="276" t="s">
        <v>749</v>
      </c>
      <c r="B25" s="274"/>
      <c r="C25" s="274"/>
      <c r="D25" s="274">
        <f>N(data!C414)</f>
        <v>7414638.8200000012</v>
      </c>
    </row>
    <row r="26" spans="1:4" ht="14.5" x14ac:dyDescent="0.35">
      <c r="A26" s="276" t="s">
        <v>745</v>
      </c>
      <c r="B26" s="274"/>
      <c r="C26" s="274"/>
      <c r="D26" s="274" t="str">
        <f>IF(OR(N(data!C414)&gt;1000000,N(data!C414)/(N(data!D416))&gt;0.01),"Yes","No")</f>
        <v>Yes</v>
      </c>
    </row>
    <row r="27" spans="1:4" ht="14.5" x14ac:dyDescent="0.35">
      <c r="A27" s="274"/>
      <c r="B27" s="274"/>
      <c r="C27" s="274"/>
      <c r="D27" s="274"/>
    </row>
    <row r="28" spans="1:4" ht="14.5" x14ac:dyDescent="0.35">
      <c r="A28" s="276" t="s">
        <v>746</v>
      </c>
      <c r="B28" s="274"/>
      <c r="C28" s="274"/>
      <c r="D28" s="276" t="s">
        <v>747</v>
      </c>
    </row>
    <row r="29" spans="1:4" ht="14.5" x14ac:dyDescent="0.35">
      <c r="A29" s="274" t="s">
        <v>1367</v>
      </c>
      <c r="B29" s="274"/>
      <c r="C29" s="274"/>
      <c r="D29" s="274">
        <v>6521452.5</v>
      </c>
    </row>
    <row r="30" spans="1:4" ht="14.5" x14ac:dyDescent="0.35">
      <c r="A30" s="274" t="s">
        <v>750</v>
      </c>
      <c r="B30" s="274"/>
      <c r="C30" s="274"/>
      <c r="D30" s="274"/>
    </row>
    <row r="31" spans="1:4" ht="14.5" x14ac:dyDescent="0.35">
      <c r="A31" s="274" t="s">
        <v>750</v>
      </c>
      <c r="B31" s="274"/>
      <c r="C31" s="274"/>
      <c r="D31" s="274"/>
    </row>
    <row r="32" spans="1:4" ht="14.5" x14ac:dyDescent="0.35">
      <c r="A32" s="274" t="s">
        <v>750</v>
      </c>
      <c r="B32" s="274"/>
      <c r="C32" s="274"/>
      <c r="D32" s="274"/>
    </row>
    <row r="33" spans="1:4" ht="14.5" x14ac:dyDescent="0.35">
      <c r="A33" s="274" t="s">
        <v>750</v>
      </c>
      <c r="B33" s="274"/>
      <c r="C33" s="274"/>
      <c r="D33" s="274"/>
    </row>
    <row r="34" spans="1:4" ht="14.5" x14ac:dyDescent="0.35">
      <c r="A34" s="274" t="s">
        <v>750</v>
      </c>
      <c r="B34" s="274"/>
      <c r="C34" s="274"/>
      <c r="D34" s="274"/>
    </row>
    <row r="35" spans="1:4" ht="14.5" x14ac:dyDescent="0.35">
      <c r="A35" s="274" t="s">
        <v>750</v>
      </c>
      <c r="B35" s="274"/>
      <c r="C35" s="274"/>
      <c r="D35" s="274"/>
    </row>
    <row r="36" spans="1:4" ht="14.5" x14ac:dyDescent="0.35">
      <c r="A36" s="274"/>
      <c r="B36" s="274"/>
      <c r="C36" s="274"/>
      <c r="D36" s="2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BABE-CFF6-4A1B-A7F5-0B1FDD3330B7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8" t="s">
        <v>751</v>
      </c>
    </row>
    <row r="2" spans="1:7" ht="20.149999999999999" customHeight="1" x14ac:dyDescent="0.35">
      <c r="A2" s="69" t="s">
        <v>752</v>
      </c>
      <c r="B2" s="69"/>
      <c r="C2" s="69"/>
      <c r="D2" s="69"/>
      <c r="E2" s="69"/>
      <c r="F2" s="69"/>
    </row>
    <row r="3" spans="1:7" ht="20.149999999999999" customHeight="1" x14ac:dyDescent="0.35">
      <c r="B3" s="69"/>
      <c r="C3" s="69"/>
      <c r="D3" s="69"/>
      <c r="E3" s="69"/>
      <c r="F3" s="69"/>
      <c r="G3" s="69"/>
    </row>
    <row r="4" spans="1:7" ht="20.149999999999999" customHeight="1" x14ac:dyDescent="0.35">
      <c r="A4" s="70">
        <v>1</v>
      </c>
      <c r="B4" s="72" t="str">
        <f>"Fiscal Year Ended:  "&amp;data!C96</f>
        <v>Fiscal Year Ended:  12/31/2022</v>
      </c>
      <c r="C4" s="71"/>
      <c r="D4" s="72"/>
      <c r="E4" s="73"/>
      <c r="F4" s="71" t="str">
        <f>"License Number:  "&amp;"H-"&amp;FIXED(data!C97,0)</f>
        <v>License Number:  H-183</v>
      </c>
      <c r="G4" s="74"/>
    </row>
    <row r="5" spans="1:7" ht="20.149999999999999" customHeight="1" x14ac:dyDescent="0.35">
      <c r="A5" s="70">
        <v>2</v>
      </c>
      <c r="B5" s="71" t="s">
        <v>221</v>
      </c>
      <c r="C5" s="74"/>
      <c r="D5" s="71" t="str">
        <f>"  "&amp;data!C98</f>
        <v xml:space="preserve">  Auburn Medical Center</v>
      </c>
      <c r="E5" s="73"/>
      <c r="F5" s="73"/>
      <c r="G5" s="74"/>
    </row>
    <row r="6" spans="1:7" ht="20.149999999999999" customHeight="1" x14ac:dyDescent="0.35">
      <c r="A6" s="70">
        <v>3</v>
      </c>
      <c r="B6" s="71" t="s">
        <v>230</v>
      </c>
      <c r="C6" s="74"/>
      <c r="D6" s="71" t="str">
        <f>"  "&amp;data!C102</f>
        <v xml:space="preserve">  98001</v>
      </c>
      <c r="E6" s="73"/>
      <c r="F6" s="73"/>
      <c r="G6" s="74"/>
    </row>
    <row r="7" spans="1:7" ht="20.149999999999999" customHeight="1" x14ac:dyDescent="0.35">
      <c r="A7" s="70">
        <v>4</v>
      </c>
      <c r="B7" s="71" t="s">
        <v>753</v>
      </c>
      <c r="C7" s="74"/>
      <c r="D7" s="71" t="str">
        <f>"  "&amp;data!C103</f>
        <v xml:space="preserve">  King</v>
      </c>
      <c r="E7" s="73"/>
      <c r="F7" s="73"/>
      <c r="G7" s="74"/>
    </row>
    <row r="8" spans="1:7" ht="20.149999999999999" customHeight="1" x14ac:dyDescent="0.35">
      <c r="A8" s="70">
        <v>5</v>
      </c>
      <c r="B8" s="71" t="s">
        <v>754</v>
      </c>
      <c r="C8" s="74"/>
      <c r="D8" s="71" t="str">
        <f>"  "&amp;data!C104</f>
        <v xml:space="preserve">  </v>
      </c>
      <c r="E8" s="73"/>
      <c r="F8" s="73"/>
      <c r="G8" s="74"/>
    </row>
    <row r="9" spans="1:7" ht="20.149999999999999" customHeight="1" x14ac:dyDescent="0.35">
      <c r="A9" s="70">
        <v>6</v>
      </c>
      <c r="B9" s="71" t="s">
        <v>755</v>
      </c>
      <c r="C9" s="74"/>
      <c r="D9" s="71" t="str">
        <f>"  "&amp;data!C105</f>
        <v xml:space="preserve">  </v>
      </c>
      <c r="E9" s="73"/>
      <c r="F9" s="73"/>
      <c r="G9" s="74"/>
    </row>
    <row r="10" spans="1:7" ht="20.149999999999999" customHeight="1" x14ac:dyDescent="0.35">
      <c r="A10" s="70">
        <v>7</v>
      </c>
      <c r="B10" s="71" t="s">
        <v>756</v>
      </c>
      <c r="C10" s="74"/>
      <c r="D10" s="71" t="str">
        <f>"  "&amp;data!C107</f>
        <v xml:space="preserve">  (253) 403-1000</v>
      </c>
      <c r="E10" s="73"/>
      <c r="F10" s="73"/>
      <c r="G10" s="74"/>
    </row>
    <row r="11" spans="1:7" ht="20.149999999999999" customHeight="1" x14ac:dyDescent="0.35">
      <c r="A11" s="70">
        <v>8</v>
      </c>
      <c r="B11" s="71" t="s">
        <v>757</v>
      </c>
      <c r="C11" s="74"/>
      <c r="D11" s="71" t="str">
        <f>"  "&amp;data!C108</f>
        <v xml:space="preserve">  (253) 459-7859</v>
      </c>
      <c r="E11" s="73"/>
      <c r="F11" s="73"/>
      <c r="G11" s="74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78"/>
      <c r="G13" s="79"/>
    </row>
    <row r="14" spans="1:7" ht="20.149999999999999" customHeight="1" x14ac:dyDescent="0.35">
      <c r="A14" s="70">
        <v>9</v>
      </c>
      <c r="B14" s="71" t="s">
        <v>758</v>
      </c>
      <c r="C14" s="71"/>
      <c r="D14" s="71"/>
      <c r="E14" s="71"/>
      <c r="F14" s="71"/>
      <c r="G14" s="77"/>
    </row>
    <row r="15" spans="1:7" ht="20.149999999999999" customHeight="1" x14ac:dyDescent="0.35">
      <c r="A15" s="80" t="s">
        <v>247</v>
      </c>
      <c r="B15" s="81"/>
      <c r="C15" s="82" t="s">
        <v>249</v>
      </c>
      <c r="D15" s="81"/>
      <c r="E15" s="82" t="s">
        <v>251</v>
      </c>
      <c r="F15" s="83"/>
      <c r="G15" s="84"/>
    </row>
    <row r="16" spans="1:7" ht="20.149999999999999" customHeight="1" x14ac:dyDescent="0.35">
      <c r="A16" s="85" t="str">
        <f>IF(data!C113&gt;0," X","")</f>
        <v/>
      </c>
      <c r="B16" s="74" t="s">
        <v>227</v>
      </c>
      <c r="C16" s="86" t="str">
        <f>IF(data!C117&gt;0," X","")</f>
        <v/>
      </c>
      <c r="D16" s="87" t="s">
        <v>759</v>
      </c>
      <c r="E16" s="244" t="str">
        <f>IF(data!C120&gt;0," X","")</f>
        <v/>
      </c>
      <c r="F16" s="88" t="s">
        <v>252</v>
      </c>
      <c r="G16" s="74"/>
    </row>
    <row r="17" spans="1:7" ht="20.149999999999999" customHeight="1" x14ac:dyDescent="0.35">
      <c r="A17" s="85" t="str">
        <f>IF(data!C114&gt;0," X","")</f>
        <v/>
      </c>
      <c r="B17" s="74" t="s">
        <v>230</v>
      </c>
      <c r="C17" s="86" t="str">
        <f>IF(data!C118&gt;0," X","")</f>
        <v/>
      </c>
      <c r="D17" s="87" t="s">
        <v>333</v>
      </c>
      <c r="E17" s="244" t="str">
        <f>IF(data!C121&gt;0," X","")</f>
        <v/>
      </c>
      <c r="F17" s="88" t="s">
        <v>253</v>
      </c>
      <c r="G17" s="74"/>
    </row>
    <row r="18" spans="1:7" ht="20.149999999999999" customHeight="1" x14ac:dyDescent="0.35">
      <c r="A18" s="70"/>
      <c r="B18" s="74" t="s">
        <v>760</v>
      </c>
      <c r="C18" s="74"/>
      <c r="D18" s="74"/>
      <c r="E18" s="244" t="str">
        <f>IF(data!C122&gt;0," X","")</f>
        <v/>
      </c>
      <c r="F18" s="88" t="s">
        <v>254</v>
      </c>
      <c r="G18" s="74"/>
    </row>
    <row r="19" spans="1:7" ht="20.149999999999999" customHeight="1" x14ac:dyDescent="0.35">
      <c r="A19" s="85" t="str">
        <f>IF(data!C115&gt;0," X","")</f>
        <v/>
      </c>
      <c r="B19" s="87" t="s">
        <v>761</v>
      </c>
      <c r="C19" s="74"/>
      <c r="D19" s="74"/>
      <c r="E19" s="74"/>
      <c r="F19" s="88"/>
      <c r="G19" s="74"/>
    </row>
    <row r="20" spans="1:7" ht="20.149999999999999" customHeight="1" x14ac:dyDescent="0.35">
      <c r="A20" s="75"/>
      <c r="B20" s="76"/>
      <c r="C20" s="76"/>
      <c r="D20" s="76"/>
      <c r="E20" s="76"/>
      <c r="F20" s="76"/>
      <c r="G20" s="77"/>
    </row>
    <row r="21" spans="1:7" ht="20.149999999999999" customHeight="1" x14ac:dyDescent="0.35">
      <c r="A21" s="78"/>
      <c r="G21" s="89"/>
    </row>
    <row r="22" spans="1:7" ht="20.149999999999999" customHeight="1" x14ac:dyDescent="0.35">
      <c r="A22" s="70">
        <v>10</v>
      </c>
      <c r="B22" s="71" t="s">
        <v>762</v>
      </c>
      <c r="C22" s="71"/>
      <c r="D22" s="71"/>
      <c r="E22" s="71"/>
      <c r="F22" s="85" t="s">
        <v>257</v>
      </c>
      <c r="G22" s="86" t="s">
        <v>162</v>
      </c>
    </row>
    <row r="23" spans="1:7" ht="20.149999999999999" customHeight="1" x14ac:dyDescent="0.35">
      <c r="A23" s="70"/>
      <c r="B23" s="71" t="s">
        <v>763</v>
      </c>
      <c r="C23" s="71"/>
      <c r="D23" s="71"/>
      <c r="E23" s="71"/>
      <c r="F23" s="70">
        <f>data!C127</f>
        <v>7422</v>
      </c>
      <c r="G23" s="74">
        <f>data!D127</f>
        <v>51116</v>
      </c>
    </row>
    <row r="24" spans="1:7" ht="20.149999999999999" customHeight="1" x14ac:dyDescent="0.35">
      <c r="A24" s="70"/>
      <c r="B24" s="71" t="s">
        <v>764</v>
      </c>
      <c r="C24" s="71"/>
      <c r="D24" s="71"/>
      <c r="E24" s="71"/>
      <c r="F24" s="70">
        <f>data!C128</f>
        <v>0</v>
      </c>
      <c r="G24" s="74">
        <f>data!D128</f>
        <v>0</v>
      </c>
    </row>
    <row r="25" spans="1:7" ht="20.149999999999999" customHeight="1" x14ac:dyDescent="0.35">
      <c r="A25" s="70"/>
      <c r="B25" s="71" t="s">
        <v>765</v>
      </c>
      <c r="C25" s="71"/>
      <c r="D25" s="71"/>
      <c r="E25" s="71"/>
      <c r="F25" s="70">
        <f>data!C129</f>
        <v>0</v>
      </c>
      <c r="G25" s="74">
        <f>data!D129</f>
        <v>0</v>
      </c>
    </row>
    <row r="26" spans="1:7" ht="20.149999999999999" customHeight="1" x14ac:dyDescent="0.35">
      <c r="A26" s="70">
        <v>11</v>
      </c>
      <c r="B26" s="71" t="s">
        <v>261</v>
      </c>
      <c r="C26" s="71"/>
      <c r="D26" s="71"/>
      <c r="E26" s="71"/>
      <c r="F26" s="70">
        <f>data!C130</f>
        <v>1274</v>
      </c>
      <c r="G26" s="74">
        <f>data!D130</f>
        <v>1899</v>
      </c>
    </row>
    <row r="27" spans="1:7" ht="20.149999999999999" customHeight="1" x14ac:dyDescent="0.35">
      <c r="A27" s="75"/>
      <c r="B27" s="76"/>
      <c r="C27" s="76"/>
      <c r="D27" s="76"/>
      <c r="E27" s="76"/>
      <c r="F27" s="76"/>
      <c r="G27" s="77"/>
    </row>
    <row r="28" spans="1:7" ht="20.149999999999999" customHeight="1" x14ac:dyDescent="0.35">
      <c r="A28" s="78"/>
      <c r="G28" s="89"/>
    </row>
    <row r="29" spans="1:7" ht="20.149999999999999" customHeight="1" x14ac:dyDescent="0.35">
      <c r="A29" s="70">
        <v>12</v>
      </c>
      <c r="B29" s="90" t="s">
        <v>766</v>
      </c>
      <c r="C29" s="74"/>
      <c r="D29" s="86" t="s">
        <v>114</v>
      </c>
      <c r="E29" s="90" t="s">
        <v>766</v>
      </c>
      <c r="F29" s="74"/>
      <c r="G29" s="86" t="s">
        <v>114</v>
      </c>
    </row>
    <row r="30" spans="1:7" ht="20.149999999999999" customHeight="1" x14ac:dyDescent="0.35">
      <c r="A30" s="70"/>
      <c r="B30" s="71" t="s">
        <v>263</v>
      </c>
      <c r="C30" s="74"/>
      <c r="D30" s="74">
        <f>data!C132</f>
        <v>22</v>
      </c>
      <c r="E30" s="71" t="s">
        <v>269</v>
      </c>
      <c r="F30" s="74"/>
      <c r="G30" s="74">
        <f>data!C139</f>
        <v>0</v>
      </c>
    </row>
    <row r="31" spans="1:7" ht="20.149999999999999" customHeight="1" x14ac:dyDescent="0.35">
      <c r="A31" s="70"/>
      <c r="B31" s="90" t="s">
        <v>767</v>
      </c>
      <c r="C31" s="74"/>
      <c r="D31" s="74">
        <f>data!C133</f>
        <v>30</v>
      </c>
      <c r="E31" s="71" t="s">
        <v>270</v>
      </c>
      <c r="F31" s="74"/>
      <c r="G31" s="74">
        <f>data!C140</f>
        <v>0</v>
      </c>
    </row>
    <row r="32" spans="1:7" ht="20.149999999999999" customHeight="1" x14ac:dyDescent="0.35">
      <c r="A32" s="70"/>
      <c r="B32" s="90" t="s">
        <v>768</v>
      </c>
      <c r="C32" s="74"/>
      <c r="D32" s="74">
        <f>data!C134</f>
        <v>32</v>
      </c>
      <c r="E32" s="71" t="s">
        <v>769</v>
      </c>
      <c r="F32" s="74"/>
      <c r="G32" s="74">
        <f>data!C141</f>
        <v>0</v>
      </c>
    </row>
    <row r="33" spans="1:7" ht="20.149999999999999" customHeight="1" x14ac:dyDescent="0.35">
      <c r="A33" s="70"/>
      <c r="B33" s="90" t="s">
        <v>770</v>
      </c>
      <c r="C33" s="74"/>
      <c r="D33" s="74">
        <f>data!C135</f>
        <v>0</v>
      </c>
      <c r="E33" s="71" t="s">
        <v>771</v>
      </c>
      <c r="F33" s="74"/>
      <c r="G33" s="74">
        <f>data!C142</f>
        <v>0</v>
      </c>
    </row>
    <row r="34" spans="1:7" ht="20.149999999999999" customHeight="1" x14ac:dyDescent="0.35">
      <c r="A34" s="70"/>
      <c r="B34" s="90" t="s">
        <v>772</v>
      </c>
      <c r="C34" s="74"/>
      <c r="D34" s="74">
        <f>data!C136</f>
        <v>32</v>
      </c>
      <c r="E34" s="71" t="s">
        <v>272</v>
      </c>
      <c r="F34" s="74"/>
      <c r="G34" s="74">
        <f>data!E143</f>
        <v>174</v>
      </c>
    </row>
    <row r="35" spans="1:7" ht="20.149999999999999" customHeight="1" x14ac:dyDescent="0.35">
      <c r="A35" s="70"/>
      <c r="B35" s="90" t="s">
        <v>773</v>
      </c>
      <c r="C35" s="74"/>
      <c r="D35" s="74">
        <f>data!C137</f>
        <v>0</v>
      </c>
      <c r="E35" s="71" t="s">
        <v>774</v>
      </c>
      <c r="F35" s="91"/>
      <c r="G35" s="74"/>
    </row>
    <row r="36" spans="1:7" ht="20.149999999999999" customHeight="1" x14ac:dyDescent="0.35">
      <c r="A36" s="70"/>
      <c r="B36" s="71" t="s">
        <v>43</v>
      </c>
      <c r="C36" s="74"/>
      <c r="D36" s="74">
        <f>data!C138</f>
        <v>58</v>
      </c>
      <c r="E36" s="71" t="s">
        <v>273</v>
      </c>
      <c r="F36" s="74"/>
      <c r="G36" s="74">
        <f>data!C144</f>
        <v>195</v>
      </c>
    </row>
    <row r="37" spans="1:7" ht="20.149999999999999" customHeight="1" x14ac:dyDescent="0.35">
      <c r="A37" s="70"/>
      <c r="E37" s="71" t="s">
        <v>274</v>
      </c>
      <c r="F37" s="74"/>
      <c r="G37" s="74">
        <f>data!C145</f>
        <v>0</v>
      </c>
    </row>
    <row r="38" spans="1:7" ht="20.149999999999999" customHeight="1" x14ac:dyDescent="0.35">
      <c r="A38" s="70"/>
      <c r="B38" s="71"/>
      <c r="C38" s="71"/>
      <c r="D38" s="71"/>
      <c r="E38" s="71"/>
      <c r="F38" s="71"/>
      <c r="G38" s="74"/>
    </row>
    <row r="39" spans="1:7" ht="20.149999999999999" customHeight="1" x14ac:dyDescent="0.35">
      <c r="A39" s="92">
        <v>13</v>
      </c>
      <c r="B39" s="93" t="s">
        <v>269</v>
      </c>
      <c r="C39" s="89"/>
      <c r="D39" s="89"/>
      <c r="E39" s="94"/>
      <c r="F39" s="94"/>
      <c r="G39" s="95"/>
    </row>
    <row r="40" spans="1:7" ht="20.149999999999999" customHeight="1" x14ac:dyDescent="0.35">
      <c r="A40" s="96"/>
      <c r="B40" s="97" t="s">
        <v>775</v>
      </c>
      <c r="C40" s="98" t="s">
        <v>219</v>
      </c>
      <c r="D40" s="79">
        <f>data!C147</f>
        <v>0</v>
      </c>
      <c r="E40" s="99"/>
      <c r="F40" s="99"/>
      <c r="G40" s="10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4BCE-6416-4DC3-8997-488CE80D16B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7" t="s">
        <v>776</v>
      </c>
      <c r="G1" s="68" t="s">
        <v>777</v>
      </c>
    </row>
    <row r="2" spans="1:7" ht="20.149999999999999" customHeight="1" x14ac:dyDescent="0.35">
      <c r="A2" s="1" t="str">
        <f>"Hospital: "&amp;data!C98</f>
        <v>Hospital: Auburn Medical Center</v>
      </c>
      <c r="G2" s="4" t="s">
        <v>778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28" t="s">
        <v>779</v>
      </c>
      <c r="B4" s="129"/>
      <c r="C4" s="129"/>
      <c r="D4" s="129"/>
      <c r="E4" s="129"/>
      <c r="F4" s="129"/>
      <c r="G4" s="130"/>
    </row>
    <row r="5" spans="1:7" ht="20.149999999999999" customHeight="1" x14ac:dyDescent="0.35">
      <c r="A5" s="131"/>
      <c r="B5" s="81" t="s">
        <v>780</v>
      </c>
      <c r="C5" s="81"/>
      <c r="D5" s="81"/>
      <c r="E5" s="132" t="s">
        <v>285</v>
      </c>
      <c r="F5" s="81"/>
      <c r="G5" s="81"/>
    </row>
    <row r="6" spans="1:7" ht="20.149999999999999" customHeight="1" x14ac:dyDescent="0.35">
      <c r="A6" s="133" t="s">
        <v>781</v>
      </c>
      <c r="B6" s="86" t="s">
        <v>257</v>
      </c>
      <c r="C6" s="86" t="s">
        <v>782</v>
      </c>
      <c r="D6" s="86" t="s">
        <v>280</v>
      </c>
      <c r="E6" s="86" t="s">
        <v>115</v>
      </c>
      <c r="F6" s="86" t="s">
        <v>78</v>
      </c>
      <c r="G6" s="86" t="s">
        <v>150</v>
      </c>
    </row>
    <row r="7" spans="1:7" ht="20.149999999999999" customHeight="1" x14ac:dyDescent="0.35">
      <c r="A7" s="70" t="s">
        <v>278</v>
      </c>
      <c r="B7" s="134">
        <f>data!B154</f>
        <v>2716.8132097334878</v>
      </c>
      <c r="C7" s="134">
        <f>data!B155</f>
        <v>27719.355054856049</v>
      </c>
      <c r="D7" s="134">
        <f>data!B156</f>
        <v>21172</v>
      </c>
      <c r="E7" s="134">
        <f>data!B157</f>
        <v>198460439.35741904</v>
      </c>
      <c r="F7" s="134">
        <f>data!B158</f>
        <v>183128087.97951296</v>
      </c>
      <c r="G7" s="134">
        <f>data!B157+data!B158</f>
        <v>381588527.336932</v>
      </c>
    </row>
    <row r="8" spans="1:7" ht="20.149999999999999" customHeight="1" x14ac:dyDescent="0.35">
      <c r="A8" s="70" t="s">
        <v>279</v>
      </c>
      <c r="B8" s="134">
        <f>data!C154</f>
        <v>2872.4774044032447</v>
      </c>
      <c r="C8" s="134">
        <f>data!C155</f>
        <v>15043.859215079892</v>
      </c>
      <c r="D8" s="134">
        <f>data!C156</f>
        <v>24811</v>
      </c>
      <c r="E8" s="134">
        <f>data!C157</f>
        <v>133376069.8201354</v>
      </c>
      <c r="F8" s="134">
        <f>data!C158</f>
        <v>123071906.5596503</v>
      </c>
      <c r="G8" s="134">
        <f>data!C157+data!C158</f>
        <v>256447976.37978572</v>
      </c>
    </row>
    <row r="9" spans="1:7" ht="20.149999999999999" customHeight="1" x14ac:dyDescent="0.35">
      <c r="A9" s="70" t="s">
        <v>783</v>
      </c>
      <c r="B9" s="134">
        <f>data!D154</f>
        <v>1832.7093858632677</v>
      </c>
      <c r="C9" s="134">
        <f>data!D155</f>
        <v>8352.785730064059</v>
      </c>
      <c r="D9" s="134">
        <f>data!D156</f>
        <v>27397</v>
      </c>
      <c r="E9" s="134">
        <f>data!D157</f>
        <v>141918335.34244555</v>
      </c>
      <c r="F9" s="134">
        <f>data!D158</f>
        <v>130954226.87083676</v>
      </c>
      <c r="G9" s="134">
        <f>data!D157+data!D158</f>
        <v>272872562.21328235</v>
      </c>
    </row>
    <row r="10" spans="1:7" ht="20.149999999999999" customHeight="1" x14ac:dyDescent="0.35">
      <c r="A10" s="85" t="s">
        <v>150</v>
      </c>
      <c r="B10" s="134">
        <f>data!E154</f>
        <v>7422.0000000000009</v>
      </c>
      <c r="C10" s="134">
        <f>data!E155</f>
        <v>51116</v>
      </c>
      <c r="D10" s="134">
        <f>data!E156</f>
        <v>73380</v>
      </c>
      <c r="E10" s="134">
        <f>data!E157</f>
        <v>473754844.51999998</v>
      </c>
      <c r="F10" s="134">
        <f>data!E158</f>
        <v>437154221.40999997</v>
      </c>
      <c r="G10" s="134">
        <f>E10+F10</f>
        <v>910909065.92999995</v>
      </c>
    </row>
    <row r="11" spans="1:7" ht="20.149999999999999" customHeight="1" x14ac:dyDescent="0.35">
      <c r="A11" s="135"/>
      <c r="B11" s="136"/>
      <c r="C11" s="136"/>
      <c r="D11" s="136"/>
      <c r="E11" s="136"/>
      <c r="F11" s="136"/>
      <c r="G11" s="137"/>
    </row>
    <row r="12" spans="1:7" ht="20.149999999999999" customHeight="1" x14ac:dyDescent="0.35">
      <c r="A12" s="75"/>
      <c r="B12" s="76"/>
      <c r="C12" s="76"/>
      <c r="D12" s="76"/>
      <c r="E12" s="76"/>
      <c r="F12" s="76"/>
      <c r="G12" s="77"/>
    </row>
    <row r="13" spans="1:7" ht="20.149999999999999" customHeight="1" x14ac:dyDescent="0.35">
      <c r="A13" s="138" t="s">
        <v>784</v>
      </c>
      <c r="B13" s="69"/>
      <c r="C13" s="69"/>
      <c r="D13" s="69"/>
      <c r="E13" s="69"/>
      <c r="F13" s="69"/>
      <c r="G13" s="139"/>
    </row>
    <row r="14" spans="1:7" ht="20.149999999999999" customHeight="1" x14ac:dyDescent="0.35">
      <c r="A14" s="131"/>
      <c r="B14" s="140" t="s">
        <v>780</v>
      </c>
      <c r="C14" s="140"/>
      <c r="D14" s="140"/>
      <c r="E14" s="140" t="s">
        <v>285</v>
      </c>
      <c r="F14" s="140"/>
      <c r="G14" s="140"/>
    </row>
    <row r="15" spans="1:7" ht="20.149999999999999" customHeight="1" x14ac:dyDescent="0.35">
      <c r="A15" s="133" t="s">
        <v>781</v>
      </c>
      <c r="B15" s="86" t="s">
        <v>257</v>
      </c>
      <c r="C15" s="86" t="s">
        <v>782</v>
      </c>
      <c r="D15" s="86" t="s">
        <v>280</v>
      </c>
      <c r="E15" s="86" t="s">
        <v>115</v>
      </c>
      <c r="F15" s="86" t="s">
        <v>78</v>
      </c>
      <c r="G15" s="86" t="s">
        <v>150</v>
      </c>
    </row>
    <row r="16" spans="1:7" ht="20.149999999999999" customHeight="1" x14ac:dyDescent="0.35">
      <c r="A16" s="70" t="s">
        <v>278</v>
      </c>
      <c r="B16" s="134">
        <f>data!B160</f>
        <v>0</v>
      </c>
      <c r="C16" s="134">
        <f>data!B161</f>
        <v>0</v>
      </c>
      <c r="D16" s="134">
        <f>data!B162</f>
        <v>0</v>
      </c>
      <c r="E16" s="134">
        <f>data!B163</f>
        <v>0</v>
      </c>
      <c r="F16" s="134">
        <f>data!B164</f>
        <v>0</v>
      </c>
      <c r="G16" s="134">
        <f>data!C163+data!C164</f>
        <v>0</v>
      </c>
    </row>
    <row r="17" spans="1:7" ht="20.149999999999999" customHeight="1" x14ac:dyDescent="0.35">
      <c r="A17" s="70" t="s">
        <v>279</v>
      </c>
      <c r="B17" s="134">
        <f>data!C160</f>
        <v>0</v>
      </c>
      <c r="C17" s="134">
        <f>data!C161</f>
        <v>0</v>
      </c>
      <c r="D17" s="134">
        <f>data!C162</f>
        <v>0</v>
      </c>
      <c r="E17" s="134">
        <f>data!C163</f>
        <v>0</v>
      </c>
      <c r="F17" s="134">
        <f>data!C164</f>
        <v>0</v>
      </c>
      <c r="G17" s="134">
        <f>data!C163+data!C164</f>
        <v>0</v>
      </c>
    </row>
    <row r="18" spans="1:7" ht="20.149999999999999" customHeight="1" x14ac:dyDescent="0.35">
      <c r="A18" s="70" t="s">
        <v>783</v>
      </c>
      <c r="B18" s="134">
        <f>data!D160</f>
        <v>0</v>
      </c>
      <c r="C18" s="134">
        <f>data!D161</f>
        <v>0</v>
      </c>
      <c r="D18" s="134">
        <f>data!D162</f>
        <v>0</v>
      </c>
      <c r="E18" s="134">
        <f>data!D163</f>
        <v>0</v>
      </c>
      <c r="F18" s="134">
        <f>data!D164</f>
        <v>0</v>
      </c>
      <c r="G18" s="134">
        <f>data!D163+data!D164</f>
        <v>0</v>
      </c>
    </row>
    <row r="19" spans="1:7" ht="20.149999999999999" customHeight="1" x14ac:dyDescent="0.35">
      <c r="A19" s="85" t="s">
        <v>150</v>
      </c>
      <c r="B19" s="134">
        <f>data!E160</f>
        <v>0</v>
      </c>
      <c r="C19" s="134">
        <f>data!E161</f>
        <v>0</v>
      </c>
      <c r="D19" s="134">
        <f>data!E162</f>
        <v>0</v>
      </c>
      <c r="E19" s="134">
        <f>data!E163</f>
        <v>0</v>
      </c>
      <c r="F19" s="134">
        <f>data!E164</f>
        <v>0</v>
      </c>
      <c r="G19" s="134">
        <f>data!E163+data!E164</f>
        <v>0</v>
      </c>
    </row>
    <row r="20" spans="1:7" ht="20.149999999999999" customHeight="1" x14ac:dyDescent="0.35">
      <c r="A20" s="135"/>
      <c r="B20" s="136"/>
      <c r="C20" s="136"/>
      <c r="D20" s="136"/>
      <c r="E20" s="136"/>
      <c r="F20" s="136"/>
      <c r="G20" s="137"/>
    </row>
    <row r="21" spans="1:7" ht="20.149999999999999" customHeight="1" x14ac:dyDescent="0.35">
      <c r="A21" s="75"/>
      <c r="B21" s="76"/>
      <c r="C21" s="76"/>
      <c r="D21" s="76"/>
      <c r="E21" s="76"/>
      <c r="F21" s="76"/>
      <c r="G21" s="77"/>
    </row>
    <row r="22" spans="1:7" ht="20.149999999999999" customHeight="1" x14ac:dyDescent="0.35">
      <c r="A22" s="138" t="s">
        <v>785</v>
      </c>
      <c r="B22" s="69"/>
      <c r="C22" s="69"/>
      <c r="D22" s="69"/>
      <c r="E22" s="69"/>
      <c r="F22" s="69"/>
      <c r="G22" s="139"/>
    </row>
    <row r="23" spans="1:7" ht="20.149999999999999" customHeight="1" x14ac:dyDescent="0.35">
      <c r="A23" s="131"/>
      <c r="B23" s="81" t="s">
        <v>780</v>
      </c>
      <c r="C23" s="81"/>
      <c r="D23" s="81"/>
      <c r="E23" s="81" t="s">
        <v>285</v>
      </c>
      <c r="F23" s="81"/>
      <c r="G23" s="81"/>
    </row>
    <row r="24" spans="1:7" ht="20.149999999999999" customHeight="1" x14ac:dyDescent="0.35">
      <c r="A24" s="133" t="s">
        <v>781</v>
      </c>
      <c r="B24" s="86" t="s">
        <v>257</v>
      </c>
      <c r="C24" s="86" t="s">
        <v>782</v>
      </c>
      <c r="D24" s="86" t="s">
        <v>280</v>
      </c>
      <c r="E24" s="86" t="s">
        <v>115</v>
      </c>
      <c r="F24" s="86" t="s">
        <v>78</v>
      </c>
      <c r="G24" s="86" t="s">
        <v>150</v>
      </c>
    </row>
    <row r="25" spans="1:7" ht="20.149999999999999" customHeight="1" x14ac:dyDescent="0.35">
      <c r="A25" s="70" t="s">
        <v>278</v>
      </c>
      <c r="B25" s="134">
        <f>data!B166</f>
        <v>0</v>
      </c>
      <c r="C25" s="134">
        <f>data!B167</f>
        <v>0</v>
      </c>
      <c r="D25" s="134">
        <f>data!B168</f>
        <v>0</v>
      </c>
      <c r="E25" s="134">
        <f>data!B169</f>
        <v>0</v>
      </c>
      <c r="F25" s="134">
        <f>data!B170</f>
        <v>0</v>
      </c>
      <c r="G25" s="134">
        <f>data!B169+data!B170</f>
        <v>0</v>
      </c>
    </row>
    <row r="26" spans="1:7" ht="20.149999999999999" customHeight="1" x14ac:dyDescent="0.35">
      <c r="A26" s="70" t="s">
        <v>279</v>
      </c>
      <c r="B26" s="134">
        <f>data!C166</f>
        <v>0</v>
      </c>
      <c r="C26" s="134">
        <f>data!C167</f>
        <v>0</v>
      </c>
      <c r="D26" s="134">
        <f>data!C168</f>
        <v>0</v>
      </c>
      <c r="E26" s="134">
        <f>data!C169</f>
        <v>0</v>
      </c>
      <c r="F26" s="134">
        <f>data!C170</f>
        <v>0</v>
      </c>
      <c r="G26" s="134">
        <f>data!C169+data!C170</f>
        <v>0</v>
      </c>
    </row>
    <row r="27" spans="1:7" ht="20.149999999999999" customHeight="1" x14ac:dyDescent="0.35">
      <c r="A27" s="70" t="s">
        <v>783</v>
      </c>
      <c r="B27" s="134">
        <f>data!D166</f>
        <v>0</v>
      </c>
      <c r="C27" s="134">
        <f>data!D167</f>
        <v>0</v>
      </c>
      <c r="D27" s="134">
        <f>data!D168</f>
        <v>0</v>
      </c>
      <c r="E27" s="134">
        <f>data!D169</f>
        <v>0</v>
      </c>
      <c r="F27" s="134">
        <f>data!D170</f>
        <v>0</v>
      </c>
      <c r="G27" s="134">
        <f>data!D169+data!D170</f>
        <v>0</v>
      </c>
    </row>
    <row r="28" spans="1:7" ht="20.149999999999999" customHeight="1" x14ac:dyDescent="0.35">
      <c r="A28" s="85" t="s">
        <v>150</v>
      </c>
      <c r="B28" s="134">
        <f>data!E166</f>
        <v>0</v>
      </c>
      <c r="C28" s="134">
        <f>data!E167</f>
        <v>0</v>
      </c>
      <c r="D28" s="134">
        <f>data!E168</f>
        <v>0</v>
      </c>
      <c r="E28" s="134">
        <f>data!E169</f>
        <v>0</v>
      </c>
      <c r="F28" s="134">
        <f>data!E170</f>
        <v>0</v>
      </c>
      <c r="G28" s="134">
        <f>data!E169+data!E170</f>
        <v>0</v>
      </c>
    </row>
    <row r="29" spans="1:7" ht="20.149999999999999" customHeight="1" x14ac:dyDescent="0.35">
      <c r="A29" s="135"/>
      <c r="B29" s="136"/>
      <c r="C29" s="136"/>
      <c r="D29" s="136"/>
      <c r="E29" s="136"/>
      <c r="F29" s="136"/>
      <c r="G29" s="137"/>
    </row>
    <row r="30" spans="1:7" ht="20.149999999999999" customHeight="1" x14ac:dyDescent="0.35">
      <c r="A30" s="75"/>
      <c r="B30" s="88"/>
      <c r="C30" s="76"/>
      <c r="D30" s="76"/>
      <c r="E30" s="76"/>
      <c r="F30" s="76"/>
      <c r="G30" s="77"/>
    </row>
    <row r="31" spans="1:7" ht="20.149999999999999" customHeight="1" x14ac:dyDescent="0.35">
      <c r="A31" s="141" t="s">
        <v>786</v>
      </c>
      <c r="B31" s="142"/>
      <c r="C31" s="73"/>
      <c r="D31" s="72"/>
      <c r="E31" s="72"/>
      <c r="F31" s="72"/>
      <c r="G31" s="143"/>
    </row>
    <row r="32" spans="1:7" ht="20.149999999999999" customHeight="1" x14ac:dyDescent="0.35">
      <c r="A32" s="144"/>
      <c r="B32" s="145" t="s">
        <v>787</v>
      </c>
      <c r="C32" s="146">
        <f>data!B173</f>
        <v>0</v>
      </c>
      <c r="D32" s="73"/>
      <c r="E32" s="73"/>
      <c r="F32" s="73"/>
      <c r="G32" s="91"/>
    </row>
    <row r="33" spans="1:7" ht="20.149999999999999" customHeight="1" x14ac:dyDescent="0.35">
      <c r="A33" s="144"/>
      <c r="B33" s="147" t="s">
        <v>788</v>
      </c>
      <c r="C33" s="142">
        <f>data!C173</f>
        <v>0</v>
      </c>
      <c r="D33" s="142"/>
      <c r="E33" s="142"/>
      <c r="F33" s="142"/>
      <c r="G33" s="79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4A9-225C-45DD-9F52-C19FD7D81382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8" t="s">
        <v>288</v>
      </c>
      <c r="B1" s="69"/>
      <c r="C1" s="68" t="s">
        <v>789</v>
      </c>
    </row>
    <row r="2" spans="1:3" ht="20.149999999999999" customHeight="1" x14ac:dyDescent="0.35">
      <c r="A2" s="93"/>
    </row>
    <row r="3" spans="1:3" ht="20.149999999999999" customHeight="1" x14ac:dyDescent="0.35">
      <c r="A3" s="127" t="str">
        <f>"Hospital: "&amp;data!C98</f>
        <v>Hospital: Auburn Medical Center</v>
      </c>
      <c r="B3" s="76"/>
      <c r="C3" s="149" t="str">
        <f>"FYE: "&amp;data!C96</f>
        <v>FYE: 12/31/2022</v>
      </c>
    </row>
    <row r="4" spans="1:3" ht="20.149999999999999" customHeight="1" x14ac:dyDescent="0.35">
      <c r="A4" s="76"/>
    </row>
    <row r="5" spans="1:3" ht="20.149999999999999" customHeight="1" x14ac:dyDescent="0.35">
      <c r="A5" s="70">
        <v>1</v>
      </c>
      <c r="B5" s="82" t="s">
        <v>289</v>
      </c>
      <c r="C5" s="130"/>
    </row>
    <row r="6" spans="1:3" ht="20.149999999999999" customHeight="1" x14ac:dyDescent="0.35">
      <c r="A6" s="150">
        <v>2</v>
      </c>
      <c r="B6" s="71" t="s">
        <v>790</v>
      </c>
      <c r="C6" s="70">
        <f>data!C181</f>
        <v>6256894.0800000001</v>
      </c>
    </row>
    <row r="7" spans="1:3" ht="20.149999999999999" customHeight="1" x14ac:dyDescent="0.35">
      <c r="A7" s="151">
        <v>3</v>
      </c>
      <c r="B7" s="90" t="s">
        <v>291</v>
      </c>
      <c r="C7" s="70">
        <f>data!C182</f>
        <v>0</v>
      </c>
    </row>
    <row r="8" spans="1:3" ht="20.149999999999999" customHeight="1" x14ac:dyDescent="0.35">
      <c r="A8" s="151">
        <v>4</v>
      </c>
      <c r="B8" s="71" t="s">
        <v>292</v>
      </c>
      <c r="C8" s="70">
        <f>data!C183</f>
        <v>0</v>
      </c>
    </row>
    <row r="9" spans="1:3" ht="20.149999999999999" customHeight="1" x14ac:dyDescent="0.35">
      <c r="A9" s="151">
        <v>5</v>
      </c>
      <c r="B9" s="71" t="s">
        <v>293</v>
      </c>
      <c r="C9" s="70">
        <f>data!C184</f>
        <v>10086877.09</v>
      </c>
    </row>
    <row r="10" spans="1:3" ht="20.149999999999999" customHeight="1" x14ac:dyDescent="0.35">
      <c r="A10" s="151">
        <v>6</v>
      </c>
      <c r="B10" s="71" t="s">
        <v>294</v>
      </c>
      <c r="C10" s="70">
        <f>data!C185</f>
        <v>0</v>
      </c>
    </row>
    <row r="11" spans="1:3" ht="20.149999999999999" customHeight="1" x14ac:dyDescent="0.35">
      <c r="A11" s="151">
        <v>7</v>
      </c>
      <c r="B11" s="71" t="s">
        <v>295</v>
      </c>
      <c r="C11" s="70">
        <f>data!C186</f>
        <v>0</v>
      </c>
    </row>
    <row r="12" spans="1:3" ht="20.149999999999999" customHeight="1" x14ac:dyDescent="0.35">
      <c r="A12" s="151">
        <v>8</v>
      </c>
      <c r="B12" s="71" t="s">
        <v>296</v>
      </c>
      <c r="C12" s="70">
        <f>data!C187</f>
        <v>4412318.7299999995</v>
      </c>
    </row>
    <row r="13" spans="1:3" ht="20.149999999999999" customHeight="1" x14ac:dyDescent="0.35">
      <c r="A13" s="151">
        <v>9</v>
      </c>
      <c r="B13" s="71" t="s">
        <v>296</v>
      </c>
      <c r="C13" s="70">
        <f>data!C188</f>
        <v>47599.98</v>
      </c>
    </row>
    <row r="14" spans="1:3" ht="20.149999999999999" customHeight="1" x14ac:dyDescent="0.35">
      <c r="A14" s="151">
        <v>10</v>
      </c>
      <c r="B14" s="71" t="s">
        <v>791</v>
      </c>
      <c r="C14" s="70">
        <f>data!D189</f>
        <v>20803689.879999999</v>
      </c>
    </row>
    <row r="15" spans="1:3" ht="20.149999999999999" customHeight="1" x14ac:dyDescent="0.35">
      <c r="A15" s="75"/>
      <c r="B15" s="76"/>
      <c r="C15" s="77"/>
    </row>
    <row r="16" spans="1:3" ht="20.149999999999999" customHeight="1" x14ac:dyDescent="0.35">
      <c r="A16" s="75"/>
      <c r="B16" s="76"/>
      <c r="C16" s="77"/>
    </row>
    <row r="17" spans="1:3" ht="20.149999999999999" customHeight="1" x14ac:dyDescent="0.35">
      <c r="A17" s="152">
        <v>11</v>
      </c>
      <c r="B17" s="83" t="s">
        <v>297</v>
      </c>
      <c r="C17" s="84"/>
    </row>
    <row r="18" spans="1:3" ht="20.149999999999999" customHeight="1" x14ac:dyDescent="0.35">
      <c r="A18" s="70">
        <v>12</v>
      </c>
      <c r="B18" s="71" t="s">
        <v>792</v>
      </c>
      <c r="C18" s="70">
        <f>data!C191</f>
        <v>314886.25</v>
      </c>
    </row>
    <row r="19" spans="1:3" ht="20.149999999999999" customHeight="1" x14ac:dyDescent="0.35">
      <c r="A19" s="70">
        <v>13</v>
      </c>
      <c r="B19" s="71" t="s">
        <v>793</v>
      </c>
      <c r="C19" s="70">
        <f>data!C192</f>
        <v>849199.23</v>
      </c>
    </row>
    <row r="20" spans="1:3" ht="20.149999999999999" customHeight="1" x14ac:dyDescent="0.35">
      <c r="A20" s="70">
        <v>14</v>
      </c>
      <c r="B20" s="71" t="s">
        <v>794</v>
      </c>
      <c r="C20" s="70">
        <f>data!D193</f>
        <v>1164085.48</v>
      </c>
    </row>
    <row r="21" spans="1:3" ht="20.149999999999999" customHeight="1" x14ac:dyDescent="0.35">
      <c r="A21" s="75"/>
      <c r="B21" s="76"/>
      <c r="C21" s="77"/>
    </row>
    <row r="22" spans="1:3" ht="20.149999999999999" customHeight="1" x14ac:dyDescent="0.35">
      <c r="A22" s="75"/>
      <c r="C22" s="153"/>
    </row>
    <row r="23" spans="1:3" ht="20.149999999999999" customHeight="1" x14ac:dyDescent="0.35">
      <c r="A23" s="131">
        <v>15</v>
      </c>
      <c r="B23" s="154" t="s">
        <v>300</v>
      </c>
      <c r="C23" s="130"/>
    </row>
    <row r="24" spans="1:3" ht="20.149999999999999" customHeight="1" x14ac:dyDescent="0.35">
      <c r="A24" s="70">
        <v>16</v>
      </c>
      <c r="B24" s="82" t="s">
        <v>795</v>
      </c>
      <c r="C24" s="155"/>
    </row>
    <row r="25" spans="1:3" ht="20.149999999999999" customHeight="1" x14ac:dyDescent="0.35">
      <c r="A25" s="70">
        <v>17</v>
      </c>
      <c r="B25" s="71" t="s">
        <v>796</v>
      </c>
      <c r="C25" s="70">
        <f>data!C195</f>
        <v>2390861.64</v>
      </c>
    </row>
    <row r="26" spans="1:3" ht="20.149999999999999" customHeight="1" x14ac:dyDescent="0.35">
      <c r="A26" s="70">
        <v>18</v>
      </c>
      <c r="B26" s="71" t="s">
        <v>302</v>
      </c>
      <c r="C26" s="70">
        <f>data!C196</f>
        <v>0</v>
      </c>
    </row>
    <row r="27" spans="1:3" ht="20.149999999999999" customHeight="1" x14ac:dyDescent="0.35">
      <c r="A27" s="70">
        <v>19</v>
      </c>
      <c r="B27" s="71" t="s">
        <v>797</v>
      </c>
      <c r="C27" s="70">
        <f>data!D197</f>
        <v>2390861.64</v>
      </c>
    </row>
    <row r="28" spans="1:3" ht="20.149999999999999" customHeight="1" x14ac:dyDescent="0.35">
      <c r="A28" s="75"/>
      <c r="B28" s="76"/>
      <c r="C28" s="77"/>
    </row>
    <row r="29" spans="1:3" ht="20.149999999999999" customHeight="1" x14ac:dyDescent="0.35">
      <c r="A29" s="75"/>
      <c r="B29" s="76"/>
      <c r="C29" s="77"/>
    </row>
    <row r="30" spans="1:3" ht="20.149999999999999" customHeight="1" x14ac:dyDescent="0.35">
      <c r="A30" s="131">
        <v>20</v>
      </c>
      <c r="B30" s="154" t="s">
        <v>798</v>
      </c>
      <c r="C30" s="140"/>
    </row>
    <row r="31" spans="1:3" ht="20.149999999999999" customHeight="1" x14ac:dyDescent="0.35">
      <c r="A31" s="70">
        <v>21</v>
      </c>
      <c r="B31" s="71" t="s">
        <v>304</v>
      </c>
      <c r="C31" s="70">
        <f>data!C199</f>
        <v>39599.800000000003</v>
      </c>
    </row>
    <row r="32" spans="1:3" ht="20.149999999999999" customHeight="1" x14ac:dyDescent="0.35">
      <c r="A32" s="70">
        <v>22</v>
      </c>
      <c r="B32" s="71" t="s">
        <v>799</v>
      </c>
      <c r="C32" s="70">
        <f>data!C200</f>
        <v>1745224.79</v>
      </c>
    </row>
    <row r="33" spans="1:3" ht="20.149999999999999" customHeight="1" x14ac:dyDescent="0.35">
      <c r="A33" s="70">
        <v>23</v>
      </c>
      <c r="B33" s="71" t="s">
        <v>79</v>
      </c>
      <c r="C33" s="70">
        <f>data!C201</f>
        <v>0</v>
      </c>
    </row>
    <row r="34" spans="1:3" ht="20.149999999999999" customHeight="1" x14ac:dyDescent="0.35">
      <c r="A34" s="70">
        <v>24</v>
      </c>
      <c r="B34" s="71" t="s">
        <v>800</v>
      </c>
      <c r="C34" s="70">
        <f>data!D202</f>
        <v>1784824.59</v>
      </c>
    </row>
    <row r="35" spans="1:3" ht="20.149999999999999" customHeight="1" x14ac:dyDescent="0.35">
      <c r="A35" s="75"/>
      <c r="B35" s="76"/>
      <c r="C35" s="77"/>
    </row>
    <row r="36" spans="1:3" ht="20.149999999999999" customHeight="1" x14ac:dyDescent="0.35">
      <c r="A36" s="75"/>
      <c r="B36" s="76"/>
      <c r="C36" s="77"/>
    </row>
    <row r="37" spans="1:3" ht="20.149999999999999" customHeight="1" x14ac:dyDescent="0.35">
      <c r="A37" s="131">
        <v>25</v>
      </c>
      <c r="B37" s="154" t="s">
        <v>306</v>
      </c>
      <c r="C37" s="130"/>
    </row>
    <row r="38" spans="1:3" ht="20.149999999999999" customHeight="1" x14ac:dyDescent="0.35">
      <c r="A38" s="70">
        <v>26</v>
      </c>
      <c r="B38" s="71" t="s">
        <v>801</v>
      </c>
      <c r="C38" s="70">
        <f>data!C204</f>
        <v>0</v>
      </c>
    </row>
    <row r="39" spans="1:3" ht="20.149999999999999" customHeight="1" x14ac:dyDescent="0.35">
      <c r="A39" s="70">
        <v>27</v>
      </c>
      <c r="B39" s="71" t="s">
        <v>308</v>
      </c>
      <c r="C39" s="70">
        <f>data!C205</f>
        <v>5418889.4400000004</v>
      </c>
    </row>
    <row r="40" spans="1:3" ht="20.149999999999999" customHeight="1" x14ac:dyDescent="0.35">
      <c r="A40" s="70">
        <v>28</v>
      </c>
      <c r="B40" s="71" t="s">
        <v>802</v>
      </c>
      <c r="C40" s="70">
        <f>data!D206</f>
        <v>5418889.4400000004</v>
      </c>
    </row>
    <row r="41" spans="1:3" x14ac:dyDescent="0.35">
      <c r="A41" s="76"/>
      <c r="B41" s="76"/>
      <c r="C41" s="7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CFE-785C-4F06-A789-BF4D7122432B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8" t="s">
        <v>309</v>
      </c>
      <c r="B1" s="69"/>
      <c r="C1" s="69"/>
      <c r="D1" s="69"/>
      <c r="E1" s="69"/>
      <c r="F1" s="68" t="s">
        <v>803</v>
      </c>
    </row>
    <row r="3" spans="1:6" ht="20.149999999999999" customHeight="1" x14ac:dyDescent="0.35">
      <c r="A3" s="127" t="str">
        <f>"Hospital: "&amp;data!C98</f>
        <v>Hospital: Auburn Medical Center</v>
      </c>
      <c r="F3" s="149" t="str">
        <f>"FYE: "&amp;data!C96</f>
        <v>FYE: 12/31/2022</v>
      </c>
    </row>
    <row r="4" spans="1:6" ht="20.149999999999999" customHeight="1" x14ac:dyDescent="0.35">
      <c r="A4" s="155" t="s">
        <v>310</v>
      </c>
      <c r="B4" s="81"/>
      <c r="C4" s="81"/>
      <c r="D4" s="82"/>
      <c r="E4" s="82"/>
      <c r="F4" s="81"/>
    </row>
    <row r="5" spans="1:6" ht="20.149999999999999" customHeight="1" x14ac:dyDescent="0.35">
      <c r="A5" s="131"/>
      <c r="B5" s="157"/>
      <c r="C5" s="158" t="s">
        <v>804</v>
      </c>
      <c r="D5" s="158"/>
      <c r="E5" s="158"/>
      <c r="F5" s="158" t="s">
        <v>805</v>
      </c>
    </row>
    <row r="6" spans="1:6" ht="20.149999999999999" customHeight="1" x14ac:dyDescent="0.35">
      <c r="A6" s="159"/>
      <c r="B6" s="77"/>
      <c r="C6" s="160" t="s">
        <v>806</v>
      </c>
      <c r="D6" s="160" t="s">
        <v>312</v>
      </c>
      <c r="E6" s="160" t="s">
        <v>807</v>
      </c>
      <c r="F6" s="160" t="s">
        <v>806</v>
      </c>
    </row>
    <row r="7" spans="1:6" ht="20.149999999999999" customHeight="1" x14ac:dyDescent="0.35">
      <c r="A7" s="70">
        <v>1</v>
      </c>
      <c r="B7" s="74" t="s">
        <v>315</v>
      </c>
      <c r="C7" s="74">
        <f>data!B211</f>
        <v>10764638.130000001</v>
      </c>
      <c r="D7" s="74">
        <f>data!C211</f>
        <v>297.3</v>
      </c>
      <c r="E7" s="74">
        <f>data!D211</f>
        <v>247.75</v>
      </c>
      <c r="F7" s="74">
        <f>data!E211</f>
        <v>10764687.680000002</v>
      </c>
    </row>
    <row r="8" spans="1:6" ht="20.149999999999999" customHeight="1" x14ac:dyDescent="0.35">
      <c r="A8" s="70">
        <v>2</v>
      </c>
      <c r="B8" s="74" t="s">
        <v>316</v>
      </c>
      <c r="C8" s="74">
        <f>data!B212</f>
        <v>25229.74</v>
      </c>
      <c r="D8" s="74">
        <f>data!C212</f>
        <v>0</v>
      </c>
      <c r="E8" s="74">
        <f>data!D212</f>
        <v>0</v>
      </c>
      <c r="F8" s="74">
        <f>data!E212</f>
        <v>25229.74</v>
      </c>
    </row>
    <row r="9" spans="1:6" ht="20.149999999999999" customHeight="1" x14ac:dyDescent="0.35">
      <c r="A9" s="70">
        <v>3</v>
      </c>
      <c r="B9" s="74" t="s">
        <v>317</v>
      </c>
      <c r="C9" s="74">
        <f>data!B213</f>
        <v>146160390.16999999</v>
      </c>
      <c r="D9" s="74">
        <f>data!C213</f>
        <v>6049731.9199999999</v>
      </c>
      <c r="E9" s="74">
        <f>data!D213</f>
        <v>652683.84000000008</v>
      </c>
      <c r="F9" s="74">
        <f>data!E213</f>
        <v>151557438.24999997</v>
      </c>
    </row>
    <row r="10" spans="1:6" ht="20.149999999999999" customHeight="1" x14ac:dyDescent="0.35">
      <c r="A10" s="70">
        <v>4</v>
      </c>
      <c r="B10" s="74" t="s">
        <v>808</v>
      </c>
      <c r="C10" s="74">
        <f>data!B214</f>
        <v>0</v>
      </c>
      <c r="D10" s="74">
        <f>data!C214</f>
        <v>0</v>
      </c>
      <c r="E10" s="74">
        <f>data!D214</f>
        <v>0</v>
      </c>
      <c r="F10" s="74">
        <f>data!E214</f>
        <v>0</v>
      </c>
    </row>
    <row r="11" spans="1:6" ht="20.149999999999999" customHeight="1" x14ac:dyDescent="0.35">
      <c r="A11" s="70">
        <v>5</v>
      </c>
      <c r="B11" s="74" t="s">
        <v>809</v>
      </c>
      <c r="C11" s="74">
        <f>data!B215</f>
        <v>6260127.5000000009</v>
      </c>
      <c r="D11" s="74">
        <f>data!C215</f>
        <v>66668.08</v>
      </c>
      <c r="E11" s="74">
        <f>data!D215</f>
        <v>7272.920000000001</v>
      </c>
      <c r="F11" s="74">
        <f>data!E215</f>
        <v>6319522.6600000011</v>
      </c>
    </row>
    <row r="12" spans="1:6" ht="20.149999999999999" customHeight="1" x14ac:dyDescent="0.35">
      <c r="A12" s="70">
        <v>6</v>
      </c>
      <c r="B12" s="74" t="s">
        <v>810</v>
      </c>
      <c r="C12" s="74">
        <f>data!B216</f>
        <v>39639722.460000008</v>
      </c>
      <c r="D12" s="74">
        <f>data!C216</f>
        <v>2032548.1600000001</v>
      </c>
      <c r="E12" s="74">
        <f>data!D216</f>
        <v>674199.97</v>
      </c>
      <c r="F12" s="74">
        <f>data!E216</f>
        <v>40998070.650000006</v>
      </c>
    </row>
    <row r="13" spans="1:6" ht="20.149999999999999" customHeight="1" x14ac:dyDescent="0.35">
      <c r="A13" s="70">
        <v>7</v>
      </c>
      <c r="B13" s="74" t="s">
        <v>811</v>
      </c>
      <c r="C13" s="74">
        <f>data!B217</f>
        <v>0</v>
      </c>
      <c r="D13" s="74">
        <f>data!C217</f>
        <v>0</v>
      </c>
      <c r="E13" s="74">
        <f>data!D217</f>
        <v>0</v>
      </c>
      <c r="F13" s="74">
        <f>data!E217</f>
        <v>0</v>
      </c>
    </row>
    <row r="14" spans="1:6" ht="20.149999999999999" customHeight="1" x14ac:dyDescent="0.35">
      <c r="A14" s="70">
        <v>8</v>
      </c>
      <c r="B14" s="74" t="s">
        <v>322</v>
      </c>
      <c r="C14" s="74">
        <f>data!B218</f>
        <v>2273637.64</v>
      </c>
      <c r="D14" s="74">
        <f>data!C218</f>
        <v>0</v>
      </c>
      <c r="E14" s="74">
        <f>data!D218</f>
        <v>0</v>
      </c>
      <c r="F14" s="74">
        <f>data!E218</f>
        <v>2273637.64</v>
      </c>
    </row>
    <row r="15" spans="1:6" ht="20.149999999999999" customHeight="1" x14ac:dyDescent="0.35">
      <c r="A15" s="70">
        <v>9</v>
      </c>
      <c r="B15" s="74" t="s">
        <v>812</v>
      </c>
      <c r="C15" s="74">
        <f>data!B219</f>
        <v>0</v>
      </c>
      <c r="D15" s="74">
        <f>data!C219</f>
        <v>4364349.21</v>
      </c>
      <c r="E15" s="74">
        <f>data!D219</f>
        <v>2023659.2600000007</v>
      </c>
      <c r="F15" s="74">
        <f>data!E219</f>
        <v>2340689.9499999993</v>
      </c>
    </row>
    <row r="16" spans="1:6" ht="20.149999999999999" customHeight="1" x14ac:dyDescent="0.35">
      <c r="A16" s="70">
        <v>10</v>
      </c>
      <c r="B16" s="74" t="s">
        <v>536</v>
      </c>
      <c r="C16" s="74">
        <f>data!B220</f>
        <v>205123745.63999999</v>
      </c>
      <c r="D16" s="74">
        <f>data!C220</f>
        <v>12513594.67</v>
      </c>
      <c r="E16" s="74">
        <f>data!D220</f>
        <v>3358063.7400000007</v>
      </c>
      <c r="F16" s="74">
        <f>data!E220</f>
        <v>214279276.56999993</v>
      </c>
    </row>
    <row r="17" spans="1:6" ht="20.149999999999999" customHeight="1" x14ac:dyDescent="0.35">
      <c r="A17" s="75"/>
      <c r="B17" s="76"/>
      <c r="C17" s="76"/>
      <c r="D17" s="76"/>
      <c r="E17" s="76"/>
      <c r="F17" s="77"/>
    </row>
    <row r="18" spans="1:6" ht="20.149999999999999" customHeight="1" x14ac:dyDescent="0.35">
      <c r="A18" s="78"/>
      <c r="F18" s="89"/>
    </row>
    <row r="19" spans="1:6" ht="20.149999999999999" customHeight="1" x14ac:dyDescent="0.35">
      <c r="A19" s="78"/>
      <c r="F19" s="89"/>
    </row>
    <row r="20" spans="1:6" ht="20.149999999999999" customHeight="1" x14ac:dyDescent="0.35">
      <c r="A20" s="155" t="s">
        <v>324</v>
      </c>
      <c r="B20" s="81"/>
      <c r="C20" s="81"/>
      <c r="D20" s="81"/>
      <c r="E20" s="81"/>
      <c r="F20" s="81"/>
    </row>
    <row r="21" spans="1:6" ht="20.149999999999999" customHeight="1" x14ac:dyDescent="0.35">
      <c r="A21" s="161"/>
      <c r="B21" s="153"/>
      <c r="C21" s="160" t="s">
        <v>804</v>
      </c>
      <c r="D21" s="4" t="s">
        <v>150</v>
      </c>
      <c r="E21" s="160"/>
      <c r="F21" s="160" t="s">
        <v>805</v>
      </c>
    </row>
    <row r="22" spans="1:6" ht="20.149999999999999" customHeight="1" x14ac:dyDescent="0.35">
      <c r="A22" s="161"/>
      <c r="B22" s="153"/>
      <c r="C22" s="160" t="s">
        <v>806</v>
      </c>
      <c r="D22" s="160" t="s">
        <v>813</v>
      </c>
      <c r="E22" s="160" t="s">
        <v>807</v>
      </c>
      <c r="F22" s="160" t="s">
        <v>806</v>
      </c>
    </row>
    <row r="23" spans="1:6" ht="20.149999999999999" customHeight="1" x14ac:dyDescent="0.35">
      <c r="A23" s="70">
        <v>11</v>
      </c>
      <c r="B23" s="162" t="s">
        <v>315</v>
      </c>
      <c r="C23" s="162"/>
      <c r="D23" s="162"/>
      <c r="E23" s="162"/>
      <c r="F23" s="162"/>
    </row>
    <row r="24" spans="1:6" ht="20.149999999999999" customHeight="1" x14ac:dyDescent="0.35">
      <c r="A24" s="70">
        <v>12</v>
      </c>
      <c r="B24" s="74" t="s">
        <v>316</v>
      </c>
      <c r="C24" s="74">
        <f>data!B225</f>
        <v>19914.120000000003</v>
      </c>
      <c r="D24" s="74">
        <f>data!C225</f>
        <v>2641.82</v>
      </c>
      <c r="E24" s="74">
        <f>data!D225</f>
        <v>0</v>
      </c>
      <c r="F24" s="74">
        <f>data!E225</f>
        <v>22555.940000000002</v>
      </c>
    </row>
    <row r="25" spans="1:6" ht="20.149999999999999" customHeight="1" x14ac:dyDescent="0.35">
      <c r="A25" s="70">
        <v>13</v>
      </c>
      <c r="B25" s="74" t="s">
        <v>317</v>
      </c>
      <c r="C25" s="74">
        <f>data!B226</f>
        <v>48251767.740000002</v>
      </c>
      <c r="D25" s="74">
        <f>data!C226</f>
        <v>4185006.68</v>
      </c>
      <c r="E25" s="74">
        <f>data!D226</f>
        <v>48226.66</v>
      </c>
      <c r="F25" s="74">
        <f>data!E226</f>
        <v>52388547.760000005</v>
      </c>
    </row>
    <row r="26" spans="1:6" ht="20.149999999999999" customHeight="1" x14ac:dyDescent="0.35">
      <c r="A26" s="70">
        <v>14</v>
      </c>
      <c r="B26" s="74" t="s">
        <v>808</v>
      </c>
      <c r="C26" s="74">
        <f>data!B227</f>
        <v>0</v>
      </c>
      <c r="D26" s="74">
        <f>data!C227</f>
        <v>0</v>
      </c>
      <c r="E26" s="74">
        <f>data!D227</f>
        <v>0</v>
      </c>
      <c r="F26" s="74">
        <f>data!E227</f>
        <v>0</v>
      </c>
    </row>
    <row r="27" spans="1:6" ht="20.149999999999999" customHeight="1" x14ac:dyDescent="0.35">
      <c r="A27" s="70">
        <v>15</v>
      </c>
      <c r="B27" s="74" t="s">
        <v>809</v>
      </c>
      <c r="C27" s="74">
        <f>data!B228</f>
        <v>2352555.2200000007</v>
      </c>
      <c r="D27" s="74">
        <f>data!C228</f>
        <v>456701.20999999996</v>
      </c>
      <c r="E27" s="74">
        <f>data!D228</f>
        <v>0</v>
      </c>
      <c r="F27" s="74">
        <f>data!E228</f>
        <v>2809256.4300000006</v>
      </c>
    </row>
    <row r="28" spans="1:6" ht="20.149999999999999" customHeight="1" x14ac:dyDescent="0.35">
      <c r="A28" s="70">
        <v>16</v>
      </c>
      <c r="B28" s="74" t="s">
        <v>810</v>
      </c>
      <c r="C28" s="74">
        <f>data!B229</f>
        <v>27881424.280000001</v>
      </c>
      <c r="D28" s="74">
        <f>data!C229</f>
        <v>2203436.8500000006</v>
      </c>
      <c r="E28" s="74">
        <f>data!D229</f>
        <v>0</v>
      </c>
      <c r="F28" s="74">
        <f>data!E229</f>
        <v>30084861.130000003</v>
      </c>
    </row>
    <row r="29" spans="1:6" ht="20.149999999999999" customHeight="1" x14ac:dyDescent="0.35">
      <c r="A29" s="70">
        <v>17</v>
      </c>
      <c r="B29" s="74" t="s">
        <v>811</v>
      </c>
      <c r="C29" s="74">
        <f>data!B230</f>
        <v>0</v>
      </c>
      <c r="D29" s="74">
        <f>data!C230</f>
        <v>0</v>
      </c>
      <c r="E29" s="74">
        <f>data!D230</f>
        <v>0</v>
      </c>
      <c r="F29" s="74">
        <f>data!E230</f>
        <v>0</v>
      </c>
    </row>
    <row r="30" spans="1:6" ht="20.149999999999999" customHeight="1" x14ac:dyDescent="0.35">
      <c r="A30" s="70">
        <v>18</v>
      </c>
      <c r="B30" s="74" t="s">
        <v>322</v>
      </c>
      <c r="C30" s="74">
        <f>data!B231</f>
        <v>1183882.73</v>
      </c>
      <c r="D30" s="74">
        <f>data!C231</f>
        <v>82441.760000000009</v>
      </c>
      <c r="E30" s="74">
        <f>data!D231</f>
        <v>0</v>
      </c>
      <c r="F30" s="74">
        <f>data!E231</f>
        <v>1266324.49</v>
      </c>
    </row>
    <row r="31" spans="1:6" ht="20.149999999999999" customHeight="1" x14ac:dyDescent="0.35">
      <c r="A31" s="70">
        <v>19</v>
      </c>
      <c r="B31" s="74" t="s">
        <v>812</v>
      </c>
      <c r="C31" s="74">
        <f>data!B232</f>
        <v>0</v>
      </c>
      <c r="D31" s="74">
        <f>data!C232</f>
        <v>0</v>
      </c>
      <c r="E31" s="74">
        <f>data!D232</f>
        <v>0</v>
      </c>
      <c r="F31" s="74">
        <f>data!E232</f>
        <v>0</v>
      </c>
    </row>
    <row r="32" spans="1:6" ht="20.149999999999999" customHeight="1" x14ac:dyDescent="0.35">
      <c r="A32" s="70">
        <v>20</v>
      </c>
      <c r="B32" s="74" t="s">
        <v>536</v>
      </c>
      <c r="C32" s="74">
        <f>data!B233</f>
        <v>79689544.090000004</v>
      </c>
      <c r="D32" s="74">
        <f>data!C233</f>
        <v>6930228.3200000003</v>
      </c>
      <c r="E32" s="74">
        <f>data!D233</f>
        <v>48226.66</v>
      </c>
      <c r="F32" s="74">
        <f>data!E233</f>
        <v>86571545.75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CFDB-866E-4D67-B270-9453EF0960D5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9" t="s">
        <v>814</v>
      </c>
      <c r="B1" s="69"/>
      <c r="C1" s="69"/>
      <c r="D1" s="68" t="s">
        <v>815</v>
      </c>
    </row>
    <row r="2" spans="1:4" ht="20.149999999999999" customHeight="1" x14ac:dyDescent="0.35">
      <c r="A2" s="127" t="str">
        <f>"Hospital: "&amp;data!C98</f>
        <v>Hospital: Auburn Medical Center</v>
      </c>
      <c r="B2" s="76"/>
      <c r="C2" s="76"/>
      <c r="D2" s="149" t="str">
        <f>"FYE: "&amp;data!C96</f>
        <v>FYE: 12/31/2022</v>
      </c>
    </row>
    <row r="3" spans="1:4" ht="20.149999999999999" customHeight="1" x14ac:dyDescent="0.35">
      <c r="A3" s="131"/>
      <c r="B3" s="157"/>
      <c r="C3" s="157"/>
      <c r="D3" s="157"/>
    </row>
    <row r="4" spans="1:4" ht="20.149999999999999" customHeight="1" x14ac:dyDescent="0.35">
      <c r="A4" s="151"/>
      <c r="B4" s="163" t="s">
        <v>816</v>
      </c>
      <c r="C4" s="163" t="s">
        <v>817</v>
      </c>
      <c r="D4" s="164"/>
    </row>
    <row r="5" spans="1:4" ht="20.149999999999999" customHeight="1" x14ac:dyDescent="0.35">
      <c r="A5" s="131">
        <v>1</v>
      </c>
      <c r="B5" s="165"/>
      <c r="C5" s="87" t="s">
        <v>326</v>
      </c>
      <c r="D5" s="74">
        <f>data!D237</f>
        <v>9850068.7200000007</v>
      </c>
    </row>
    <row r="6" spans="1:4" ht="20.149999999999999" customHeight="1" x14ac:dyDescent="0.35">
      <c r="A6" s="70">
        <v>2</v>
      </c>
      <c r="B6" s="76"/>
      <c r="C6" s="149" t="s">
        <v>422</v>
      </c>
      <c r="D6" s="160"/>
    </row>
    <row r="7" spans="1:4" ht="20.149999999999999" customHeight="1" x14ac:dyDescent="0.35">
      <c r="A7" s="70">
        <v>3</v>
      </c>
      <c r="B7" s="165">
        <v>5810</v>
      </c>
      <c r="C7" s="74" t="s">
        <v>278</v>
      </c>
      <c r="D7" s="74">
        <f>data!C239</f>
        <v>275634045.13482809</v>
      </c>
    </row>
    <row r="8" spans="1:4" ht="20.149999999999999" customHeight="1" x14ac:dyDescent="0.35">
      <c r="A8" s="70">
        <v>4</v>
      </c>
      <c r="B8" s="165">
        <v>5820</v>
      </c>
      <c r="C8" s="74" t="s">
        <v>279</v>
      </c>
      <c r="D8" s="74">
        <f>data!C240</f>
        <v>185240876.0543988</v>
      </c>
    </row>
    <row r="9" spans="1:4" ht="20.149999999999999" customHeight="1" x14ac:dyDescent="0.35">
      <c r="A9" s="70">
        <v>5</v>
      </c>
      <c r="B9" s="165">
        <v>5830</v>
      </c>
      <c r="C9" s="74" t="s">
        <v>292</v>
      </c>
      <c r="D9" s="74">
        <f>data!C241</f>
        <v>10759567.790000001</v>
      </c>
    </row>
    <row r="10" spans="1:4" ht="20.149999999999999" customHeight="1" x14ac:dyDescent="0.35">
      <c r="A10" s="70">
        <v>6</v>
      </c>
      <c r="B10" s="165">
        <v>5840</v>
      </c>
      <c r="C10" s="74" t="s">
        <v>331</v>
      </c>
      <c r="D10" s="74">
        <f>data!C242</f>
        <v>64830580.937063038</v>
      </c>
    </row>
    <row r="11" spans="1:4" ht="20.149999999999999" customHeight="1" x14ac:dyDescent="0.35">
      <c r="A11" s="70">
        <v>7</v>
      </c>
      <c r="B11" s="165">
        <v>5850</v>
      </c>
      <c r="C11" s="74" t="s">
        <v>818</v>
      </c>
      <c r="D11" s="74">
        <f>data!C243</f>
        <v>0</v>
      </c>
    </row>
    <row r="12" spans="1:4" ht="20.149999999999999" customHeight="1" x14ac:dyDescent="0.35">
      <c r="A12" s="70">
        <v>8</v>
      </c>
      <c r="B12" s="165">
        <v>5860</v>
      </c>
      <c r="C12" s="74" t="s">
        <v>79</v>
      </c>
      <c r="D12" s="74">
        <f>data!C244</f>
        <v>121514750.24371004</v>
      </c>
    </row>
    <row r="13" spans="1:4" ht="20.149999999999999" customHeight="1" x14ac:dyDescent="0.35">
      <c r="A13" s="70">
        <v>9</v>
      </c>
      <c r="B13" s="74"/>
      <c r="C13" s="74" t="s">
        <v>819</v>
      </c>
      <c r="D13" s="74">
        <f>data!D245</f>
        <v>657979820.15999997</v>
      </c>
    </row>
    <row r="14" spans="1:4" ht="20.149999999999999" customHeight="1" x14ac:dyDescent="0.35">
      <c r="A14" s="159">
        <v>10</v>
      </c>
      <c r="B14" s="86"/>
      <c r="C14" s="86"/>
      <c r="D14" s="86"/>
    </row>
    <row r="15" spans="1:4" ht="20.149999999999999" customHeight="1" x14ac:dyDescent="0.35">
      <c r="A15" s="70">
        <v>11</v>
      </c>
      <c r="B15" s="166"/>
      <c r="C15" s="166" t="s">
        <v>335</v>
      </c>
      <c r="D15" s="160"/>
    </row>
    <row r="16" spans="1:4" ht="20.149999999999999" customHeight="1" x14ac:dyDescent="0.35">
      <c r="A16" s="159">
        <v>12</v>
      </c>
      <c r="B16" s="86"/>
      <c r="C16" s="71" t="s">
        <v>820</v>
      </c>
      <c r="D16" s="70">
        <f>data!C247</f>
        <v>4528</v>
      </c>
    </row>
    <row r="17" spans="1:4" ht="20.149999999999999" customHeight="1" x14ac:dyDescent="0.35">
      <c r="A17" s="70">
        <v>13</v>
      </c>
      <c r="B17" s="166"/>
      <c r="C17" s="76"/>
      <c r="D17" s="77"/>
    </row>
    <row r="18" spans="1:4" ht="20.149999999999999" customHeight="1" x14ac:dyDescent="0.35">
      <c r="A18" s="70">
        <v>14</v>
      </c>
      <c r="B18" s="167">
        <v>5900</v>
      </c>
      <c r="C18" s="74" t="s">
        <v>337</v>
      </c>
      <c r="D18" s="74">
        <f>data!C249</f>
        <v>5122566.43</v>
      </c>
    </row>
    <row r="19" spans="1:4" ht="20.149999999999999" customHeight="1" x14ac:dyDescent="0.35">
      <c r="A19" s="168">
        <v>15</v>
      </c>
      <c r="B19" s="165">
        <v>5910</v>
      </c>
      <c r="C19" s="87" t="s">
        <v>821</v>
      </c>
      <c r="D19" s="74">
        <f>data!C250</f>
        <v>13128312.27</v>
      </c>
    </row>
    <row r="20" spans="1:4" ht="20.149999999999999" customHeight="1" x14ac:dyDescent="0.35">
      <c r="A20" s="70">
        <v>16</v>
      </c>
      <c r="B20" s="74"/>
      <c r="C20" s="74"/>
      <c r="D20" s="86"/>
    </row>
    <row r="21" spans="1:4" ht="20.149999999999999" customHeight="1" x14ac:dyDescent="0.35">
      <c r="A21" s="70">
        <v>17</v>
      </c>
      <c r="B21" s="86"/>
      <c r="C21" s="86"/>
      <c r="D21" s="86"/>
    </row>
    <row r="22" spans="1:4" ht="20.149999999999999" customHeight="1" x14ac:dyDescent="0.35">
      <c r="A22" s="159">
        <v>18</v>
      </c>
      <c r="B22" s="86"/>
      <c r="C22" s="86" t="s">
        <v>822</v>
      </c>
      <c r="D22" s="74">
        <f>data!D252</f>
        <v>18250878.699999999</v>
      </c>
    </row>
    <row r="23" spans="1:4" ht="20.149999999999999" customHeight="1" x14ac:dyDescent="0.35">
      <c r="A23" s="168">
        <v>19</v>
      </c>
      <c r="B23" s="166"/>
      <c r="C23" s="166"/>
      <c r="D23" s="160"/>
    </row>
    <row r="24" spans="1:4" ht="20.149999999999999" customHeight="1" x14ac:dyDescent="0.35">
      <c r="A24" s="169">
        <v>20</v>
      </c>
      <c r="B24" s="165">
        <v>5970</v>
      </c>
      <c r="C24" s="74" t="s">
        <v>341</v>
      </c>
      <c r="D24" s="74">
        <f>data!C254</f>
        <v>3077879.55</v>
      </c>
    </row>
    <row r="25" spans="1:4" ht="20.149999999999999" customHeight="1" x14ac:dyDescent="0.35">
      <c r="A25" s="168">
        <v>21</v>
      </c>
      <c r="B25" s="76"/>
      <c r="C25" s="76"/>
      <c r="D25" s="160"/>
    </row>
    <row r="26" spans="1:4" ht="20.149999999999999" customHeight="1" x14ac:dyDescent="0.35">
      <c r="A26" s="70">
        <v>22</v>
      </c>
      <c r="B26" s="165">
        <v>5980</v>
      </c>
      <c r="C26" s="74" t="s">
        <v>823</v>
      </c>
      <c r="D26" s="74">
        <f>data!C255</f>
        <v>0</v>
      </c>
    </row>
    <row r="27" spans="1:4" ht="20.149999999999999" customHeight="1" x14ac:dyDescent="0.35">
      <c r="A27" s="151">
        <v>23</v>
      </c>
      <c r="B27" s="170" t="s">
        <v>824</v>
      </c>
      <c r="C27" s="86"/>
      <c r="D27" s="74">
        <f>data!D256</f>
        <v>3077879.55</v>
      </c>
    </row>
    <row r="28" spans="1:4" ht="20.149999999999999" customHeight="1" x14ac:dyDescent="0.35">
      <c r="A28" s="79">
        <v>24</v>
      </c>
      <c r="B28" s="145" t="s">
        <v>825</v>
      </c>
      <c r="C28" s="88"/>
      <c r="D28" s="164"/>
    </row>
    <row r="29" spans="1:4" ht="20.149999999999999" customHeight="1" x14ac:dyDescent="0.35">
      <c r="A29" s="171"/>
      <c r="B29" s="172"/>
      <c r="C29" s="172"/>
      <c r="D29" s="86"/>
    </row>
    <row r="30" spans="1:4" ht="20.149999999999999" customHeight="1" x14ac:dyDescent="0.35">
      <c r="A30" s="173"/>
      <c r="B30" s="71"/>
      <c r="C30" s="71"/>
      <c r="D30" s="86"/>
    </row>
    <row r="31" spans="1:4" ht="20.149999999999999" customHeight="1" x14ac:dyDescent="0.35">
      <c r="A31" s="173"/>
      <c r="B31" s="71"/>
      <c r="C31" s="71"/>
      <c r="D31" s="86"/>
    </row>
    <row r="32" spans="1:4" ht="20.149999999999999" customHeight="1" x14ac:dyDescent="0.35">
      <c r="A32" s="173"/>
      <c r="B32" s="71"/>
      <c r="C32" s="71"/>
      <c r="D32" s="86"/>
    </row>
    <row r="33" spans="1:4" ht="20.149999999999999" customHeight="1" x14ac:dyDescent="0.35">
      <c r="A33" s="173"/>
      <c r="B33" s="71"/>
      <c r="C33" s="71"/>
      <c r="D33" s="74"/>
    </row>
    <row r="34" spans="1:4" ht="20.149999999999999" customHeight="1" x14ac:dyDescent="0.35">
      <c r="A34" s="174"/>
      <c r="B34" s="73"/>
      <c r="C34" s="73"/>
      <c r="D34" s="91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5298-33B1-4FD2-9750-D8F567C20ECA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5" t="s">
        <v>826</v>
      </c>
      <c r="B1" s="176"/>
      <c r="C1" s="176"/>
    </row>
    <row r="2" spans="1:3" ht="20.149999999999999" customHeight="1" x14ac:dyDescent="0.35">
      <c r="A2" s="175"/>
      <c r="B2" s="176"/>
      <c r="C2" s="101" t="s">
        <v>827</v>
      </c>
    </row>
    <row r="3" spans="1:3" ht="20.149999999999999" customHeight="1" x14ac:dyDescent="0.35">
      <c r="A3" s="127" t="str">
        <f>"Hospital: "&amp;data!C98</f>
        <v>Hospital: Auburn Medical Center</v>
      </c>
      <c r="B3" s="177"/>
      <c r="C3" s="149" t="str">
        <f>"FYE: "&amp;data!C96</f>
        <v>FYE: 12/31/2022</v>
      </c>
    </row>
    <row r="4" spans="1:3" ht="20.149999999999999" customHeight="1" x14ac:dyDescent="0.35">
      <c r="A4" s="178"/>
      <c r="B4" s="179" t="s">
        <v>828</v>
      </c>
      <c r="C4" s="180"/>
    </row>
    <row r="5" spans="1:3" ht="20.149999999999999" customHeight="1" x14ac:dyDescent="0.35">
      <c r="A5" s="181">
        <v>1</v>
      </c>
      <c r="B5" s="182" t="s">
        <v>345</v>
      </c>
      <c r="C5" s="182"/>
    </row>
    <row r="6" spans="1:3" ht="20.149999999999999" customHeight="1" x14ac:dyDescent="0.35">
      <c r="A6" s="181">
        <v>2</v>
      </c>
      <c r="B6" s="183" t="s">
        <v>346</v>
      </c>
      <c r="C6" s="183">
        <f>data!C266</f>
        <v>0</v>
      </c>
    </row>
    <row r="7" spans="1:3" ht="20.149999999999999" customHeight="1" x14ac:dyDescent="0.35">
      <c r="A7" s="181">
        <v>3</v>
      </c>
      <c r="B7" s="183" t="s">
        <v>347</v>
      </c>
      <c r="C7" s="183">
        <f>data!C267</f>
        <v>0</v>
      </c>
    </row>
    <row r="8" spans="1:3" ht="20.149999999999999" customHeight="1" x14ac:dyDescent="0.35">
      <c r="A8" s="181">
        <v>4</v>
      </c>
      <c r="B8" s="183" t="s">
        <v>348</v>
      </c>
      <c r="C8" s="183">
        <f>data!C268</f>
        <v>155271703.04000008</v>
      </c>
    </row>
    <row r="9" spans="1:3" ht="20.149999999999999" customHeight="1" x14ac:dyDescent="0.35">
      <c r="A9" s="181">
        <v>5</v>
      </c>
      <c r="B9" s="183" t="s">
        <v>829</v>
      </c>
      <c r="C9" s="183">
        <f>data!C269</f>
        <v>120769248.05999997</v>
      </c>
    </row>
    <row r="10" spans="1:3" ht="20.149999999999999" customHeight="1" x14ac:dyDescent="0.35">
      <c r="A10" s="181">
        <v>6</v>
      </c>
      <c r="B10" s="183" t="s">
        <v>830</v>
      </c>
      <c r="C10" s="183">
        <f>data!C270</f>
        <v>0</v>
      </c>
    </row>
    <row r="11" spans="1:3" ht="20.149999999999999" customHeight="1" x14ac:dyDescent="0.35">
      <c r="A11" s="181">
        <v>7</v>
      </c>
      <c r="B11" s="183" t="s">
        <v>831</v>
      </c>
      <c r="C11" s="183">
        <f>data!C271</f>
        <v>0</v>
      </c>
    </row>
    <row r="12" spans="1:3" ht="20.149999999999999" customHeight="1" x14ac:dyDescent="0.35">
      <c r="A12" s="181">
        <v>8</v>
      </c>
      <c r="B12" s="183" t="s">
        <v>352</v>
      </c>
      <c r="C12" s="183">
        <f>data!C272</f>
        <v>0</v>
      </c>
    </row>
    <row r="13" spans="1:3" ht="20.149999999999999" customHeight="1" x14ac:dyDescent="0.35">
      <c r="A13" s="181">
        <v>9</v>
      </c>
      <c r="B13" s="183" t="s">
        <v>353</v>
      </c>
      <c r="C13" s="183">
        <f>data!C273</f>
        <v>3023721.9199999995</v>
      </c>
    </row>
    <row r="14" spans="1:3" ht="20.149999999999999" customHeight="1" x14ac:dyDescent="0.35">
      <c r="A14" s="181">
        <v>10</v>
      </c>
      <c r="B14" s="183" t="s">
        <v>354</v>
      </c>
      <c r="C14" s="183">
        <f>data!C274</f>
        <v>1393540.5699999998</v>
      </c>
    </row>
    <row r="15" spans="1:3" ht="20.149999999999999" customHeight="1" x14ac:dyDescent="0.35">
      <c r="A15" s="181">
        <v>11</v>
      </c>
      <c r="B15" s="183" t="s">
        <v>832</v>
      </c>
      <c r="C15" s="183">
        <f>data!C275</f>
        <v>0</v>
      </c>
    </row>
    <row r="16" spans="1:3" ht="20.149999999999999" customHeight="1" x14ac:dyDescent="0.35">
      <c r="A16" s="181">
        <v>12</v>
      </c>
      <c r="B16" s="183" t="s">
        <v>833</v>
      </c>
      <c r="C16" s="183">
        <f>data!D276</f>
        <v>38919717.470000111</v>
      </c>
    </row>
    <row r="17" spans="1:3" ht="20.149999999999999" customHeight="1" x14ac:dyDescent="0.35">
      <c r="A17" s="181">
        <v>13</v>
      </c>
      <c r="B17" s="183"/>
      <c r="C17" s="183"/>
    </row>
    <row r="18" spans="1:3" ht="20.149999999999999" customHeight="1" x14ac:dyDescent="0.35">
      <c r="A18" s="181">
        <v>14</v>
      </c>
      <c r="B18" s="184" t="s">
        <v>834</v>
      </c>
      <c r="C18" s="182"/>
    </row>
    <row r="19" spans="1:3" ht="20.149999999999999" customHeight="1" x14ac:dyDescent="0.35">
      <c r="A19" s="181">
        <v>15</v>
      </c>
      <c r="B19" s="183" t="s">
        <v>346</v>
      </c>
      <c r="C19" s="183">
        <f>data!C278</f>
        <v>0</v>
      </c>
    </row>
    <row r="20" spans="1:3" ht="20.149999999999999" customHeight="1" x14ac:dyDescent="0.35">
      <c r="A20" s="181">
        <v>16</v>
      </c>
      <c r="B20" s="183" t="s">
        <v>347</v>
      </c>
      <c r="C20" s="183">
        <f>data!C279</f>
        <v>0</v>
      </c>
    </row>
    <row r="21" spans="1:3" ht="20.149999999999999" customHeight="1" x14ac:dyDescent="0.35">
      <c r="A21" s="181">
        <v>17</v>
      </c>
      <c r="B21" s="183" t="s">
        <v>358</v>
      </c>
      <c r="C21" s="183">
        <f>data!C280</f>
        <v>0</v>
      </c>
    </row>
    <row r="22" spans="1:3" ht="20.149999999999999" customHeight="1" x14ac:dyDescent="0.35">
      <c r="A22" s="181">
        <v>18</v>
      </c>
      <c r="B22" s="183" t="s">
        <v>835</v>
      </c>
      <c r="C22" s="183">
        <f>data!D281</f>
        <v>0</v>
      </c>
    </row>
    <row r="23" spans="1:3" ht="20.149999999999999" customHeight="1" x14ac:dyDescent="0.35">
      <c r="A23" s="181">
        <v>19</v>
      </c>
      <c r="B23" s="185"/>
      <c r="C23" s="183"/>
    </row>
    <row r="24" spans="1:3" ht="20.149999999999999" customHeight="1" x14ac:dyDescent="0.35">
      <c r="A24" s="181">
        <v>20</v>
      </c>
      <c r="B24" s="184" t="s">
        <v>836</v>
      </c>
      <c r="C24" s="182"/>
    </row>
    <row r="25" spans="1:3" ht="20.149999999999999" customHeight="1" x14ac:dyDescent="0.35">
      <c r="A25" s="181">
        <v>21</v>
      </c>
      <c r="B25" s="183" t="s">
        <v>315</v>
      </c>
      <c r="C25" s="183">
        <f>data!C283</f>
        <v>10764687.680000002</v>
      </c>
    </row>
    <row r="26" spans="1:3" ht="20.149999999999999" customHeight="1" x14ac:dyDescent="0.35">
      <c r="A26" s="181">
        <v>22</v>
      </c>
      <c r="B26" s="183" t="s">
        <v>316</v>
      </c>
      <c r="C26" s="183">
        <f>data!C284</f>
        <v>25229.74</v>
      </c>
    </row>
    <row r="27" spans="1:3" ht="20.149999999999999" customHeight="1" x14ac:dyDescent="0.35">
      <c r="A27" s="181">
        <v>23</v>
      </c>
      <c r="B27" s="183" t="s">
        <v>317</v>
      </c>
      <c r="C27" s="183">
        <f>data!C285</f>
        <v>151557438.23000002</v>
      </c>
    </row>
    <row r="28" spans="1:3" ht="20.149999999999999" customHeight="1" x14ac:dyDescent="0.35">
      <c r="A28" s="181">
        <v>24</v>
      </c>
      <c r="B28" s="183" t="s">
        <v>837</v>
      </c>
      <c r="C28" s="183">
        <f>data!C286</f>
        <v>0</v>
      </c>
    </row>
    <row r="29" spans="1:3" ht="20.149999999999999" customHeight="1" x14ac:dyDescent="0.35">
      <c r="A29" s="181">
        <v>25</v>
      </c>
      <c r="B29" s="183" t="s">
        <v>319</v>
      </c>
      <c r="C29" s="183">
        <f>data!C287</f>
        <v>0</v>
      </c>
    </row>
    <row r="30" spans="1:3" ht="20.149999999999999" customHeight="1" x14ac:dyDescent="0.35">
      <c r="A30" s="181">
        <v>26</v>
      </c>
      <c r="B30" s="183" t="s">
        <v>363</v>
      </c>
      <c r="C30" s="183">
        <f>data!C288</f>
        <v>47317593.31000001</v>
      </c>
    </row>
    <row r="31" spans="1:3" ht="20.149999999999999" customHeight="1" x14ac:dyDescent="0.35">
      <c r="A31" s="181">
        <v>27</v>
      </c>
      <c r="B31" s="183" t="s">
        <v>322</v>
      </c>
      <c r="C31" s="183">
        <f>data!C289</f>
        <v>2273637.64</v>
      </c>
    </row>
    <row r="32" spans="1:3" ht="20.149999999999999" customHeight="1" x14ac:dyDescent="0.35">
      <c r="A32" s="181">
        <v>28</v>
      </c>
      <c r="B32" s="183" t="s">
        <v>323</v>
      </c>
      <c r="C32" s="183">
        <f>data!C290</f>
        <v>2340689.9500000002</v>
      </c>
    </row>
    <row r="33" spans="1:3" ht="20.149999999999999" customHeight="1" x14ac:dyDescent="0.35">
      <c r="A33" s="181">
        <v>29</v>
      </c>
      <c r="B33" s="183" t="s">
        <v>536</v>
      </c>
      <c r="C33" s="183">
        <f>data!C291</f>
        <v>0</v>
      </c>
    </row>
    <row r="34" spans="1:3" ht="20.149999999999999" customHeight="1" x14ac:dyDescent="0.35">
      <c r="A34" s="181">
        <v>30</v>
      </c>
      <c r="B34" s="183" t="s">
        <v>838</v>
      </c>
      <c r="C34" s="183">
        <f>data!C292</f>
        <v>86571545.75000003</v>
      </c>
    </row>
    <row r="35" spans="1:3" ht="20.149999999999999" customHeight="1" x14ac:dyDescent="0.35">
      <c r="A35" s="181">
        <v>31</v>
      </c>
      <c r="B35" s="183" t="s">
        <v>839</v>
      </c>
      <c r="C35" s="183">
        <f>data!D293</f>
        <v>127707730.79999998</v>
      </c>
    </row>
    <row r="36" spans="1:3" ht="20.149999999999999" customHeight="1" x14ac:dyDescent="0.35">
      <c r="A36" s="181">
        <v>32</v>
      </c>
      <c r="B36" s="185"/>
      <c r="C36" s="183"/>
    </row>
    <row r="37" spans="1:3" ht="20.149999999999999" customHeight="1" x14ac:dyDescent="0.35">
      <c r="A37" s="181">
        <v>33</v>
      </c>
      <c r="B37" s="184" t="s">
        <v>840</v>
      </c>
      <c r="C37" s="182"/>
    </row>
    <row r="38" spans="1:3" ht="20.149999999999999" customHeight="1" x14ac:dyDescent="0.35">
      <c r="A38" s="181">
        <v>34</v>
      </c>
      <c r="B38" s="183" t="s">
        <v>841</v>
      </c>
      <c r="C38" s="183">
        <f>data!C295</f>
        <v>0</v>
      </c>
    </row>
    <row r="39" spans="1:3" ht="20.149999999999999" customHeight="1" x14ac:dyDescent="0.35">
      <c r="A39" s="181">
        <v>35</v>
      </c>
      <c r="B39" s="183" t="s">
        <v>842</v>
      </c>
      <c r="C39" s="183">
        <f>data!C296</f>
        <v>0</v>
      </c>
    </row>
    <row r="40" spans="1:3" ht="20.149999999999999" customHeight="1" x14ac:dyDescent="0.35">
      <c r="A40" s="181">
        <v>36</v>
      </c>
      <c r="B40" s="183" t="s">
        <v>370</v>
      </c>
      <c r="C40" s="183">
        <f>data!C297</f>
        <v>0</v>
      </c>
    </row>
    <row r="41" spans="1:3" ht="20.149999999999999" customHeight="1" x14ac:dyDescent="0.35">
      <c r="A41" s="181">
        <v>37</v>
      </c>
      <c r="B41" s="183" t="s">
        <v>358</v>
      </c>
      <c r="C41" s="183">
        <f>data!C298</f>
        <v>8289245.5200000005</v>
      </c>
    </row>
    <row r="42" spans="1:3" ht="20.149999999999999" customHeight="1" x14ac:dyDescent="0.35">
      <c r="A42" s="181">
        <v>38</v>
      </c>
      <c r="B42" s="183" t="s">
        <v>843</v>
      </c>
      <c r="C42" s="183">
        <f>data!D299</f>
        <v>8289245.5200000005</v>
      </c>
    </row>
    <row r="43" spans="1:3" ht="20.149999999999999" customHeight="1" x14ac:dyDescent="0.35">
      <c r="A43" s="181">
        <v>39</v>
      </c>
      <c r="B43" s="185"/>
      <c r="C43" s="183"/>
    </row>
    <row r="44" spans="1:3" ht="20.149999999999999" customHeight="1" x14ac:dyDescent="0.35">
      <c r="A44" s="181">
        <v>40</v>
      </c>
      <c r="B44" s="184" t="s">
        <v>844</v>
      </c>
      <c r="C44" s="182"/>
    </row>
    <row r="45" spans="1:3" ht="20.149999999999999" customHeight="1" x14ac:dyDescent="0.35">
      <c r="A45" s="181">
        <v>41</v>
      </c>
      <c r="B45" s="183" t="s">
        <v>373</v>
      </c>
      <c r="C45" s="183">
        <f>data!C302</f>
        <v>0</v>
      </c>
    </row>
    <row r="46" spans="1:3" ht="20.149999999999999" customHeight="1" x14ac:dyDescent="0.35">
      <c r="A46" s="181">
        <v>42</v>
      </c>
      <c r="B46" s="183" t="s">
        <v>374</v>
      </c>
      <c r="C46" s="183">
        <f>data!C303</f>
        <v>0</v>
      </c>
    </row>
    <row r="47" spans="1:3" ht="20.149999999999999" customHeight="1" x14ac:dyDescent="0.35">
      <c r="A47" s="181">
        <v>43</v>
      </c>
      <c r="B47" s="183" t="s">
        <v>845</v>
      </c>
      <c r="C47" s="183">
        <f>data!C304</f>
        <v>0</v>
      </c>
    </row>
    <row r="48" spans="1:3" ht="20.149999999999999" customHeight="1" x14ac:dyDescent="0.35">
      <c r="A48" s="181">
        <v>44</v>
      </c>
      <c r="B48" s="183" t="s">
        <v>376</v>
      </c>
      <c r="C48" s="183">
        <f>data!C305</f>
        <v>0</v>
      </c>
    </row>
    <row r="49" spans="1:3" ht="20.149999999999999" customHeight="1" x14ac:dyDescent="0.35">
      <c r="A49" s="181">
        <v>45</v>
      </c>
      <c r="B49" s="183" t="s">
        <v>846</v>
      </c>
      <c r="C49" s="183">
        <f>data!D306</f>
        <v>0</v>
      </c>
    </row>
    <row r="50" spans="1:3" ht="20.149999999999999" customHeight="1" x14ac:dyDescent="0.35">
      <c r="A50" s="186">
        <v>46</v>
      </c>
      <c r="B50" s="187" t="s">
        <v>847</v>
      </c>
      <c r="C50" s="183">
        <f>data!D308</f>
        <v>174916693.79000011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5" t="s">
        <v>848</v>
      </c>
      <c r="B53" s="176"/>
      <c r="C53" s="176"/>
    </row>
    <row r="54" spans="1:3" ht="20.149999999999999" customHeight="1" x14ac:dyDescent="0.35">
      <c r="A54" s="175"/>
      <c r="B54" s="176"/>
      <c r="C54" s="101" t="s">
        <v>849</v>
      </c>
    </row>
    <row r="55" spans="1:3" ht="20.149999999999999" customHeight="1" x14ac:dyDescent="0.35">
      <c r="A55" s="127" t="str">
        <f>"Hospital: "&amp;data!C98</f>
        <v>Hospital: Auburn Medical Center</v>
      </c>
      <c r="B55" s="177"/>
      <c r="C55" s="149" t="str">
        <f>"FYE: "&amp;data!C96</f>
        <v>FYE: 12/31/2022</v>
      </c>
    </row>
    <row r="56" spans="1:3" ht="20.149999999999999" customHeight="1" x14ac:dyDescent="0.35">
      <c r="A56" s="188"/>
      <c r="B56" s="189" t="s">
        <v>850</v>
      </c>
      <c r="C56" s="180"/>
    </row>
    <row r="57" spans="1:3" ht="20.149999999999999" customHeight="1" x14ac:dyDescent="0.35">
      <c r="A57" s="190">
        <v>1</v>
      </c>
      <c r="B57" s="175" t="s">
        <v>380</v>
      </c>
      <c r="C57" s="191"/>
    </row>
    <row r="58" spans="1:3" ht="20.149999999999999" customHeight="1" x14ac:dyDescent="0.35">
      <c r="A58" s="181">
        <v>2</v>
      </c>
      <c r="B58" s="183" t="s">
        <v>381</v>
      </c>
      <c r="C58" s="183">
        <f>data!C314</f>
        <v>0</v>
      </c>
    </row>
    <row r="59" spans="1:3" ht="20.149999999999999" customHeight="1" x14ac:dyDescent="0.35">
      <c r="A59" s="181">
        <v>3</v>
      </c>
      <c r="B59" s="183" t="s">
        <v>851</v>
      </c>
      <c r="C59" s="183">
        <f>data!C315</f>
        <v>7682264.9000000004</v>
      </c>
    </row>
    <row r="60" spans="1:3" ht="20.149999999999999" customHeight="1" x14ac:dyDescent="0.35">
      <c r="A60" s="181">
        <v>4</v>
      </c>
      <c r="B60" s="183" t="s">
        <v>852</v>
      </c>
      <c r="C60" s="183">
        <f>data!C316</f>
        <v>0</v>
      </c>
    </row>
    <row r="61" spans="1:3" ht="20.149999999999999" customHeight="1" x14ac:dyDescent="0.35">
      <c r="A61" s="181">
        <v>5</v>
      </c>
      <c r="B61" s="183" t="s">
        <v>384</v>
      </c>
      <c r="C61" s="183">
        <f>data!C317</f>
        <v>1508315.89</v>
      </c>
    </row>
    <row r="62" spans="1:3" ht="20.149999999999999" customHeight="1" x14ac:dyDescent="0.35">
      <c r="A62" s="181">
        <v>6</v>
      </c>
      <c r="B62" s="183" t="s">
        <v>853</v>
      </c>
      <c r="C62" s="183">
        <f>data!C318</f>
        <v>0</v>
      </c>
    </row>
    <row r="63" spans="1:3" ht="20.149999999999999" customHeight="1" x14ac:dyDescent="0.35">
      <c r="A63" s="181">
        <v>7</v>
      </c>
      <c r="B63" s="183" t="s">
        <v>854</v>
      </c>
      <c r="C63" s="183">
        <f>data!C319</f>
        <v>600000</v>
      </c>
    </row>
    <row r="64" spans="1:3" ht="20.149999999999999" customHeight="1" x14ac:dyDescent="0.35">
      <c r="A64" s="181">
        <v>8</v>
      </c>
      <c r="B64" s="183" t="s">
        <v>387</v>
      </c>
      <c r="C64" s="183">
        <f>data!C320</f>
        <v>0</v>
      </c>
    </row>
    <row r="65" spans="1:3" ht="20.149999999999999" customHeight="1" x14ac:dyDescent="0.35">
      <c r="A65" s="181">
        <v>9</v>
      </c>
      <c r="B65" s="183" t="s">
        <v>388</v>
      </c>
      <c r="C65" s="183">
        <f>data!C321</f>
        <v>0</v>
      </c>
    </row>
    <row r="66" spans="1:3" ht="20.149999999999999" customHeight="1" x14ac:dyDescent="0.35">
      <c r="A66" s="181">
        <v>10</v>
      </c>
      <c r="B66" s="183" t="s">
        <v>389</v>
      </c>
      <c r="C66" s="183">
        <f>data!C322</f>
        <v>27402388.619999994</v>
      </c>
    </row>
    <row r="67" spans="1:3" ht="20.149999999999999" customHeight="1" x14ac:dyDescent="0.35">
      <c r="A67" s="181">
        <v>11</v>
      </c>
      <c r="B67" s="183" t="s">
        <v>855</v>
      </c>
      <c r="C67" s="183">
        <f>data!C323</f>
        <v>0</v>
      </c>
    </row>
    <row r="68" spans="1:3" ht="20.149999999999999" customHeight="1" x14ac:dyDescent="0.35">
      <c r="A68" s="181">
        <v>12</v>
      </c>
      <c r="B68" s="183" t="s">
        <v>856</v>
      </c>
      <c r="C68" s="183">
        <f>data!D324</f>
        <v>37192969.409999996</v>
      </c>
    </row>
    <row r="69" spans="1:3" ht="20.149999999999999" customHeight="1" x14ac:dyDescent="0.35">
      <c r="A69" s="181">
        <v>13</v>
      </c>
      <c r="B69" s="185"/>
      <c r="C69" s="183"/>
    </row>
    <row r="70" spans="1:3" ht="20.149999999999999" customHeight="1" x14ac:dyDescent="0.35">
      <c r="A70" s="181">
        <v>14</v>
      </c>
      <c r="B70" s="184" t="s">
        <v>857</v>
      </c>
      <c r="C70" s="182"/>
    </row>
    <row r="71" spans="1:3" ht="20.149999999999999" customHeight="1" x14ac:dyDescent="0.35">
      <c r="A71" s="181">
        <v>15</v>
      </c>
      <c r="B71" s="183" t="s">
        <v>393</v>
      </c>
      <c r="C71" s="183">
        <f>data!C326</f>
        <v>0</v>
      </c>
    </row>
    <row r="72" spans="1:3" ht="20.149999999999999" customHeight="1" x14ac:dyDescent="0.35">
      <c r="A72" s="181">
        <v>16</v>
      </c>
      <c r="B72" s="183" t="s">
        <v>858</v>
      </c>
      <c r="C72" s="183">
        <f>data!C327</f>
        <v>0</v>
      </c>
    </row>
    <row r="73" spans="1:3" ht="20.149999999999999" customHeight="1" x14ac:dyDescent="0.35">
      <c r="A73" s="181">
        <v>17</v>
      </c>
      <c r="B73" s="183" t="s">
        <v>395</v>
      </c>
      <c r="C73" s="183">
        <f>data!C328</f>
        <v>0</v>
      </c>
    </row>
    <row r="74" spans="1:3" ht="20.149999999999999" customHeight="1" x14ac:dyDescent="0.35">
      <c r="A74" s="181">
        <v>18</v>
      </c>
      <c r="B74" s="183" t="s">
        <v>859</v>
      </c>
      <c r="C74" s="183">
        <f>data!D329</f>
        <v>0</v>
      </c>
    </row>
    <row r="75" spans="1:3" ht="20.149999999999999" customHeight="1" x14ac:dyDescent="0.35">
      <c r="A75" s="181">
        <v>19</v>
      </c>
      <c r="B75" s="185"/>
      <c r="C75" s="183"/>
    </row>
    <row r="76" spans="1:3" ht="20.149999999999999" customHeight="1" x14ac:dyDescent="0.35">
      <c r="A76" s="181">
        <v>20</v>
      </c>
      <c r="B76" s="184" t="s">
        <v>397</v>
      </c>
      <c r="C76" s="182"/>
    </row>
    <row r="77" spans="1:3" ht="20.149999999999999" customHeight="1" x14ac:dyDescent="0.35">
      <c r="A77" s="181">
        <v>21</v>
      </c>
      <c r="B77" s="183" t="s">
        <v>398</v>
      </c>
      <c r="C77" s="183">
        <f>data!C331</f>
        <v>0</v>
      </c>
    </row>
    <row r="78" spans="1:3" ht="20.149999999999999" customHeight="1" x14ac:dyDescent="0.35">
      <c r="A78" s="181">
        <v>22</v>
      </c>
      <c r="B78" s="183" t="s">
        <v>860</v>
      </c>
      <c r="C78" s="183">
        <f>data!C332</f>
        <v>0</v>
      </c>
    </row>
    <row r="79" spans="1:3" ht="20.149999999999999" customHeight="1" x14ac:dyDescent="0.35">
      <c r="A79" s="181">
        <v>23</v>
      </c>
      <c r="B79" s="183" t="s">
        <v>400</v>
      </c>
      <c r="C79" s="183">
        <f>data!C333</f>
        <v>0</v>
      </c>
    </row>
    <row r="80" spans="1:3" ht="20.149999999999999" customHeight="1" x14ac:dyDescent="0.35">
      <c r="A80" s="181">
        <v>24</v>
      </c>
      <c r="B80" s="183" t="s">
        <v>861</v>
      </c>
      <c r="C80" s="183">
        <f>data!C334</f>
        <v>0</v>
      </c>
    </row>
    <row r="81" spans="1:3" ht="20.149999999999999" customHeight="1" x14ac:dyDescent="0.35">
      <c r="A81" s="181">
        <v>25</v>
      </c>
      <c r="B81" s="183" t="s">
        <v>402</v>
      </c>
      <c r="C81" s="183">
        <f>data!C335</f>
        <v>0</v>
      </c>
    </row>
    <row r="82" spans="1:3" ht="20.149999999999999" customHeight="1" x14ac:dyDescent="0.35">
      <c r="A82" s="181">
        <v>26</v>
      </c>
      <c r="B82" s="183" t="s">
        <v>862</v>
      </c>
      <c r="C82" s="183">
        <f>data!C336</f>
        <v>311635058.15999997</v>
      </c>
    </row>
    <row r="83" spans="1:3" ht="20.149999999999999" customHeight="1" x14ac:dyDescent="0.35">
      <c r="A83" s="181">
        <v>27</v>
      </c>
      <c r="B83" s="183" t="s">
        <v>404</v>
      </c>
      <c r="C83" s="183">
        <f>data!C337</f>
        <v>0</v>
      </c>
    </row>
    <row r="84" spans="1:3" ht="20.149999999999999" customHeight="1" x14ac:dyDescent="0.35">
      <c r="A84" s="181">
        <v>28</v>
      </c>
      <c r="B84" s="183" t="s">
        <v>405</v>
      </c>
      <c r="C84" s="183">
        <f>data!C338</f>
        <v>0</v>
      </c>
    </row>
    <row r="85" spans="1:3" ht="20.149999999999999" customHeight="1" x14ac:dyDescent="0.35">
      <c r="A85" s="181">
        <v>29</v>
      </c>
      <c r="B85" s="183" t="s">
        <v>536</v>
      </c>
      <c r="C85" s="183">
        <f>data!D339</f>
        <v>311635058.15999997</v>
      </c>
    </row>
    <row r="86" spans="1:3" ht="20.149999999999999" customHeight="1" x14ac:dyDescent="0.35">
      <c r="A86" s="181">
        <v>30</v>
      </c>
      <c r="B86" s="183" t="s">
        <v>863</v>
      </c>
      <c r="C86" s="183">
        <f>data!D340</f>
        <v>0</v>
      </c>
    </row>
    <row r="87" spans="1:3" ht="20.149999999999999" customHeight="1" x14ac:dyDescent="0.35">
      <c r="A87" s="181">
        <v>31</v>
      </c>
      <c r="B87" s="183" t="s">
        <v>864</v>
      </c>
      <c r="C87" s="183">
        <f>data!D341</f>
        <v>311635058.15999997</v>
      </c>
    </row>
    <row r="88" spans="1:3" ht="20.149999999999999" customHeight="1" x14ac:dyDescent="0.35">
      <c r="A88" s="181">
        <v>32</v>
      </c>
      <c r="B88" s="185"/>
      <c r="C88" s="183"/>
    </row>
    <row r="89" spans="1:3" ht="20.149999999999999" customHeight="1" x14ac:dyDescent="0.35">
      <c r="A89" s="181">
        <v>33</v>
      </c>
      <c r="B89" s="192" t="s">
        <v>865</v>
      </c>
      <c r="C89" s="183">
        <f>data!C343</f>
        <v>-173911333.77999988</v>
      </c>
    </row>
    <row r="90" spans="1:3" ht="20.149999999999999" customHeight="1" x14ac:dyDescent="0.35">
      <c r="A90" s="181">
        <v>34</v>
      </c>
      <c r="B90" s="183"/>
      <c r="C90" s="183"/>
    </row>
    <row r="91" spans="1:3" ht="20.149999999999999" customHeight="1" x14ac:dyDescent="0.35">
      <c r="A91" s="181">
        <v>35</v>
      </c>
      <c r="B91" s="184" t="s">
        <v>866</v>
      </c>
      <c r="C91" s="182"/>
    </row>
    <row r="92" spans="1:3" ht="20.149999999999999" customHeight="1" x14ac:dyDescent="0.35">
      <c r="A92" s="181">
        <v>36</v>
      </c>
      <c r="B92" s="183" t="s">
        <v>409</v>
      </c>
      <c r="C92" s="183">
        <f>data!C345</f>
        <v>0</v>
      </c>
    </row>
    <row r="93" spans="1:3" ht="20.149999999999999" customHeight="1" x14ac:dyDescent="0.35">
      <c r="A93" s="181">
        <v>37</v>
      </c>
      <c r="B93" s="185"/>
      <c r="C93" s="183"/>
    </row>
    <row r="94" spans="1:3" ht="20.149999999999999" customHeight="1" x14ac:dyDescent="0.35">
      <c r="A94" s="181">
        <v>38</v>
      </c>
      <c r="B94" s="183" t="s">
        <v>410</v>
      </c>
      <c r="C94" s="183">
        <f>data!C346</f>
        <v>0</v>
      </c>
    </row>
    <row r="95" spans="1:3" ht="20.149999999999999" customHeight="1" x14ac:dyDescent="0.35">
      <c r="A95" s="181">
        <v>39</v>
      </c>
      <c r="B95" s="185"/>
      <c r="C95" s="183"/>
    </row>
    <row r="96" spans="1:3" ht="20.149999999999999" customHeight="1" x14ac:dyDescent="0.35">
      <c r="A96" s="181">
        <v>40</v>
      </c>
      <c r="B96" s="183" t="s">
        <v>867</v>
      </c>
      <c r="C96" s="183">
        <f>data!C347</f>
        <v>0</v>
      </c>
    </row>
    <row r="97" spans="1:3" ht="20.149999999999999" customHeight="1" x14ac:dyDescent="0.35">
      <c r="A97" s="181">
        <v>41</v>
      </c>
      <c r="B97" s="185"/>
      <c r="C97" s="183"/>
    </row>
    <row r="98" spans="1:3" ht="20.149999999999999" customHeight="1" x14ac:dyDescent="0.35">
      <c r="A98" s="181">
        <v>42</v>
      </c>
      <c r="B98" s="183" t="s">
        <v>868</v>
      </c>
      <c r="C98" s="183">
        <f>data!C348</f>
        <v>0</v>
      </c>
    </row>
    <row r="99" spans="1:3" ht="20.149999999999999" customHeight="1" x14ac:dyDescent="0.35">
      <c r="A99" s="181">
        <v>43</v>
      </c>
      <c r="B99" s="183" t="s">
        <v>869</v>
      </c>
      <c r="C99" s="183"/>
    </row>
    <row r="100" spans="1:3" ht="20.149999999999999" customHeight="1" x14ac:dyDescent="0.35">
      <c r="A100" s="181">
        <v>44</v>
      </c>
      <c r="B100" s="185"/>
      <c r="C100" s="183"/>
    </row>
    <row r="101" spans="1:3" ht="20.149999999999999" customHeight="1" x14ac:dyDescent="0.35">
      <c r="A101" s="181">
        <v>45</v>
      </c>
      <c r="B101" s="183" t="s">
        <v>870</v>
      </c>
      <c r="C101" s="183">
        <f>data!C349</f>
        <v>0</v>
      </c>
    </row>
    <row r="102" spans="1:3" ht="20.149999999999999" customHeight="1" x14ac:dyDescent="0.35">
      <c r="A102" s="181">
        <v>46</v>
      </c>
      <c r="B102" s="183" t="s">
        <v>871</v>
      </c>
      <c r="C102" s="183">
        <f>data!C343+data!C345+data!C346+data!C347+data!C348-data!C349</f>
        <v>-173911333.77999988</v>
      </c>
    </row>
    <row r="103" spans="1:3" ht="20.149999999999999" customHeight="1" x14ac:dyDescent="0.35">
      <c r="A103" s="181">
        <v>47</v>
      </c>
      <c r="B103" s="183" t="s">
        <v>872</v>
      </c>
      <c r="C103" s="183">
        <f>data!D352</f>
        <v>174916693.79000011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5" t="s">
        <v>873</v>
      </c>
      <c r="B106" s="176"/>
      <c r="C106" s="176"/>
    </row>
    <row r="107" spans="1:3" ht="20.149999999999999" customHeight="1" x14ac:dyDescent="0.35">
      <c r="A107" s="177"/>
      <c r="C107" s="101" t="s">
        <v>874</v>
      </c>
    </row>
    <row r="108" spans="1:3" ht="20.149999999999999" customHeight="1" x14ac:dyDescent="0.35">
      <c r="A108" s="127" t="str">
        <f>"Hospital: "&amp;data!C98</f>
        <v>Hospital: Auburn Medical Center</v>
      </c>
      <c r="B108" s="177"/>
      <c r="C108" s="149" t="str">
        <f>"FYE: "&amp;data!C96</f>
        <v>FYE: 12/31/2022</v>
      </c>
    </row>
    <row r="109" spans="1:3" ht="20.149999999999999" customHeight="1" x14ac:dyDescent="0.35">
      <c r="A109" s="178"/>
      <c r="B109" s="193"/>
      <c r="C109" s="194"/>
    </row>
    <row r="110" spans="1:3" ht="20.149999999999999" customHeight="1" x14ac:dyDescent="0.35">
      <c r="A110" s="181">
        <v>1</v>
      </c>
      <c r="B110" s="184" t="s">
        <v>875</v>
      </c>
      <c r="C110" s="182"/>
    </row>
    <row r="111" spans="1:3" ht="20.149999999999999" customHeight="1" x14ac:dyDescent="0.35">
      <c r="A111" s="181">
        <v>2</v>
      </c>
      <c r="B111" s="183" t="s">
        <v>418</v>
      </c>
      <c r="C111" s="183">
        <f>data!C358</f>
        <v>473754844.51999998</v>
      </c>
    </row>
    <row r="112" spans="1:3" ht="20.149999999999999" customHeight="1" x14ac:dyDescent="0.35">
      <c r="A112" s="181">
        <v>3</v>
      </c>
      <c r="B112" s="183" t="s">
        <v>419</v>
      </c>
      <c r="C112" s="183">
        <f>data!C359</f>
        <v>437154221.41000003</v>
      </c>
    </row>
    <row r="113" spans="1:3" ht="20.149999999999999" customHeight="1" x14ac:dyDescent="0.35">
      <c r="A113" s="181">
        <v>4</v>
      </c>
      <c r="B113" s="183" t="s">
        <v>876</v>
      </c>
      <c r="C113" s="183">
        <f>data!D360</f>
        <v>910909065.93000007</v>
      </c>
    </row>
    <row r="114" spans="1:3" ht="20.149999999999999" customHeight="1" x14ac:dyDescent="0.35">
      <c r="A114" s="181">
        <v>5</v>
      </c>
      <c r="B114" s="185"/>
      <c r="C114" s="183"/>
    </row>
    <row r="115" spans="1:3" ht="20.149999999999999" customHeight="1" x14ac:dyDescent="0.35">
      <c r="A115" s="181">
        <v>6</v>
      </c>
      <c r="B115" s="184" t="s">
        <v>877</v>
      </c>
      <c r="C115" s="182"/>
    </row>
    <row r="116" spans="1:3" ht="20.149999999999999" customHeight="1" x14ac:dyDescent="0.35">
      <c r="A116" s="181">
        <v>7</v>
      </c>
      <c r="B116" s="195" t="s">
        <v>878</v>
      </c>
      <c r="C116" s="196">
        <f>data!C362</f>
        <v>9850068.7200000007</v>
      </c>
    </row>
    <row r="117" spans="1:3" ht="20.149999999999999" customHeight="1" x14ac:dyDescent="0.35">
      <c r="A117" s="181">
        <v>8</v>
      </c>
      <c r="B117" s="183" t="s">
        <v>422</v>
      </c>
      <c r="C117" s="196">
        <f>data!C363</f>
        <v>661057699.70999992</v>
      </c>
    </row>
    <row r="118" spans="1:3" ht="20.149999999999999" customHeight="1" x14ac:dyDescent="0.35">
      <c r="A118" s="181">
        <v>9</v>
      </c>
      <c r="B118" s="183" t="s">
        <v>879</v>
      </c>
      <c r="C118" s="196">
        <f>data!C364</f>
        <v>18250878.699999999</v>
      </c>
    </row>
    <row r="119" spans="1:3" ht="20.149999999999999" customHeight="1" x14ac:dyDescent="0.35">
      <c r="A119" s="181">
        <v>10</v>
      </c>
      <c r="B119" s="183" t="s">
        <v>880</v>
      </c>
      <c r="C119" s="196">
        <f>data!C365</f>
        <v>0</v>
      </c>
    </row>
    <row r="120" spans="1:3" ht="20.149999999999999" customHeight="1" x14ac:dyDescent="0.35">
      <c r="A120" s="181">
        <v>11</v>
      </c>
      <c r="B120" s="183" t="s">
        <v>824</v>
      </c>
      <c r="C120" s="196">
        <f>data!D366</f>
        <v>689158647.13</v>
      </c>
    </row>
    <row r="121" spans="1:3" ht="20.149999999999999" customHeight="1" x14ac:dyDescent="0.35">
      <c r="A121" s="181">
        <v>12</v>
      </c>
      <c r="B121" s="183" t="s">
        <v>881</v>
      </c>
      <c r="C121" s="196">
        <f>data!D367</f>
        <v>221750418.80000007</v>
      </c>
    </row>
    <row r="122" spans="1:3" ht="20.149999999999999" customHeight="1" x14ac:dyDescent="0.35">
      <c r="A122" s="181">
        <v>13</v>
      </c>
      <c r="B122" s="185"/>
      <c r="C122" s="183"/>
    </row>
    <row r="123" spans="1:3" ht="20.149999999999999" customHeight="1" x14ac:dyDescent="0.35">
      <c r="A123" s="181">
        <v>14</v>
      </c>
      <c r="B123" s="184" t="s">
        <v>426</v>
      </c>
      <c r="C123" s="182"/>
    </row>
    <row r="124" spans="1:3" ht="20.149999999999999" customHeight="1" x14ac:dyDescent="0.35">
      <c r="A124" s="181">
        <v>15</v>
      </c>
      <c r="B124" s="197" t="s">
        <v>427</v>
      </c>
      <c r="C124" s="198"/>
    </row>
    <row r="125" spans="1:3" ht="20.149999999999999" customHeight="1" x14ac:dyDescent="0.35">
      <c r="A125" s="202" t="s">
        <v>882</v>
      </c>
      <c r="B125" s="199" t="s">
        <v>428</v>
      </c>
      <c r="C125" s="198">
        <f>data!C370</f>
        <v>0</v>
      </c>
    </row>
    <row r="126" spans="1:3" ht="20.149999999999999" customHeight="1" x14ac:dyDescent="0.35">
      <c r="A126" s="202" t="s">
        <v>883</v>
      </c>
      <c r="B126" s="199" t="s">
        <v>429</v>
      </c>
      <c r="C126" s="198">
        <f>data!C371</f>
        <v>0</v>
      </c>
    </row>
    <row r="127" spans="1:3" ht="20.149999999999999" customHeight="1" x14ac:dyDescent="0.35">
      <c r="A127" s="202" t="s">
        <v>884</v>
      </c>
      <c r="B127" s="199" t="s">
        <v>430</v>
      </c>
      <c r="C127" s="198">
        <f>data!C372</f>
        <v>0</v>
      </c>
    </row>
    <row r="128" spans="1:3" ht="20.149999999999999" customHeight="1" x14ac:dyDescent="0.35">
      <c r="A128" s="202" t="s">
        <v>885</v>
      </c>
      <c r="B128" s="199" t="s">
        <v>431</v>
      </c>
      <c r="C128" s="198">
        <f>data!C373</f>
        <v>0</v>
      </c>
    </row>
    <row r="129" spans="1:3" ht="20.149999999999999" customHeight="1" x14ac:dyDescent="0.35">
      <c r="A129" s="202" t="s">
        <v>886</v>
      </c>
      <c r="B129" s="199" t="s">
        <v>432</v>
      </c>
      <c r="C129" s="198">
        <f>data!C374</f>
        <v>0</v>
      </c>
    </row>
    <row r="130" spans="1:3" ht="20.149999999999999" customHeight="1" x14ac:dyDescent="0.35">
      <c r="A130" s="202" t="s">
        <v>887</v>
      </c>
      <c r="B130" s="199" t="s">
        <v>433</v>
      </c>
      <c r="C130" s="198">
        <f>data!C375</f>
        <v>0</v>
      </c>
    </row>
    <row r="131" spans="1:3" ht="20.149999999999999" customHeight="1" x14ac:dyDescent="0.35">
      <c r="A131" s="202" t="s">
        <v>888</v>
      </c>
      <c r="B131" s="199" t="s">
        <v>434</v>
      </c>
      <c r="C131" s="198">
        <f>data!C376</f>
        <v>0</v>
      </c>
    </row>
    <row r="132" spans="1:3" ht="20.149999999999999" customHeight="1" x14ac:dyDescent="0.35">
      <c r="A132" s="202" t="s">
        <v>889</v>
      </c>
      <c r="B132" s="199" t="s">
        <v>435</v>
      </c>
      <c r="C132" s="198">
        <f>data!C377</f>
        <v>0</v>
      </c>
    </row>
    <row r="133" spans="1:3" ht="20.149999999999999" customHeight="1" x14ac:dyDescent="0.35">
      <c r="A133" s="202" t="s">
        <v>890</v>
      </c>
      <c r="B133" s="199" t="s">
        <v>436</v>
      </c>
      <c r="C133" s="198">
        <f>data!C378</f>
        <v>0</v>
      </c>
    </row>
    <row r="134" spans="1:3" ht="20.149999999999999" customHeight="1" x14ac:dyDescent="0.35">
      <c r="A134" s="202" t="s">
        <v>891</v>
      </c>
      <c r="B134" s="199" t="s">
        <v>437</v>
      </c>
      <c r="C134" s="198">
        <f>data!C379</f>
        <v>0</v>
      </c>
    </row>
    <row r="135" spans="1:3" ht="20.149999999999999" customHeight="1" x14ac:dyDescent="0.35">
      <c r="A135" s="202" t="s">
        <v>892</v>
      </c>
      <c r="B135" s="199" t="s">
        <v>438</v>
      </c>
      <c r="C135" s="198">
        <f>data!C380</f>
        <v>9917969.370000001</v>
      </c>
    </row>
    <row r="136" spans="1:3" ht="20.149999999999999" customHeight="1" x14ac:dyDescent="0.35">
      <c r="A136" s="181">
        <v>16</v>
      </c>
      <c r="B136" s="183" t="s">
        <v>440</v>
      </c>
      <c r="C136" s="198">
        <f>data!C381</f>
        <v>0</v>
      </c>
    </row>
    <row r="137" spans="1:3" ht="20.149999999999999" customHeight="1" x14ac:dyDescent="0.35">
      <c r="A137" s="181">
        <v>17</v>
      </c>
      <c r="B137" s="183" t="s">
        <v>893</v>
      </c>
      <c r="C137" s="196">
        <f>data!D383</f>
        <v>9917969.370000001</v>
      </c>
    </row>
    <row r="138" spans="1:3" ht="20.149999999999999" customHeight="1" x14ac:dyDescent="0.35">
      <c r="A138" s="181">
        <v>18</v>
      </c>
      <c r="B138" s="183" t="s">
        <v>894</v>
      </c>
      <c r="C138" s="196">
        <f>data!D384</f>
        <v>231668388.17000008</v>
      </c>
    </row>
    <row r="139" spans="1:3" ht="20.149999999999999" customHeight="1" x14ac:dyDescent="0.35">
      <c r="A139" s="181">
        <v>19</v>
      </c>
      <c r="B139" s="185"/>
      <c r="C139" s="183"/>
    </row>
    <row r="140" spans="1:3" ht="20.149999999999999" customHeight="1" x14ac:dyDescent="0.35">
      <c r="A140" s="181">
        <v>20</v>
      </c>
      <c r="B140" s="184" t="s">
        <v>895</v>
      </c>
      <c r="C140" s="182"/>
    </row>
    <row r="141" spans="1:3" ht="20.149999999999999" customHeight="1" x14ac:dyDescent="0.35">
      <c r="A141" s="181">
        <v>21</v>
      </c>
      <c r="B141" s="183" t="s">
        <v>444</v>
      </c>
      <c r="C141" s="196">
        <f>data!C389</f>
        <v>111354111.02999996</v>
      </c>
    </row>
    <row r="142" spans="1:3" ht="20.149999999999999" customHeight="1" x14ac:dyDescent="0.35">
      <c r="A142" s="181">
        <v>22</v>
      </c>
      <c r="B142" s="183" t="s">
        <v>11</v>
      </c>
      <c r="C142" s="196">
        <f>data!C390</f>
        <v>20803689.880000003</v>
      </c>
    </row>
    <row r="143" spans="1:3" ht="20.149999999999999" customHeight="1" x14ac:dyDescent="0.35">
      <c r="A143" s="181">
        <v>23</v>
      </c>
      <c r="B143" s="183" t="s">
        <v>184</v>
      </c>
      <c r="C143" s="196">
        <f>data!C391</f>
        <v>11737549.310000004</v>
      </c>
    </row>
    <row r="144" spans="1:3" ht="20.149999999999999" customHeight="1" x14ac:dyDescent="0.35">
      <c r="A144" s="181">
        <v>24</v>
      </c>
      <c r="B144" s="183" t="s">
        <v>185</v>
      </c>
      <c r="C144" s="196">
        <f>data!C392</f>
        <v>28448831.829999968</v>
      </c>
    </row>
    <row r="145" spans="1:3" ht="20.149999999999999" customHeight="1" x14ac:dyDescent="0.35">
      <c r="A145" s="181">
        <v>25</v>
      </c>
      <c r="B145" s="183" t="s">
        <v>896</v>
      </c>
      <c r="C145" s="196">
        <f>data!C393</f>
        <v>0</v>
      </c>
    </row>
    <row r="146" spans="1:3" ht="20.149999999999999" customHeight="1" x14ac:dyDescent="0.35">
      <c r="A146" s="181">
        <v>26</v>
      </c>
      <c r="B146" s="183" t="s">
        <v>897</v>
      </c>
      <c r="C146" s="196">
        <f>data!C394</f>
        <v>63625506.789999925</v>
      </c>
    </row>
    <row r="147" spans="1:3" ht="20.149999999999999" customHeight="1" x14ac:dyDescent="0.35">
      <c r="A147" s="181">
        <v>27</v>
      </c>
      <c r="B147" s="183" t="s">
        <v>16</v>
      </c>
      <c r="C147" s="196">
        <f>data!C395</f>
        <v>5971130.9799999986</v>
      </c>
    </row>
    <row r="148" spans="1:3" ht="20.149999999999999" customHeight="1" x14ac:dyDescent="0.35">
      <c r="A148" s="181">
        <v>28</v>
      </c>
      <c r="B148" s="183" t="s">
        <v>898</v>
      </c>
      <c r="C148" s="196">
        <f>data!C396</f>
        <v>1164085.4800000002</v>
      </c>
    </row>
    <row r="149" spans="1:3" ht="20.149999999999999" customHeight="1" x14ac:dyDescent="0.35">
      <c r="A149" s="181">
        <v>29</v>
      </c>
      <c r="B149" s="183" t="s">
        <v>449</v>
      </c>
      <c r="C149" s="196">
        <f>data!C397</f>
        <v>0</v>
      </c>
    </row>
    <row r="150" spans="1:3" ht="20.149999999999999" customHeight="1" x14ac:dyDescent="0.35">
      <c r="A150" s="181">
        <v>30</v>
      </c>
      <c r="B150" s="183" t="s">
        <v>899</v>
      </c>
      <c r="C150" s="196">
        <f>data!C398</f>
        <v>0</v>
      </c>
    </row>
    <row r="151" spans="1:3" ht="20.149999999999999" customHeight="1" x14ac:dyDescent="0.35">
      <c r="A151" s="181">
        <v>31</v>
      </c>
      <c r="B151" s="183" t="s">
        <v>451</v>
      </c>
      <c r="C151" s="196">
        <f>data!C399</f>
        <v>5418889.4400000004</v>
      </c>
    </row>
    <row r="152" spans="1:3" ht="20.149999999999999" customHeight="1" x14ac:dyDescent="0.35">
      <c r="A152" s="181">
        <v>32</v>
      </c>
      <c r="B152" s="183" t="s">
        <v>189</v>
      </c>
      <c r="C152" s="196"/>
    </row>
    <row r="153" spans="1:3" ht="20.149999999999999" customHeight="1" x14ac:dyDescent="0.35">
      <c r="A153" s="202" t="s">
        <v>900</v>
      </c>
      <c r="B153" s="200" t="s">
        <v>190</v>
      </c>
      <c r="C153" s="196">
        <f>data!C401</f>
        <v>0</v>
      </c>
    </row>
    <row r="154" spans="1:3" ht="20.149999999999999" customHeight="1" x14ac:dyDescent="0.35">
      <c r="A154" s="202" t="s">
        <v>901</v>
      </c>
      <c r="B154" s="200" t="s">
        <v>191</v>
      </c>
      <c r="C154" s="196">
        <f>data!C402</f>
        <v>0</v>
      </c>
    </row>
    <row r="155" spans="1:3" ht="20.149999999999999" customHeight="1" x14ac:dyDescent="0.35">
      <c r="A155" s="202" t="s">
        <v>902</v>
      </c>
      <c r="B155" s="200" t="s">
        <v>903</v>
      </c>
      <c r="C155" s="196">
        <f>data!C403</f>
        <v>39599.800000000003</v>
      </c>
    </row>
    <row r="156" spans="1:3" ht="20.149999999999999" customHeight="1" x14ac:dyDescent="0.35">
      <c r="A156" s="202" t="s">
        <v>904</v>
      </c>
      <c r="B156" s="200" t="s">
        <v>193</v>
      </c>
      <c r="C156" s="196">
        <f>data!C404</f>
        <v>2390861.64</v>
      </c>
    </row>
    <row r="157" spans="1:3" ht="20.149999999999999" customHeight="1" x14ac:dyDescent="0.35">
      <c r="A157" s="202" t="s">
        <v>905</v>
      </c>
      <c r="B157" s="200" t="s">
        <v>194</v>
      </c>
      <c r="C157" s="196">
        <f>data!C405</f>
        <v>0</v>
      </c>
    </row>
    <row r="158" spans="1:3" ht="20.149999999999999" customHeight="1" x14ac:dyDescent="0.35">
      <c r="A158" s="202" t="s">
        <v>906</v>
      </c>
      <c r="B158" s="200" t="s">
        <v>195</v>
      </c>
      <c r="C158" s="196">
        <f>data!C406</f>
        <v>212646.47999999998</v>
      </c>
    </row>
    <row r="159" spans="1:3" ht="20.149999999999999" customHeight="1" x14ac:dyDescent="0.35">
      <c r="A159" s="202" t="s">
        <v>907</v>
      </c>
      <c r="B159" s="200" t="s">
        <v>196</v>
      </c>
      <c r="C159" s="196">
        <f>data!C407</f>
        <v>0</v>
      </c>
    </row>
    <row r="160" spans="1:3" ht="20.149999999999999" customHeight="1" x14ac:dyDescent="0.35">
      <c r="A160" s="202" t="s">
        <v>908</v>
      </c>
      <c r="B160" s="200" t="s">
        <v>197</v>
      </c>
      <c r="C160" s="196">
        <f>data!C408</f>
        <v>0</v>
      </c>
    </row>
    <row r="161" spans="1:3" ht="20.149999999999999" customHeight="1" x14ac:dyDescent="0.35">
      <c r="A161" s="202" t="s">
        <v>909</v>
      </c>
      <c r="B161" s="200" t="s">
        <v>198</v>
      </c>
      <c r="C161" s="196">
        <f>data!C409</f>
        <v>0</v>
      </c>
    </row>
    <row r="162" spans="1:3" ht="20.149999999999999" customHeight="1" x14ac:dyDescent="0.35">
      <c r="A162" s="202" t="s">
        <v>910</v>
      </c>
      <c r="B162" s="200" t="s">
        <v>199</v>
      </c>
      <c r="C162" s="196">
        <f>data!C410</f>
        <v>-47250.49</v>
      </c>
    </row>
    <row r="163" spans="1:3" ht="20.149999999999999" customHeight="1" x14ac:dyDescent="0.35">
      <c r="A163" s="202" t="s">
        <v>911</v>
      </c>
      <c r="B163" s="200" t="s">
        <v>200</v>
      </c>
      <c r="C163" s="196">
        <f>data!C411</f>
        <v>162855.79</v>
      </c>
    </row>
    <row r="164" spans="1:3" ht="20.149999999999999" customHeight="1" x14ac:dyDescent="0.35">
      <c r="A164" s="202" t="s">
        <v>912</v>
      </c>
      <c r="B164" s="200" t="s">
        <v>201</v>
      </c>
      <c r="C164" s="196">
        <f>data!C412</f>
        <v>1745224.79</v>
      </c>
    </row>
    <row r="165" spans="1:3" ht="20.149999999999999" customHeight="1" x14ac:dyDescent="0.35">
      <c r="A165" s="202" t="s">
        <v>913</v>
      </c>
      <c r="B165" s="200" t="s">
        <v>202</v>
      </c>
      <c r="C165" s="196">
        <f>data!C413</f>
        <v>1439302.71</v>
      </c>
    </row>
    <row r="166" spans="1:3" ht="20.149999999999999" customHeight="1" x14ac:dyDescent="0.35">
      <c r="A166" s="202" t="s">
        <v>914</v>
      </c>
      <c r="B166" s="200" t="s">
        <v>915</v>
      </c>
      <c r="C166" s="196">
        <f>data!C414</f>
        <v>7414638.8200000012</v>
      </c>
    </row>
    <row r="167" spans="1:3" ht="20.149999999999999" customHeight="1" x14ac:dyDescent="0.35">
      <c r="A167" s="181">
        <v>34</v>
      </c>
      <c r="B167" s="183" t="s">
        <v>916</v>
      </c>
      <c r="C167" s="196">
        <f>data!D416</f>
        <v>261881674.27999985</v>
      </c>
    </row>
    <row r="168" spans="1:3" ht="20.149999999999999" customHeight="1" x14ac:dyDescent="0.35">
      <c r="A168" s="181">
        <v>35</v>
      </c>
      <c r="B168" s="183" t="s">
        <v>917</v>
      </c>
      <c r="C168" s="196">
        <f>data!D417</f>
        <v>-30213286.109999776</v>
      </c>
    </row>
    <row r="169" spans="1:3" ht="20.149999999999999" customHeight="1" x14ac:dyDescent="0.35">
      <c r="A169" s="181">
        <v>36</v>
      </c>
      <c r="B169" s="185"/>
      <c r="C169" s="183"/>
    </row>
    <row r="170" spans="1:3" ht="20.149999999999999" customHeight="1" x14ac:dyDescent="0.35">
      <c r="A170" s="181">
        <v>37</v>
      </c>
      <c r="B170" s="183" t="s">
        <v>918</v>
      </c>
      <c r="C170" s="196">
        <f>data!D420</f>
        <v>0</v>
      </c>
    </row>
    <row r="171" spans="1:3" ht="20.149999999999999" customHeight="1" x14ac:dyDescent="0.35">
      <c r="A171" s="181">
        <v>38</v>
      </c>
      <c r="B171" s="185"/>
      <c r="C171" s="183"/>
    </row>
    <row r="172" spans="1:3" ht="20.149999999999999" customHeight="1" x14ac:dyDescent="0.35">
      <c r="A172" s="181">
        <v>39</v>
      </c>
      <c r="B172" s="183" t="s">
        <v>919</v>
      </c>
      <c r="C172" s="183">
        <f>data!D421</f>
        <v>-30213286.109999776</v>
      </c>
    </row>
    <row r="173" spans="1:3" ht="20.149999999999999" customHeight="1" x14ac:dyDescent="0.35">
      <c r="A173" s="181">
        <v>40</v>
      </c>
      <c r="B173" s="185"/>
      <c r="C173" s="183"/>
    </row>
    <row r="174" spans="1:3" ht="20.149999999999999" customHeight="1" x14ac:dyDescent="0.35">
      <c r="A174" s="181">
        <v>41</v>
      </c>
      <c r="B174" s="183" t="s">
        <v>920</v>
      </c>
      <c r="C174" s="196">
        <f>data!C422</f>
        <v>0</v>
      </c>
    </row>
    <row r="175" spans="1:3" ht="20.149999999999999" customHeight="1" x14ac:dyDescent="0.35">
      <c r="A175" s="181">
        <v>42</v>
      </c>
      <c r="B175" s="183" t="s">
        <v>921</v>
      </c>
      <c r="C175" s="196">
        <f>data!C423</f>
        <v>0</v>
      </c>
    </row>
    <row r="176" spans="1:3" ht="20.149999999999999" customHeight="1" x14ac:dyDescent="0.35">
      <c r="A176" s="181">
        <v>43</v>
      </c>
      <c r="B176" s="185"/>
      <c r="C176" s="183"/>
    </row>
    <row r="177" spans="1:3" ht="20.149999999999999" customHeight="1" x14ac:dyDescent="0.35">
      <c r="A177" s="181">
        <v>44</v>
      </c>
      <c r="B177" s="183" t="s">
        <v>922</v>
      </c>
      <c r="C177" s="196">
        <f>data!D424</f>
        <v>-30213286.109999776</v>
      </c>
    </row>
    <row r="178" spans="1:3" ht="20.149999999999999" customHeight="1" x14ac:dyDescent="0.35">
      <c r="A178" s="186">
        <v>45</v>
      </c>
      <c r="B178" s="185" t="s">
        <v>923</v>
      </c>
      <c r="C178" s="183"/>
    </row>
    <row r="179" spans="1:3" ht="20.149999999999999" customHeight="1" x14ac:dyDescent="0.35">
      <c r="A179" s="203"/>
      <c r="B179" s="201"/>
      <c r="C179" s="187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FF92-584A-4890-BA44-0DA55BBEE4A7}">
  <sheetPr codeName="Sheet11"/>
  <dimension ref="A1:N410"/>
  <sheetViews>
    <sheetView showFormulas="1" showGridLines="0" topLeftCell="B364" zoomScale="65" workbookViewId="0">
      <selection activeCell="G100" sqref="G100"/>
    </sheetView>
  </sheetViews>
  <sheetFormatPr defaultColWidth="8.9140625" defaultRowHeight="20.149999999999999" customHeight="1" x14ac:dyDescent="0.35"/>
  <cols>
    <col min="1" max="1" width="5.75" style="278" customWidth="1"/>
    <col min="2" max="2" width="22.4140625" style="278" customWidth="1"/>
    <col min="3" max="8" width="13.75" style="278" customWidth="1"/>
    <col min="9" max="9" width="15.75" style="278" customWidth="1"/>
    <col min="10" max="12" width="8.9140625" style="278" customWidth="1"/>
    <col min="13" max="16384" width="8.9140625" style="278"/>
  </cols>
  <sheetData>
    <row r="1" spans="1:9" customFormat="1" ht="20.149999999999999" customHeight="1" x14ac:dyDescent="0.35">
      <c r="A1" s="279" t="s">
        <v>924</v>
      </c>
      <c r="B1" s="280"/>
      <c r="C1" s="280"/>
      <c r="D1" s="280"/>
      <c r="E1" s="280"/>
      <c r="F1" s="280"/>
      <c r="G1" s="280"/>
      <c r="H1" s="280"/>
    </row>
    <row r="2" spans="1:9" customFormat="1" ht="20.149999999999999" customHeight="1" x14ac:dyDescent="0.35">
      <c r="A2" s="281"/>
      <c r="I2" s="282" t="s">
        <v>925</v>
      </c>
    </row>
    <row r="3" spans="1:9" customFormat="1" ht="20.149999999999999" customHeight="1" x14ac:dyDescent="0.35">
      <c r="A3" s="281"/>
      <c r="I3" s="281"/>
    </row>
    <row r="4" spans="1:9" customFormat="1" ht="20.149999999999999" customHeight="1" x14ac:dyDescent="0.35">
      <c r="A4" s="283" t="str">
        <f>"Hospital: "&amp;data!C98</f>
        <v>Hospital: Auburn Medical Center</v>
      </c>
      <c r="G4" s="284"/>
      <c r="H4" s="283" t="str">
        <f>"FYE: "&amp;data!C96</f>
        <v>FYE: 12/31/2022</v>
      </c>
    </row>
    <row r="5" spans="1:9" customFormat="1" ht="20.149999999999999" customHeight="1" x14ac:dyDescent="0.35">
      <c r="A5" s="285">
        <v>1</v>
      </c>
      <c r="B5" s="286" t="s">
        <v>156</v>
      </c>
      <c r="C5" s="287" t="s">
        <v>926</v>
      </c>
      <c r="D5" s="288" t="s">
        <v>927</v>
      </c>
      <c r="E5" s="288" t="s">
        <v>928</v>
      </c>
      <c r="F5" s="288" t="s">
        <v>929</v>
      </c>
      <c r="G5" s="288" t="s">
        <v>930</v>
      </c>
      <c r="H5" s="288" t="s">
        <v>931</v>
      </c>
      <c r="I5" s="288" t="s">
        <v>932</v>
      </c>
    </row>
    <row r="6" spans="1:9" customFormat="1" ht="20.149999999999999" customHeight="1" x14ac:dyDescent="0.35">
      <c r="A6" s="289">
        <v>2</v>
      </c>
      <c r="B6" s="290" t="s">
        <v>933</v>
      </c>
      <c r="C6" s="291" t="s">
        <v>38</v>
      </c>
      <c r="D6" s="292" t="s">
        <v>934</v>
      </c>
      <c r="E6" s="292" t="s">
        <v>40</v>
      </c>
      <c r="F6" s="292" t="s">
        <v>41</v>
      </c>
      <c r="G6" s="292" t="s">
        <v>42</v>
      </c>
      <c r="H6" s="292" t="s">
        <v>43</v>
      </c>
      <c r="I6" s="292" t="s">
        <v>44</v>
      </c>
    </row>
    <row r="7" spans="1:9" customFormat="1" ht="20.149999999999999" customHeight="1" x14ac:dyDescent="0.35">
      <c r="A7" s="289"/>
      <c r="B7" s="290"/>
      <c r="C7" s="292" t="s">
        <v>110</v>
      </c>
      <c r="D7" s="292" t="s">
        <v>935</v>
      </c>
      <c r="E7" s="292" t="s">
        <v>110</v>
      </c>
      <c r="F7" s="292" t="s">
        <v>936</v>
      </c>
      <c r="G7" s="292" t="s">
        <v>112</v>
      </c>
      <c r="H7" s="292" t="s">
        <v>110</v>
      </c>
      <c r="I7" s="292" t="s">
        <v>113</v>
      </c>
    </row>
    <row r="8" spans="1:9" customFormat="1" ht="20.149999999999999" customHeight="1" x14ac:dyDescent="0.35">
      <c r="A8" s="285">
        <v>3</v>
      </c>
      <c r="B8" s="286" t="s">
        <v>937</v>
      </c>
      <c r="C8" s="288" t="s">
        <v>162</v>
      </c>
      <c r="D8" s="288" t="s">
        <v>162</v>
      </c>
      <c r="E8" s="288" t="s">
        <v>162</v>
      </c>
      <c r="F8" s="288" t="s">
        <v>162</v>
      </c>
      <c r="G8" s="288" t="s">
        <v>162</v>
      </c>
      <c r="H8" s="288" t="s">
        <v>162</v>
      </c>
      <c r="I8" s="288" t="s">
        <v>162</v>
      </c>
    </row>
    <row r="9" spans="1:9" customFormat="1" ht="20.149999999999999" customHeight="1" x14ac:dyDescent="0.35">
      <c r="A9" s="285">
        <v>4</v>
      </c>
      <c r="B9" s="286" t="s">
        <v>181</v>
      </c>
      <c r="C9" s="286">
        <f>data!C59</f>
        <v>5925</v>
      </c>
      <c r="D9" s="286">
        <f>data!D59</f>
        <v>11235</v>
      </c>
      <c r="E9" s="286">
        <f>data!E59</f>
        <v>10737</v>
      </c>
      <c r="F9" s="286">
        <f>data!F59</f>
        <v>0</v>
      </c>
      <c r="G9" s="286">
        <f>data!G59</f>
        <v>0</v>
      </c>
      <c r="H9" s="286">
        <f>data!H59</f>
        <v>16249</v>
      </c>
      <c r="I9" s="286">
        <f>data!I59</f>
        <v>0</v>
      </c>
    </row>
    <row r="10" spans="1:9" customFormat="1" ht="20.149999999999999" customHeight="1" x14ac:dyDescent="0.35">
      <c r="A10" s="285">
        <v>5</v>
      </c>
      <c r="B10" s="286" t="s">
        <v>182</v>
      </c>
      <c r="C10" s="293">
        <f>data!C60</f>
        <v>57.152487663403768</v>
      </c>
      <c r="D10" s="293">
        <f>data!D60</f>
        <v>66.609156840190522</v>
      </c>
      <c r="E10" s="293">
        <f>data!E60</f>
        <v>59.744942457569188</v>
      </c>
      <c r="F10" s="293">
        <f>data!F60</f>
        <v>0</v>
      </c>
      <c r="G10" s="293">
        <f>data!G60</f>
        <v>0</v>
      </c>
      <c r="H10" s="293">
        <f>data!H60</f>
        <v>93.482717795413322</v>
      </c>
      <c r="I10" s="293">
        <f>data!I60</f>
        <v>0</v>
      </c>
    </row>
    <row r="11" spans="1:9" customFormat="1" ht="20.149999999999999" customHeight="1" x14ac:dyDescent="0.35">
      <c r="A11" s="285">
        <v>6</v>
      </c>
      <c r="B11" s="286" t="s">
        <v>183</v>
      </c>
      <c r="C11" s="286">
        <f>data!C61</f>
        <v>9348202.1799999997</v>
      </c>
      <c r="D11" s="286">
        <f>data!D61</f>
        <v>9499412.3700000029</v>
      </c>
      <c r="E11" s="286">
        <f>data!E61</f>
        <v>6924327.9299999997</v>
      </c>
      <c r="F11" s="286">
        <f>data!F61</f>
        <v>0</v>
      </c>
      <c r="G11" s="286">
        <f>data!G61</f>
        <v>0</v>
      </c>
      <c r="H11" s="286">
        <f>data!H61</f>
        <v>10710970.050000003</v>
      </c>
      <c r="I11" s="286">
        <f>data!I61</f>
        <v>0</v>
      </c>
    </row>
    <row r="12" spans="1:9" customFormat="1" ht="20.149999999999999" customHeight="1" x14ac:dyDescent="0.35">
      <c r="A12" s="285">
        <v>7</v>
      </c>
      <c r="B12" s="286" t="s">
        <v>11</v>
      </c>
      <c r="C12" s="286">
        <f>data!C62</f>
        <v>1247565</v>
      </c>
      <c r="D12" s="286">
        <f>data!D62</f>
        <v>1395645</v>
      </c>
      <c r="E12" s="286">
        <f>data!E62</f>
        <v>1541285</v>
      </c>
      <c r="F12" s="286">
        <f>data!F62</f>
        <v>0</v>
      </c>
      <c r="G12" s="286">
        <f>data!G62</f>
        <v>0</v>
      </c>
      <c r="H12" s="286">
        <f>data!H62</f>
        <v>2379647</v>
      </c>
      <c r="I12" s="286">
        <f>data!I62</f>
        <v>0</v>
      </c>
    </row>
    <row r="13" spans="1:9" customFormat="1" ht="20.149999999999999" customHeight="1" x14ac:dyDescent="0.35">
      <c r="A13" s="285">
        <v>8</v>
      </c>
      <c r="B13" s="286" t="s">
        <v>184</v>
      </c>
      <c r="C13" s="286">
        <f>data!C63</f>
        <v>702436.37</v>
      </c>
      <c r="D13" s="286">
        <f>data!D63</f>
        <v>0</v>
      </c>
      <c r="E13" s="286">
        <f>data!E63</f>
        <v>383</v>
      </c>
      <c r="F13" s="286">
        <f>data!F63</f>
        <v>0</v>
      </c>
      <c r="G13" s="286">
        <f>data!G63</f>
        <v>0</v>
      </c>
      <c r="H13" s="286">
        <f>data!H63</f>
        <v>1190714.3199999998</v>
      </c>
      <c r="I13" s="286">
        <f>data!I63</f>
        <v>0</v>
      </c>
    </row>
    <row r="14" spans="1:9" customFormat="1" ht="20.149999999999999" customHeight="1" x14ac:dyDescent="0.35">
      <c r="A14" s="285">
        <v>9</v>
      </c>
      <c r="B14" s="286" t="s">
        <v>185</v>
      </c>
      <c r="C14" s="286">
        <f>data!C64</f>
        <v>889136.67000000016</v>
      </c>
      <c r="D14" s="286">
        <f>data!D64</f>
        <v>920672.0700000003</v>
      </c>
      <c r="E14" s="286">
        <f>data!E64</f>
        <v>806883.56000000017</v>
      </c>
      <c r="F14" s="286">
        <f>data!F64</f>
        <v>0</v>
      </c>
      <c r="G14" s="286">
        <f>data!G64</f>
        <v>0</v>
      </c>
      <c r="H14" s="286">
        <f>data!H64</f>
        <v>259243.7</v>
      </c>
      <c r="I14" s="286">
        <f>data!I64</f>
        <v>0</v>
      </c>
    </row>
    <row r="15" spans="1:9" customFormat="1" ht="20.149999999999999" customHeight="1" x14ac:dyDescent="0.35">
      <c r="A15" s="285">
        <v>10</v>
      </c>
      <c r="B15" s="286" t="s">
        <v>446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customFormat="1" ht="20.149999999999999" customHeight="1" x14ac:dyDescent="0.35">
      <c r="A16" s="285">
        <v>11</v>
      </c>
      <c r="B16" s="286" t="s">
        <v>447</v>
      </c>
      <c r="C16" s="286">
        <f>data!C66</f>
        <v>64181.64</v>
      </c>
      <c r="D16" s="286">
        <f>data!D66</f>
        <v>108384.39</v>
      </c>
      <c r="E16" s="286">
        <f>data!E66</f>
        <v>111560.82999999999</v>
      </c>
      <c r="F16" s="286">
        <f>data!F66</f>
        <v>0</v>
      </c>
      <c r="G16" s="286">
        <f>data!G66</f>
        <v>0</v>
      </c>
      <c r="H16" s="286">
        <f>data!H66</f>
        <v>2974136.3099999996</v>
      </c>
      <c r="I16" s="286">
        <f>data!I66</f>
        <v>0</v>
      </c>
    </row>
    <row r="17" spans="1:9" customFormat="1" ht="20.149999999999999" customHeight="1" x14ac:dyDescent="0.35">
      <c r="A17" s="285">
        <v>12</v>
      </c>
      <c r="B17" s="286" t="s">
        <v>16</v>
      </c>
      <c r="C17" s="286">
        <f>data!C67</f>
        <v>205513</v>
      </c>
      <c r="D17" s="286">
        <f>data!D67</f>
        <v>235530</v>
      </c>
      <c r="E17" s="286">
        <f>data!E67</f>
        <v>357045</v>
      </c>
      <c r="F17" s="286">
        <f>data!F67</f>
        <v>0</v>
      </c>
      <c r="G17" s="286">
        <f>data!G67</f>
        <v>0</v>
      </c>
      <c r="H17" s="286">
        <f>data!H67</f>
        <v>299798</v>
      </c>
      <c r="I17" s="286">
        <f>data!I67</f>
        <v>0</v>
      </c>
    </row>
    <row r="18" spans="1:9" customFormat="1" ht="20.149999999999999" customHeight="1" x14ac:dyDescent="0.35">
      <c r="A18" s="285">
        <v>13</v>
      </c>
      <c r="B18" s="286" t="s">
        <v>938</v>
      </c>
      <c r="C18" s="286">
        <f>data!C68</f>
        <v>17297.52</v>
      </c>
      <c r="D18" s="286">
        <f>data!D68</f>
        <v>27900.25</v>
      </c>
      <c r="E18" s="286">
        <f>data!E68</f>
        <v>19467.77</v>
      </c>
      <c r="F18" s="286">
        <f>data!F68</f>
        <v>0</v>
      </c>
      <c r="G18" s="286">
        <f>data!G68</f>
        <v>0</v>
      </c>
      <c r="H18" s="286">
        <f>data!H68</f>
        <v>1510.85</v>
      </c>
      <c r="I18" s="286">
        <f>data!I68</f>
        <v>0</v>
      </c>
    </row>
    <row r="19" spans="1:9" customFormat="1" ht="20.149999999999999" customHeight="1" x14ac:dyDescent="0.35">
      <c r="A19" s="285">
        <v>14</v>
      </c>
      <c r="B19" s="286" t="s">
        <v>939</v>
      </c>
      <c r="C19" s="286">
        <f>data!C69</f>
        <v>233196.47999999998</v>
      </c>
      <c r="D19" s="286">
        <f>data!D69</f>
        <v>256869.24</v>
      </c>
      <c r="E19" s="286">
        <f>data!E69</f>
        <v>264269.31</v>
      </c>
      <c r="F19" s="286">
        <f>data!F69</f>
        <v>0</v>
      </c>
      <c r="G19" s="286">
        <f>data!G69</f>
        <v>0</v>
      </c>
      <c r="H19" s="286">
        <f>data!H69</f>
        <v>340036.86</v>
      </c>
      <c r="I19" s="286">
        <f>data!I69</f>
        <v>0</v>
      </c>
    </row>
    <row r="20" spans="1:9" customFormat="1" ht="20.149999999999999" customHeight="1" x14ac:dyDescent="0.35">
      <c r="A20" s="285">
        <v>15</v>
      </c>
      <c r="B20" s="286" t="s">
        <v>204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-10164.549999999999</v>
      </c>
      <c r="I20" s="286">
        <f>-data!I84</f>
        <v>0</v>
      </c>
    </row>
    <row r="21" spans="1:9" customFormat="1" ht="20.149999999999999" customHeight="1" x14ac:dyDescent="0.35">
      <c r="A21" s="285">
        <v>16</v>
      </c>
      <c r="B21" s="294" t="s">
        <v>940</v>
      </c>
      <c r="C21" s="286">
        <f>data!C85</f>
        <v>12707528.859999999</v>
      </c>
      <c r="D21" s="286">
        <f>data!D85</f>
        <v>12444413.320000004</v>
      </c>
      <c r="E21" s="286">
        <f>data!E85</f>
        <v>10025222.4</v>
      </c>
      <c r="F21" s="286">
        <f>data!F85</f>
        <v>0</v>
      </c>
      <c r="G21" s="286">
        <f>data!G85</f>
        <v>0</v>
      </c>
      <c r="H21" s="286">
        <f>data!H85</f>
        <v>18145892.540000003</v>
      </c>
      <c r="I21" s="286">
        <f>data!I85</f>
        <v>0</v>
      </c>
    </row>
    <row r="22" spans="1:9" customFormat="1" ht="20.149999999999999" customHeight="1" x14ac:dyDescent="0.35">
      <c r="A22" s="285">
        <v>17</v>
      </c>
      <c r="B22" s="286" t="s">
        <v>206</v>
      </c>
      <c r="C22" s="295"/>
      <c r="D22" s="296"/>
      <c r="E22" s="296"/>
      <c r="F22" s="296"/>
      <c r="G22" s="296"/>
      <c r="H22" s="296"/>
      <c r="I22" s="296"/>
    </row>
    <row r="23" spans="1:9" customFormat="1" ht="20.149999999999999" customHeight="1" x14ac:dyDescent="0.35">
      <c r="A23" s="285">
        <v>18</v>
      </c>
      <c r="B23" s="286" t="s">
        <v>941</v>
      </c>
      <c r="C23" s="294">
        <f>+data!M668</f>
        <v>7266373</v>
      </c>
      <c r="D23" s="294">
        <f>+data!M669</f>
        <v>7330301</v>
      </c>
      <c r="E23" s="294">
        <f>+data!M670</f>
        <v>6999956</v>
      </c>
      <c r="F23" s="294">
        <f>+data!M671</f>
        <v>6741</v>
      </c>
      <c r="G23" s="294">
        <f>+data!M672</f>
        <v>0</v>
      </c>
      <c r="H23" s="294">
        <f>+data!M673</f>
        <v>11170116</v>
      </c>
      <c r="I23" s="294">
        <f>+data!M674</f>
        <v>0</v>
      </c>
    </row>
    <row r="24" spans="1:9" customFormat="1" ht="20.149999999999999" customHeight="1" x14ac:dyDescent="0.35">
      <c r="A24" s="285">
        <v>19</v>
      </c>
      <c r="B24" s="294" t="s">
        <v>942</v>
      </c>
      <c r="C24" s="286">
        <f>data!C87</f>
        <v>32525465.27</v>
      </c>
      <c r="D24" s="286">
        <f>data!D87</f>
        <v>45075111.030000001</v>
      </c>
      <c r="E24" s="286">
        <f>data!E87</f>
        <v>31119926.030000001</v>
      </c>
      <c r="F24" s="286">
        <f>data!F87</f>
        <v>0</v>
      </c>
      <c r="G24" s="286">
        <f>data!G87</f>
        <v>0</v>
      </c>
      <c r="H24" s="286">
        <f>data!H87</f>
        <v>89891177</v>
      </c>
      <c r="I24" s="286">
        <f>data!I87</f>
        <v>0</v>
      </c>
    </row>
    <row r="25" spans="1:9" customFormat="1" ht="20.149999999999999" customHeight="1" x14ac:dyDescent="0.35">
      <c r="A25" s="285">
        <v>20</v>
      </c>
      <c r="B25" s="294" t="s">
        <v>943</v>
      </c>
      <c r="C25" s="286">
        <f>data!C88</f>
        <v>169474</v>
      </c>
      <c r="D25" s="286">
        <f>data!D88</f>
        <v>616234</v>
      </c>
      <c r="E25" s="286">
        <f>data!E88</f>
        <v>861112</v>
      </c>
      <c r="F25" s="286">
        <f>data!F88</f>
        <v>0</v>
      </c>
      <c r="G25" s="286">
        <f>data!G88</f>
        <v>0</v>
      </c>
      <c r="H25" s="286">
        <f>data!H88</f>
        <v>1233897.04</v>
      </c>
      <c r="I25" s="286">
        <f>data!I88</f>
        <v>0</v>
      </c>
    </row>
    <row r="26" spans="1:9" customFormat="1" ht="18" customHeight="1" x14ac:dyDescent="0.35">
      <c r="A26" s="285">
        <v>21</v>
      </c>
      <c r="B26" s="294" t="s">
        <v>944</v>
      </c>
      <c r="C26" s="286">
        <f>data!C89</f>
        <v>32694939.27</v>
      </c>
      <c r="D26" s="286">
        <f>data!D89</f>
        <v>45691345.030000001</v>
      </c>
      <c r="E26" s="286">
        <f>data!E89</f>
        <v>31981038.030000001</v>
      </c>
      <c r="F26" s="286">
        <f>data!F89</f>
        <v>0</v>
      </c>
      <c r="G26" s="286">
        <f>data!G89</f>
        <v>0</v>
      </c>
      <c r="H26" s="286">
        <f>data!H89</f>
        <v>91125074.040000007</v>
      </c>
      <c r="I26" s="286">
        <f>data!I89</f>
        <v>0</v>
      </c>
    </row>
    <row r="27" spans="1:9" customFormat="1" ht="20.149999999999999" customHeight="1" x14ac:dyDescent="0.35">
      <c r="A27" s="285" t="s">
        <v>945</v>
      </c>
      <c r="B27" s="286"/>
      <c r="C27" s="296"/>
      <c r="D27" s="296"/>
      <c r="E27" s="296"/>
      <c r="F27" s="296"/>
      <c r="G27" s="296"/>
      <c r="H27" s="296"/>
      <c r="I27" s="296"/>
    </row>
    <row r="28" spans="1:9" customFormat="1" ht="20.149999999999999" customHeight="1" x14ac:dyDescent="0.35">
      <c r="A28" s="285">
        <v>22</v>
      </c>
      <c r="B28" s="286" t="s">
        <v>946</v>
      </c>
      <c r="C28" s="286">
        <f>data!C90</f>
        <v>9576.7099999999991</v>
      </c>
      <c r="D28" s="286">
        <f>data!D90</f>
        <v>11940.610000000002</v>
      </c>
      <c r="E28" s="286">
        <f>data!E90</f>
        <v>21064.249999999993</v>
      </c>
      <c r="F28" s="286">
        <f>data!F90</f>
        <v>0</v>
      </c>
      <c r="G28" s="286">
        <f>data!G90</f>
        <v>0</v>
      </c>
      <c r="H28" s="286">
        <f>data!H90</f>
        <v>15891.179999999998</v>
      </c>
      <c r="I28" s="286">
        <f>data!I90</f>
        <v>0</v>
      </c>
    </row>
    <row r="29" spans="1:9" customFormat="1" ht="20.149999999999999" customHeight="1" x14ac:dyDescent="0.35">
      <c r="A29" s="285">
        <v>23</v>
      </c>
      <c r="B29" s="286" t="s">
        <v>947</v>
      </c>
      <c r="C29" s="286">
        <f>data!C91</f>
        <v>9676</v>
      </c>
      <c r="D29" s="286">
        <f>data!D91</f>
        <v>18938</v>
      </c>
      <c r="E29" s="286">
        <f>data!E91</f>
        <v>33154</v>
      </c>
      <c r="F29" s="286">
        <f>data!F91</f>
        <v>275</v>
      </c>
      <c r="G29" s="286">
        <f>data!G91</f>
        <v>0</v>
      </c>
      <c r="H29" s="286">
        <f>data!H91</f>
        <v>49701</v>
      </c>
      <c r="I29" s="286">
        <f>data!I91</f>
        <v>0</v>
      </c>
    </row>
    <row r="30" spans="1:9" customFormat="1" ht="20.149999999999999" customHeight="1" x14ac:dyDescent="0.35">
      <c r="A30" s="285">
        <v>24</v>
      </c>
      <c r="B30" s="286" t="s">
        <v>948</v>
      </c>
      <c r="C30" s="286">
        <f>data!C92</f>
        <v>9239.8601022860312</v>
      </c>
      <c r="D30" s="286">
        <f>data!D92</f>
        <v>6338.108226015157</v>
      </c>
      <c r="E30" s="286">
        <f>data!E92</f>
        <v>8530.6632817795289</v>
      </c>
      <c r="F30" s="286">
        <f>data!F92</f>
        <v>0</v>
      </c>
      <c r="G30" s="286">
        <f>data!G92</f>
        <v>0</v>
      </c>
      <c r="H30" s="286">
        <f>data!H92</f>
        <v>5948.3206605459354</v>
      </c>
      <c r="I30" s="286">
        <f>data!I92</f>
        <v>0</v>
      </c>
    </row>
    <row r="31" spans="1:9" customFormat="1" ht="20.149999999999999" customHeight="1" x14ac:dyDescent="0.35">
      <c r="A31" s="285">
        <v>25</v>
      </c>
      <c r="B31" s="286" t="s">
        <v>949</v>
      </c>
      <c r="C31" s="286">
        <f>data!C93</f>
        <v>56467.97</v>
      </c>
      <c r="D31" s="286">
        <f>data!D93</f>
        <v>116250.98999999999</v>
      </c>
      <c r="E31" s="286">
        <f>data!E93</f>
        <v>121190.24</v>
      </c>
      <c r="F31" s="286">
        <f>data!F93</f>
        <v>0</v>
      </c>
      <c r="G31" s="286">
        <f>data!G93</f>
        <v>0</v>
      </c>
      <c r="H31" s="286">
        <f>data!H93</f>
        <v>84025.35</v>
      </c>
      <c r="I31" s="286">
        <f>data!I93</f>
        <v>0</v>
      </c>
    </row>
    <row r="32" spans="1:9" customFormat="1" ht="20.149999999999999" customHeight="1" x14ac:dyDescent="0.35">
      <c r="A32" s="285">
        <v>26</v>
      </c>
      <c r="B32" s="286" t="s">
        <v>214</v>
      </c>
      <c r="C32" s="293">
        <f>data!C94</f>
        <v>40.522075390821904</v>
      </c>
      <c r="D32" s="293">
        <f>data!D94</f>
        <v>28.424851776232874</v>
      </c>
      <c r="E32" s="293">
        <f>data!E94</f>
        <v>33.792811001849316</v>
      </c>
      <c r="F32" s="293">
        <f>data!F94</f>
        <v>0</v>
      </c>
      <c r="G32" s="293">
        <f>data!G94</f>
        <v>0</v>
      </c>
      <c r="H32" s="293">
        <f>data!H94</f>
        <v>33.3115321910959</v>
      </c>
      <c r="I32" s="293">
        <f>data!I94</f>
        <v>0</v>
      </c>
    </row>
    <row r="33" spans="1:9" customFormat="1" ht="20.149999999999999" customHeight="1" x14ac:dyDescent="0.35">
      <c r="A33" s="279" t="s">
        <v>924</v>
      </c>
      <c r="B33" s="280"/>
      <c r="C33" s="280"/>
      <c r="D33" s="280"/>
      <c r="E33" s="280"/>
      <c r="F33" s="280"/>
      <c r="G33" s="280"/>
      <c r="H33" s="280"/>
      <c r="I33" s="279"/>
    </row>
    <row r="34" spans="1:9" customFormat="1" ht="20.149999999999999" customHeight="1" x14ac:dyDescent="0.35">
      <c r="A34" s="281"/>
      <c r="I34" s="282" t="s">
        <v>950</v>
      </c>
    </row>
    <row r="35" spans="1:9" customFormat="1" ht="20.149999999999999" customHeight="1" x14ac:dyDescent="0.35">
      <c r="A35" s="281"/>
      <c r="I35" s="281"/>
    </row>
    <row r="36" spans="1:9" customFormat="1" ht="20.149999999999999" customHeight="1" x14ac:dyDescent="0.35">
      <c r="A36" s="283" t="str">
        <f>"Hospital: "&amp;data!C98</f>
        <v>Hospital: Auburn Medical Center</v>
      </c>
      <c r="G36" s="284"/>
      <c r="H36" s="283" t="str">
        <f>"FYE: "&amp;data!C96</f>
        <v>FYE: 12/31/2022</v>
      </c>
    </row>
    <row r="37" spans="1:9" customFormat="1" ht="20.149999999999999" customHeight="1" x14ac:dyDescent="0.35">
      <c r="A37" s="285">
        <v>1</v>
      </c>
      <c r="B37" s="286" t="s">
        <v>156</v>
      </c>
      <c r="C37" s="288" t="s">
        <v>951</v>
      </c>
      <c r="D37" s="288" t="s">
        <v>952</v>
      </c>
      <c r="E37" s="288" t="s">
        <v>953</v>
      </c>
      <c r="F37" s="288" t="s">
        <v>954</v>
      </c>
      <c r="G37" s="288" t="s">
        <v>955</v>
      </c>
      <c r="H37" s="288" t="s">
        <v>956</v>
      </c>
      <c r="I37" s="288" t="s">
        <v>957</v>
      </c>
    </row>
    <row r="38" spans="1:9" customFormat="1" ht="20.149999999999999" customHeight="1" x14ac:dyDescent="0.35">
      <c r="A38" s="289">
        <v>2</v>
      </c>
      <c r="B38" s="290" t="s">
        <v>933</v>
      </c>
      <c r="C38" s="292"/>
      <c r="D38" s="292" t="s">
        <v>46</v>
      </c>
      <c r="E38" s="292" t="s">
        <v>47</v>
      </c>
      <c r="F38" s="292" t="s">
        <v>958</v>
      </c>
      <c r="G38" s="292" t="s">
        <v>49</v>
      </c>
      <c r="H38" s="292" t="s">
        <v>959</v>
      </c>
      <c r="I38" s="292" t="s">
        <v>51</v>
      </c>
    </row>
    <row r="39" spans="1:9" customFormat="1" ht="20.149999999999999" customHeight="1" x14ac:dyDescent="0.35">
      <c r="A39" s="289"/>
      <c r="B39" s="290"/>
      <c r="C39" s="292" t="s">
        <v>45</v>
      </c>
      <c r="D39" s="292" t="s">
        <v>104</v>
      </c>
      <c r="E39" s="291" t="s">
        <v>114</v>
      </c>
      <c r="F39" s="292" t="s">
        <v>115</v>
      </c>
      <c r="G39" s="292" t="s">
        <v>116</v>
      </c>
      <c r="H39" s="292" t="s">
        <v>117</v>
      </c>
      <c r="I39" s="292" t="s">
        <v>116</v>
      </c>
    </row>
    <row r="40" spans="1:9" customFormat="1" ht="20.149999999999999" customHeight="1" x14ac:dyDescent="0.35">
      <c r="A40" s="285">
        <v>3</v>
      </c>
      <c r="B40" s="286" t="s">
        <v>937</v>
      </c>
      <c r="C40" s="288" t="s">
        <v>163</v>
      </c>
      <c r="D40" s="288" t="s">
        <v>162</v>
      </c>
      <c r="E40" s="288" t="s">
        <v>162</v>
      </c>
      <c r="F40" s="288" t="s">
        <v>162</v>
      </c>
      <c r="G40" s="288" t="s">
        <v>162</v>
      </c>
      <c r="H40" s="288" t="s">
        <v>164</v>
      </c>
      <c r="I40" s="287" t="s">
        <v>165</v>
      </c>
    </row>
    <row r="41" spans="1:9" customFormat="1" ht="20.149999999999999" customHeight="1" x14ac:dyDescent="0.35">
      <c r="A41" s="285">
        <v>4</v>
      </c>
      <c r="B41" s="286" t="s">
        <v>181</v>
      </c>
      <c r="C41" s="286">
        <f>data!J59</f>
        <v>1899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customFormat="1" ht="20.149999999999999" customHeight="1" x14ac:dyDescent="0.35">
      <c r="A42" s="285">
        <v>5</v>
      </c>
      <c r="B42" s="286" t="s">
        <v>182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43.396869172137414</v>
      </c>
      <c r="I42" s="293">
        <f>data!P60</f>
        <v>21.561495887457333</v>
      </c>
    </row>
    <row r="43" spans="1:9" customFormat="1" ht="20.149999999999999" customHeight="1" x14ac:dyDescent="0.35">
      <c r="A43" s="285">
        <v>6</v>
      </c>
      <c r="B43" s="286" t="s">
        <v>183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50.67</v>
      </c>
      <c r="G43" s="286">
        <f>data!N61</f>
        <v>0</v>
      </c>
      <c r="H43" s="286">
        <f>data!O61</f>
        <v>6363566.4100000011</v>
      </c>
      <c r="I43" s="286">
        <f>data!P61</f>
        <v>2613781.75</v>
      </c>
    </row>
    <row r="44" spans="1:9" customFormat="1" ht="20.149999999999999" customHeight="1" x14ac:dyDescent="0.35">
      <c r="A44" s="285">
        <v>7</v>
      </c>
      <c r="B44" s="286" t="s">
        <v>11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1019778</v>
      </c>
      <c r="I44" s="286">
        <f>data!P62</f>
        <v>518542</v>
      </c>
    </row>
    <row r="45" spans="1:9" customFormat="1" ht="20.149999999999999" customHeight="1" x14ac:dyDescent="0.35">
      <c r="A45" s="285">
        <v>8</v>
      </c>
      <c r="B45" s="286" t="s">
        <v>184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37500</v>
      </c>
      <c r="I45" s="286">
        <f>data!P63</f>
        <v>0</v>
      </c>
    </row>
    <row r="46" spans="1:9" customFormat="1" ht="20.149999999999999" customHeight="1" x14ac:dyDescent="0.35">
      <c r="A46" s="285">
        <v>9</v>
      </c>
      <c r="B46" s="286" t="s">
        <v>185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879424.37</v>
      </c>
      <c r="I46" s="286">
        <f>data!P64</f>
        <v>9549354.7900000028</v>
      </c>
    </row>
    <row r="47" spans="1:9" customFormat="1" ht="20.149999999999999" customHeight="1" x14ac:dyDescent="0.35">
      <c r="A47" s="285">
        <v>10</v>
      </c>
      <c r="B47" s="286" t="s">
        <v>446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customFormat="1" ht="20.149999999999999" customHeight="1" x14ac:dyDescent="0.35">
      <c r="A48" s="285">
        <v>11</v>
      </c>
      <c r="B48" s="286" t="s">
        <v>447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267720.13</v>
      </c>
      <c r="I48" s="286">
        <f>data!P66</f>
        <v>700614.51</v>
      </c>
    </row>
    <row r="49" spans="1:11" customFormat="1" ht="20.149999999999999" customHeight="1" x14ac:dyDescent="0.35">
      <c r="A49" s="285">
        <v>12</v>
      </c>
      <c r="B49" s="286" t="s">
        <v>16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422875</v>
      </c>
      <c r="I49" s="286">
        <f>data!P67</f>
        <v>670851</v>
      </c>
    </row>
    <row r="50" spans="1:11" customFormat="1" ht="20.149999999999999" customHeight="1" x14ac:dyDescent="0.35">
      <c r="A50" s="285">
        <v>13</v>
      </c>
      <c r="B50" s="286" t="s">
        <v>938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-5625.63</v>
      </c>
      <c r="I50" s="286">
        <f>data!P68</f>
        <v>483609.89</v>
      </c>
    </row>
    <row r="51" spans="1:11" customFormat="1" ht="20.149999999999999" customHeight="1" x14ac:dyDescent="0.35">
      <c r="A51" s="285">
        <v>14</v>
      </c>
      <c r="B51" s="286" t="s">
        <v>939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218874.03</v>
      </c>
      <c r="I51" s="286">
        <f>data!P69</f>
        <v>245735.40999999997</v>
      </c>
    </row>
    <row r="52" spans="1:11" customFormat="1" ht="20.149999999999999" customHeight="1" x14ac:dyDescent="0.35">
      <c r="A52" s="285">
        <v>15</v>
      </c>
      <c r="B52" s="286" t="s">
        <v>204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-4110</v>
      </c>
      <c r="I52" s="286">
        <f>-data!P84</f>
        <v>0</v>
      </c>
    </row>
    <row r="53" spans="1:11" customFormat="1" ht="20.149999999999999" customHeight="1" x14ac:dyDescent="0.35">
      <c r="A53" s="285">
        <v>16</v>
      </c>
      <c r="B53" s="294" t="s">
        <v>940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50.67</v>
      </c>
      <c r="G53" s="286">
        <f>data!N85</f>
        <v>0</v>
      </c>
      <c r="H53" s="286">
        <f>data!O85</f>
        <v>9200002.3100000005</v>
      </c>
      <c r="I53" s="286">
        <f>data!P85</f>
        <v>14782489.350000003</v>
      </c>
    </row>
    <row r="54" spans="1:11" customFormat="1" ht="20.149999999999999" customHeight="1" x14ac:dyDescent="0.35">
      <c r="A54" s="285">
        <v>17</v>
      </c>
      <c r="B54" s="286" t="s">
        <v>206</v>
      </c>
      <c r="C54" s="296"/>
      <c r="D54" s="296"/>
      <c r="E54" s="296"/>
      <c r="F54" s="296"/>
      <c r="G54" s="296"/>
      <c r="H54" s="296"/>
      <c r="I54" s="296"/>
    </row>
    <row r="55" spans="1:11" customFormat="1" ht="20.149999999999999" customHeight="1" x14ac:dyDescent="0.35">
      <c r="A55" s="285">
        <v>18</v>
      </c>
      <c r="B55" s="286" t="s">
        <v>941</v>
      </c>
      <c r="C55" s="294">
        <f>+data!M675</f>
        <v>0</v>
      </c>
      <c r="D55" s="294">
        <f>+data!M676</f>
        <v>0</v>
      </c>
      <c r="E55" s="294">
        <f>+data!M691</f>
        <v>0</v>
      </c>
      <c r="F55" s="294">
        <f>+data!M692</f>
        <v>441664</v>
      </c>
      <c r="G55" s="294">
        <f>+data!M693</f>
        <v>4990126</v>
      </c>
      <c r="H55" s="294">
        <f>+data!M680</f>
        <v>5476618</v>
      </c>
      <c r="I55" s="294">
        <f>+data!M681</f>
        <v>9421584</v>
      </c>
    </row>
    <row r="56" spans="1:11" customFormat="1" ht="20.149999999999999" customHeight="1" x14ac:dyDescent="0.35">
      <c r="A56" s="285">
        <v>19</v>
      </c>
      <c r="B56" s="294" t="s">
        <v>942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23841777.5</v>
      </c>
      <c r="I56" s="286">
        <f>data!P87</f>
        <v>37969089.210000001</v>
      </c>
    </row>
    <row r="57" spans="1:11" customFormat="1" ht="20.149999999999999" customHeight="1" x14ac:dyDescent="0.35">
      <c r="A57" s="285">
        <v>20</v>
      </c>
      <c r="B57" s="294" t="s">
        <v>943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741122</v>
      </c>
      <c r="I57" s="286">
        <f>data!P88</f>
        <v>92401443.890000001</v>
      </c>
    </row>
    <row r="58" spans="1:11" customFormat="1" ht="20.149999999999999" customHeight="1" x14ac:dyDescent="0.35">
      <c r="A58" s="285">
        <v>21</v>
      </c>
      <c r="B58" s="294" t="s">
        <v>944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24582899.5</v>
      </c>
      <c r="I58" s="286">
        <f>data!P89</f>
        <v>130370533.09999999</v>
      </c>
    </row>
    <row r="59" spans="1:11" customFormat="1" ht="20.149999999999999" customHeight="1" x14ac:dyDescent="0.35">
      <c r="A59" s="285" t="s">
        <v>945</v>
      </c>
      <c r="B59" s="286"/>
      <c r="C59" s="296"/>
      <c r="D59" s="296"/>
      <c r="E59" s="296"/>
      <c r="F59" s="296"/>
      <c r="G59" s="296"/>
      <c r="H59" s="296"/>
      <c r="I59" s="296"/>
    </row>
    <row r="60" spans="1:11" customFormat="1" ht="20.149999999999999" customHeight="1" x14ac:dyDescent="0.35">
      <c r="A60" s="285">
        <v>22</v>
      </c>
      <c r="B60" s="286" t="s">
        <v>946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13892.000000000002</v>
      </c>
      <c r="I60" s="286">
        <f>data!P90</f>
        <v>12953.940000000002</v>
      </c>
      <c r="K60" s="297"/>
    </row>
    <row r="61" spans="1:11" customFormat="1" ht="20.149999999999999" customHeight="1" x14ac:dyDescent="0.35">
      <c r="A61" s="285">
        <v>23</v>
      </c>
      <c r="B61" s="286" t="s">
        <v>947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9054</v>
      </c>
      <c r="I61" s="286">
        <f>data!P91</f>
        <v>0</v>
      </c>
    </row>
    <row r="62" spans="1:11" customFormat="1" ht="20.149999999999999" customHeight="1" x14ac:dyDescent="0.35">
      <c r="A62" s="285">
        <v>24</v>
      </c>
      <c r="B62" s="286" t="s">
        <v>948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6305.6259288927231</v>
      </c>
      <c r="I62" s="286">
        <f>data!P92</f>
        <v>7445.2131862714896</v>
      </c>
    </row>
    <row r="63" spans="1:11" customFormat="1" ht="20.149999999999999" customHeight="1" x14ac:dyDescent="0.35">
      <c r="A63" s="285">
        <v>25</v>
      </c>
      <c r="B63" s="286" t="s">
        <v>949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101497.57</v>
      </c>
      <c r="I63" s="286">
        <f>data!P93</f>
        <v>43466.29</v>
      </c>
    </row>
    <row r="64" spans="1:11" customFormat="1" ht="20.149999999999999" customHeight="1" x14ac:dyDescent="0.35">
      <c r="A64" s="285">
        <v>26</v>
      </c>
      <c r="B64" s="286" t="s">
        <v>214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24.26277578650685</v>
      </c>
      <c r="I64" s="293">
        <f>data!P94</f>
        <v>8.9411902041095903</v>
      </c>
    </row>
    <row r="65" spans="1:9" customFormat="1" ht="20.149999999999999" customHeight="1" x14ac:dyDescent="0.35">
      <c r="A65" s="279" t="s">
        <v>924</v>
      </c>
      <c r="B65" s="280"/>
      <c r="C65" s="280"/>
      <c r="D65" s="280"/>
      <c r="E65" s="280"/>
      <c r="F65" s="280"/>
      <c r="G65" s="280"/>
      <c r="H65" s="280"/>
      <c r="I65" s="279"/>
    </row>
    <row r="66" spans="1:9" customFormat="1" ht="20.149999999999999" customHeight="1" x14ac:dyDescent="0.35">
      <c r="D66" s="281"/>
      <c r="I66" s="282" t="s">
        <v>960</v>
      </c>
    </row>
    <row r="67" spans="1:9" customFormat="1" ht="20.149999999999999" customHeight="1" x14ac:dyDescent="0.35">
      <c r="A67" s="281"/>
    </row>
    <row r="68" spans="1:9" customFormat="1" ht="20.149999999999999" customHeight="1" x14ac:dyDescent="0.35">
      <c r="A68" s="283" t="str">
        <f>"Hospital: "&amp;data!C98</f>
        <v>Hospital: Auburn Medical Center</v>
      </c>
      <c r="G68" s="284"/>
      <c r="H68" s="283" t="str">
        <f>"FYE: "&amp;data!C96</f>
        <v>FYE: 12/31/2022</v>
      </c>
    </row>
    <row r="69" spans="1:9" customFormat="1" ht="20.149999999999999" customHeight="1" x14ac:dyDescent="0.35">
      <c r="A69" s="285">
        <v>1</v>
      </c>
      <c r="B69" s="286" t="s">
        <v>156</v>
      </c>
      <c r="C69" s="288" t="s">
        <v>961</v>
      </c>
      <c r="D69" s="288" t="s">
        <v>962</v>
      </c>
      <c r="E69" s="288" t="s">
        <v>963</v>
      </c>
      <c r="F69" s="288" t="s">
        <v>964</v>
      </c>
      <c r="G69" s="288" t="s">
        <v>965</v>
      </c>
      <c r="H69" s="288" t="s">
        <v>966</v>
      </c>
      <c r="I69" s="288" t="s">
        <v>967</v>
      </c>
    </row>
    <row r="70" spans="1:9" customFormat="1" ht="20.149999999999999" customHeight="1" x14ac:dyDescent="0.35">
      <c r="A70" s="289">
        <v>2</v>
      </c>
      <c r="B70" s="290" t="s">
        <v>933</v>
      </c>
      <c r="C70" s="292" t="s">
        <v>52</v>
      </c>
      <c r="D70" s="292"/>
      <c r="E70" s="292" t="s">
        <v>54</v>
      </c>
      <c r="F70" s="292" t="s">
        <v>55</v>
      </c>
      <c r="G70" s="292"/>
      <c r="H70" s="292" t="s">
        <v>57</v>
      </c>
      <c r="I70" s="292" t="s">
        <v>58</v>
      </c>
    </row>
    <row r="71" spans="1:9" customFormat="1" ht="20.149999999999999" customHeight="1" x14ac:dyDescent="0.35">
      <c r="A71" s="289"/>
      <c r="B71" s="290"/>
      <c r="C71" s="292" t="s">
        <v>118</v>
      </c>
      <c r="D71" s="292" t="s">
        <v>968</v>
      </c>
      <c r="E71" s="292" t="s">
        <v>116</v>
      </c>
      <c r="F71" s="292" t="s">
        <v>119</v>
      </c>
      <c r="G71" s="292" t="s">
        <v>56</v>
      </c>
      <c r="H71" s="292" t="s">
        <v>120</v>
      </c>
      <c r="I71" s="292" t="s">
        <v>121</v>
      </c>
    </row>
    <row r="72" spans="1:9" customFormat="1" ht="20.149999999999999" customHeight="1" x14ac:dyDescent="0.35">
      <c r="A72" s="285">
        <v>3</v>
      </c>
      <c r="B72" s="286" t="s">
        <v>937</v>
      </c>
      <c r="C72" s="288" t="s">
        <v>969</v>
      </c>
      <c r="D72" s="287" t="s">
        <v>970</v>
      </c>
      <c r="E72" s="298"/>
      <c r="F72" s="298"/>
      <c r="G72" s="287" t="s">
        <v>971</v>
      </c>
      <c r="H72" s="287" t="s">
        <v>971</v>
      </c>
      <c r="I72" s="288" t="s">
        <v>170</v>
      </c>
    </row>
    <row r="73" spans="1:9" customFormat="1" ht="20.149999999999999" customHeight="1" x14ac:dyDescent="0.35">
      <c r="A73" s="285">
        <v>4</v>
      </c>
      <c r="B73" s="286" t="s">
        <v>181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customFormat="1" ht="20.149999999999999" customHeight="1" x14ac:dyDescent="0.35">
      <c r="A74" s="285">
        <v>5</v>
      </c>
      <c r="B74" s="286" t="s">
        <v>182</v>
      </c>
      <c r="C74" s="293">
        <f>data!Q60</f>
        <v>0</v>
      </c>
      <c r="D74" s="293">
        <f>data!R60</f>
        <v>7.2996815058493585</v>
      </c>
      <c r="E74" s="293">
        <f>data!S60</f>
        <v>11.022617121777724</v>
      </c>
      <c r="F74" s="293">
        <f>data!T60</f>
        <v>0</v>
      </c>
      <c r="G74" s="293">
        <f>data!U60</f>
        <v>27.818915749613847</v>
      </c>
      <c r="H74" s="293">
        <f>data!V60</f>
        <v>0</v>
      </c>
      <c r="I74" s="293">
        <f>data!W60</f>
        <v>2.5974698626578805</v>
      </c>
    </row>
    <row r="75" spans="1:9" customFormat="1" ht="20.149999999999999" customHeight="1" x14ac:dyDescent="0.35">
      <c r="A75" s="285">
        <v>6</v>
      </c>
      <c r="B75" s="286" t="s">
        <v>183</v>
      </c>
      <c r="C75" s="286">
        <f>data!Q61</f>
        <v>0</v>
      </c>
      <c r="D75" s="286">
        <f>data!R61</f>
        <v>1275774.4300000002</v>
      </c>
      <c r="E75" s="286">
        <f>data!S61</f>
        <v>881928.29999999981</v>
      </c>
      <c r="F75" s="286">
        <f>data!T61</f>
        <v>0</v>
      </c>
      <c r="G75" s="286">
        <f>data!U61</f>
        <v>2723648.7600000002</v>
      </c>
      <c r="H75" s="286">
        <f>data!V61</f>
        <v>0</v>
      </c>
      <c r="I75" s="286">
        <f>data!W61</f>
        <v>1408753.23</v>
      </c>
    </row>
    <row r="76" spans="1:9" customFormat="1" ht="20.149999999999999" customHeight="1" x14ac:dyDescent="0.35">
      <c r="A76" s="285">
        <v>7</v>
      </c>
      <c r="B76" s="286" t="s">
        <v>11</v>
      </c>
      <c r="C76" s="286">
        <f>data!Q62</f>
        <v>0</v>
      </c>
      <c r="D76" s="286">
        <f>data!R62</f>
        <v>229033</v>
      </c>
      <c r="E76" s="286">
        <f>data!S62</f>
        <v>239592</v>
      </c>
      <c r="F76" s="286">
        <f>data!T62</f>
        <v>0</v>
      </c>
      <c r="G76" s="286">
        <f>data!U62</f>
        <v>637517</v>
      </c>
      <c r="H76" s="286">
        <f>data!V62</f>
        <v>0</v>
      </c>
      <c r="I76" s="286">
        <f>data!W62</f>
        <v>339988</v>
      </c>
    </row>
    <row r="77" spans="1:9" customFormat="1" ht="20.149999999999999" customHeight="1" x14ac:dyDescent="0.35">
      <c r="A77" s="285">
        <v>8</v>
      </c>
      <c r="B77" s="286" t="s">
        <v>184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0</v>
      </c>
      <c r="I77" s="286">
        <f>data!W63</f>
        <v>0</v>
      </c>
    </row>
    <row r="78" spans="1:9" customFormat="1" ht="20.149999999999999" customHeight="1" x14ac:dyDescent="0.35">
      <c r="A78" s="285">
        <v>9</v>
      </c>
      <c r="B78" s="286" t="s">
        <v>185</v>
      </c>
      <c r="C78" s="286">
        <f>data!Q64</f>
        <v>0</v>
      </c>
      <c r="D78" s="286">
        <f>data!R64</f>
        <v>28730.260000000002</v>
      </c>
      <c r="E78" s="286">
        <f>data!S64</f>
        <v>252841.47999999998</v>
      </c>
      <c r="F78" s="286">
        <f>data!T64</f>
        <v>0</v>
      </c>
      <c r="G78" s="286">
        <f>data!U64</f>
        <v>2339906.4400000004</v>
      </c>
      <c r="H78" s="286">
        <f>data!V64</f>
        <v>0</v>
      </c>
      <c r="I78" s="286">
        <f>data!W64</f>
        <v>163822.12999999998</v>
      </c>
    </row>
    <row r="79" spans="1:9" customFormat="1" ht="20.149999999999999" customHeight="1" x14ac:dyDescent="0.35">
      <c r="A79" s="285">
        <v>10</v>
      </c>
      <c r="B79" s="286" t="s">
        <v>446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customFormat="1" ht="20.149999999999999" customHeight="1" x14ac:dyDescent="0.35">
      <c r="A80" s="285">
        <v>11</v>
      </c>
      <c r="B80" s="286" t="s">
        <v>447</v>
      </c>
      <c r="C80" s="286">
        <f>data!Q66</f>
        <v>0</v>
      </c>
      <c r="D80" s="286">
        <f>data!R66</f>
        <v>4970.16</v>
      </c>
      <c r="E80" s="286">
        <f>data!S66</f>
        <v>170468.7</v>
      </c>
      <c r="F80" s="286">
        <f>data!T66</f>
        <v>0</v>
      </c>
      <c r="G80" s="286">
        <f>data!U66</f>
        <v>11274981.210000001</v>
      </c>
      <c r="H80" s="286">
        <f>data!V66</f>
        <v>0</v>
      </c>
      <c r="I80" s="286">
        <f>data!W66</f>
        <v>76885.59</v>
      </c>
    </row>
    <row r="81" spans="1:9" customFormat="1" ht="20.149999999999999" customHeight="1" x14ac:dyDescent="0.35">
      <c r="A81" s="285">
        <v>12</v>
      </c>
      <c r="B81" s="286" t="s">
        <v>16</v>
      </c>
      <c r="C81" s="286">
        <f>data!Q67</f>
        <v>0</v>
      </c>
      <c r="D81" s="286">
        <f>data!R67</f>
        <v>90785</v>
      </c>
      <c r="E81" s="286">
        <f>data!S67</f>
        <v>121251</v>
      </c>
      <c r="F81" s="286">
        <f>data!T67</f>
        <v>0</v>
      </c>
      <c r="G81" s="286">
        <f>data!U67</f>
        <v>95685</v>
      </c>
      <c r="H81" s="286">
        <f>data!V67</f>
        <v>0</v>
      </c>
      <c r="I81" s="286">
        <f>data!W67</f>
        <v>235349</v>
      </c>
    </row>
    <row r="82" spans="1:9" customFormat="1" ht="20.149999999999999" customHeight="1" x14ac:dyDescent="0.35">
      <c r="A82" s="285">
        <v>13</v>
      </c>
      <c r="B82" s="286" t="s">
        <v>938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4050</v>
      </c>
    </row>
    <row r="83" spans="1:9" customFormat="1" ht="20.149999999999999" customHeight="1" x14ac:dyDescent="0.35">
      <c r="A83" s="285">
        <v>14</v>
      </c>
      <c r="B83" s="286" t="s">
        <v>939</v>
      </c>
      <c r="C83" s="286">
        <f>data!Q69</f>
        <v>0</v>
      </c>
      <c r="D83" s="286">
        <f>data!R69</f>
        <v>67417.23</v>
      </c>
      <c r="E83" s="286">
        <f>data!S69</f>
        <v>38591.229999999996</v>
      </c>
      <c r="F83" s="286">
        <f>data!T69</f>
        <v>0</v>
      </c>
      <c r="G83" s="286">
        <f>data!U69</f>
        <v>138299.57</v>
      </c>
      <c r="H83" s="286">
        <f>data!V69</f>
        <v>0</v>
      </c>
      <c r="I83" s="286">
        <f>data!W69</f>
        <v>56328.659999999996</v>
      </c>
    </row>
    <row r="84" spans="1:9" customFormat="1" ht="20.149999999999999" customHeight="1" x14ac:dyDescent="0.35">
      <c r="A84" s="285">
        <v>15</v>
      </c>
      <c r="B84" s="286" t="s">
        <v>204</v>
      </c>
      <c r="C84" s="286">
        <f>-data!Q84</f>
        <v>0</v>
      </c>
      <c r="D84" s="286">
        <f>-data!R84</f>
        <v>0</v>
      </c>
      <c r="E84" s="286">
        <f>-data!S84</f>
        <v>0</v>
      </c>
      <c r="F84" s="286">
        <f>-data!T84</f>
        <v>0</v>
      </c>
      <c r="G84" s="286">
        <f>-data!U84</f>
        <v>-8840727.0199999996</v>
      </c>
      <c r="H84" s="286">
        <f>-data!V84</f>
        <v>0</v>
      </c>
      <c r="I84" s="286">
        <f>-data!W84</f>
        <v>0</v>
      </c>
    </row>
    <row r="85" spans="1:9" customFormat="1" ht="20.149999999999999" customHeight="1" x14ac:dyDescent="0.35">
      <c r="A85" s="285">
        <v>16</v>
      </c>
      <c r="B85" s="294" t="s">
        <v>940</v>
      </c>
      <c r="C85" s="286">
        <f>data!Q85</f>
        <v>0</v>
      </c>
      <c r="D85" s="286">
        <f>data!R85</f>
        <v>1696710.08</v>
      </c>
      <c r="E85" s="286">
        <f>data!S85</f>
        <v>1704672.7099999997</v>
      </c>
      <c r="F85" s="286">
        <f>data!T85</f>
        <v>0</v>
      </c>
      <c r="G85" s="286">
        <f>data!U85</f>
        <v>8369310.9600000046</v>
      </c>
      <c r="H85" s="286">
        <f>data!V85</f>
        <v>0</v>
      </c>
      <c r="I85" s="286">
        <f>data!W85</f>
        <v>2285176.6100000003</v>
      </c>
    </row>
    <row r="86" spans="1:9" customFormat="1" ht="20.149999999999999" customHeight="1" x14ac:dyDescent="0.35">
      <c r="A86" s="285">
        <v>17</v>
      </c>
      <c r="B86" s="286" t="s">
        <v>206</v>
      </c>
      <c r="C86" s="296"/>
      <c r="D86" s="296"/>
      <c r="E86" s="296"/>
      <c r="F86" s="296"/>
      <c r="G86" s="296"/>
      <c r="H86" s="296"/>
      <c r="I86" s="296"/>
    </row>
    <row r="87" spans="1:9" customFormat="1" ht="20.149999999999999" customHeight="1" x14ac:dyDescent="0.35">
      <c r="A87" s="285">
        <v>18</v>
      </c>
      <c r="B87" s="286" t="s">
        <v>941</v>
      </c>
      <c r="C87" s="294">
        <f>+data!M682</f>
        <v>0</v>
      </c>
      <c r="D87" s="294">
        <f>+data!M683</f>
        <v>1215291</v>
      </c>
      <c r="E87" s="294">
        <f>+data!M684</f>
        <v>797043</v>
      </c>
      <c r="F87" s="294">
        <f>+data!M685</f>
        <v>0</v>
      </c>
      <c r="G87" s="294">
        <f>+data!M686</f>
        <v>4107783</v>
      </c>
      <c r="H87" s="294">
        <f>+data!M687</f>
        <v>79658</v>
      </c>
      <c r="I87" s="294">
        <f>+data!M688</f>
        <v>1515989</v>
      </c>
    </row>
    <row r="88" spans="1:9" customFormat="1" ht="20.149999999999999" customHeight="1" x14ac:dyDescent="0.35">
      <c r="A88" s="285">
        <v>19</v>
      </c>
      <c r="B88" s="294" t="s">
        <v>942</v>
      </c>
      <c r="C88" s="286">
        <f>data!Q87</f>
        <v>0</v>
      </c>
      <c r="D88" s="286">
        <f>data!R87</f>
        <v>5178699</v>
      </c>
      <c r="E88" s="286">
        <f>data!S87</f>
        <v>0</v>
      </c>
      <c r="F88" s="286">
        <f>data!T87</f>
        <v>0</v>
      </c>
      <c r="G88" s="286">
        <f>data!U87</f>
        <v>17795405.399999999</v>
      </c>
      <c r="H88" s="286">
        <f>data!V87</f>
        <v>1613448</v>
      </c>
      <c r="I88" s="286">
        <f>data!W87</f>
        <v>9215322</v>
      </c>
    </row>
    <row r="89" spans="1:9" customFormat="1" ht="20.149999999999999" customHeight="1" x14ac:dyDescent="0.35">
      <c r="A89" s="285">
        <v>20</v>
      </c>
      <c r="B89" s="294" t="s">
        <v>943</v>
      </c>
      <c r="C89" s="286">
        <f>data!Q88</f>
        <v>0</v>
      </c>
      <c r="D89" s="286">
        <f>data!R88</f>
        <v>13035087</v>
      </c>
      <c r="E89" s="286">
        <f>data!S88</f>
        <v>0</v>
      </c>
      <c r="F89" s="286">
        <f>data!T88</f>
        <v>0</v>
      </c>
      <c r="G89" s="286">
        <f>data!U88</f>
        <v>15270400.199999999</v>
      </c>
      <c r="H89" s="286">
        <f>data!V88</f>
        <v>3496389</v>
      </c>
      <c r="I89" s="286">
        <f>data!W88</f>
        <v>24057024.129999999</v>
      </c>
    </row>
    <row r="90" spans="1:9" customFormat="1" ht="20.149999999999999" customHeight="1" x14ac:dyDescent="0.35">
      <c r="A90" s="285">
        <v>21</v>
      </c>
      <c r="B90" s="294" t="s">
        <v>944</v>
      </c>
      <c r="C90" s="286">
        <f>data!Q89</f>
        <v>0</v>
      </c>
      <c r="D90" s="286">
        <f>data!R89</f>
        <v>18213786</v>
      </c>
      <c r="E90" s="286">
        <f>data!S89</f>
        <v>0</v>
      </c>
      <c r="F90" s="286">
        <f>data!T89</f>
        <v>0</v>
      </c>
      <c r="G90" s="286">
        <f>data!U89</f>
        <v>33065805.599999998</v>
      </c>
      <c r="H90" s="286">
        <f>data!V89</f>
        <v>5109837</v>
      </c>
      <c r="I90" s="286">
        <f>data!W89</f>
        <v>33272346.129999999</v>
      </c>
    </row>
    <row r="91" spans="1:9" customFormat="1" ht="20.149999999999999" customHeight="1" x14ac:dyDescent="0.35">
      <c r="A91" s="285" t="s">
        <v>945</v>
      </c>
      <c r="B91" s="286"/>
      <c r="C91" s="296"/>
      <c r="D91" s="296"/>
      <c r="E91" s="296"/>
      <c r="F91" s="296"/>
      <c r="G91" s="296"/>
      <c r="H91" s="296"/>
      <c r="I91" s="296"/>
    </row>
    <row r="92" spans="1:9" customFormat="1" ht="20.149999999999999" customHeight="1" x14ac:dyDescent="0.35">
      <c r="A92" s="285">
        <v>22</v>
      </c>
      <c r="B92" s="286" t="s">
        <v>946</v>
      </c>
      <c r="C92" s="286">
        <f>data!Q90</f>
        <v>0</v>
      </c>
      <c r="D92" s="286">
        <f>data!R90</f>
        <v>5419.7800000000007</v>
      </c>
      <c r="E92" s="286">
        <f>data!S90</f>
        <v>3421.9599999999996</v>
      </c>
      <c r="F92" s="286">
        <f>data!T90</f>
        <v>0</v>
      </c>
      <c r="G92" s="286">
        <f>data!U90</f>
        <v>4878.0400000000009</v>
      </c>
      <c r="H92" s="286">
        <f>data!V90</f>
        <v>0</v>
      </c>
      <c r="I92" s="286">
        <f>data!W90</f>
        <v>2184.5899999999997</v>
      </c>
    </row>
    <row r="93" spans="1:9" customFormat="1" ht="20.149999999999999" customHeight="1" x14ac:dyDescent="0.35">
      <c r="A93" s="285">
        <v>23</v>
      </c>
      <c r="B93" s="286" t="s">
        <v>947</v>
      </c>
      <c r="C93" s="286">
        <f>data!Q91</f>
        <v>0</v>
      </c>
      <c r="D93" s="286">
        <f>data!R91</f>
        <v>44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customFormat="1" ht="20.149999999999999" customHeight="1" x14ac:dyDescent="0.35">
      <c r="A94" s="285">
        <v>24</v>
      </c>
      <c r="B94" s="286" t="s">
        <v>948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customFormat="1" ht="20.149999999999999" customHeight="1" x14ac:dyDescent="0.35">
      <c r="A95" s="285">
        <v>25</v>
      </c>
      <c r="B95" s="286" t="s">
        <v>949</v>
      </c>
      <c r="C95" s="286">
        <f>data!Q93</f>
        <v>0</v>
      </c>
      <c r="D95" s="286">
        <f>data!R93</f>
        <v>5745.55</v>
      </c>
      <c r="E95" s="286">
        <f>data!S93</f>
        <v>7687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90249.98</v>
      </c>
    </row>
    <row r="96" spans="1:9" customFormat="1" ht="20.149999999999999" customHeight="1" x14ac:dyDescent="0.35">
      <c r="A96" s="285">
        <v>26</v>
      </c>
      <c r="B96" s="286" t="s">
        <v>214</v>
      </c>
      <c r="C96" s="293">
        <f>data!Q94</f>
        <v>0</v>
      </c>
      <c r="D96" s="293">
        <f>data!R94</f>
        <v>7.5167269953424629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customFormat="1" ht="20.149999999999999" customHeight="1" x14ac:dyDescent="0.35">
      <c r="A97" s="279" t="s">
        <v>924</v>
      </c>
      <c r="B97" s="280"/>
      <c r="C97" s="280"/>
      <c r="D97" s="280"/>
      <c r="E97" s="280"/>
      <c r="F97" s="280"/>
      <c r="G97" s="280"/>
      <c r="H97" s="280"/>
      <c r="I97" s="279"/>
    </row>
    <row r="98" spans="1:9" customFormat="1" ht="20.149999999999999" customHeight="1" x14ac:dyDescent="0.35">
      <c r="D98" s="281"/>
      <c r="I98" s="282" t="s">
        <v>972</v>
      </c>
    </row>
    <row r="99" spans="1:9" customFormat="1" ht="20.149999999999999" customHeight="1" x14ac:dyDescent="0.35">
      <c r="A99" s="281"/>
    </row>
    <row r="100" spans="1:9" customFormat="1" ht="20.149999999999999" customHeight="1" x14ac:dyDescent="0.35">
      <c r="A100" s="283" t="str">
        <f>"Hospital: "&amp;data!C98</f>
        <v>Hospital: Auburn Medical Center</v>
      </c>
      <c r="G100" s="284"/>
      <c r="H100" s="283" t="str">
        <f>"FYE: "&amp;data!C96</f>
        <v>FYE: 12/31/2022</v>
      </c>
    </row>
    <row r="101" spans="1:9" customFormat="1" ht="20.149999999999999" customHeight="1" x14ac:dyDescent="0.35">
      <c r="A101" s="285">
        <v>1</v>
      </c>
      <c r="B101" s="286" t="s">
        <v>156</v>
      </c>
      <c r="C101" s="288" t="s">
        <v>973</v>
      </c>
      <c r="D101" s="288" t="s">
        <v>974</v>
      </c>
      <c r="E101" s="288" t="s">
        <v>975</v>
      </c>
      <c r="F101" s="288" t="s">
        <v>976</v>
      </c>
      <c r="G101" s="288" t="s">
        <v>977</v>
      </c>
      <c r="H101" s="288" t="s">
        <v>978</v>
      </c>
      <c r="I101" s="288" t="s">
        <v>979</v>
      </c>
    </row>
    <row r="102" spans="1:9" customFormat="1" ht="20.149999999999999" customHeight="1" x14ac:dyDescent="0.35">
      <c r="A102" s="289">
        <v>2</v>
      </c>
      <c r="B102" s="290" t="s">
        <v>933</v>
      </c>
      <c r="C102" s="292" t="s">
        <v>980</v>
      </c>
      <c r="D102" s="292" t="s">
        <v>981</v>
      </c>
      <c r="E102" s="292" t="s">
        <v>981</v>
      </c>
      <c r="F102" s="292" t="s">
        <v>61</v>
      </c>
      <c r="G102" s="292"/>
      <c r="H102" s="292" t="s">
        <v>63</v>
      </c>
      <c r="I102" s="292"/>
    </row>
    <row r="103" spans="1:9" customFormat="1" ht="20.149999999999999" customHeight="1" x14ac:dyDescent="0.35">
      <c r="A103" s="289"/>
      <c r="B103" s="290"/>
      <c r="C103" s="292" t="s">
        <v>122</v>
      </c>
      <c r="D103" s="292" t="s">
        <v>123</v>
      </c>
      <c r="E103" s="292" t="s">
        <v>124</v>
      </c>
      <c r="F103" s="292" t="s">
        <v>125</v>
      </c>
      <c r="G103" s="292" t="s">
        <v>62</v>
      </c>
      <c r="H103" s="292" t="s">
        <v>119</v>
      </c>
      <c r="I103" s="292" t="s">
        <v>64</v>
      </c>
    </row>
    <row r="104" spans="1:9" customFormat="1" ht="20.149999999999999" customHeight="1" x14ac:dyDescent="0.35">
      <c r="A104" s="285">
        <v>3</v>
      </c>
      <c r="B104" s="286" t="s">
        <v>937</v>
      </c>
      <c r="C104" s="287" t="s">
        <v>171</v>
      </c>
      <c r="D104" s="288" t="s">
        <v>982</v>
      </c>
      <c r="E104" s="288" t="s">
        <v>982</v>
      </c>
      <c r="F104" s="288" t="s">
        <v>982</v>
      </c>
      <c r="G104" s="298"/>
      <c r="H104" s="288" t="s">
        <v>173</v>
      </c>
      <c r="I104" s="288" t="s">
        <v>174</v>
      </c>
    </row>
    <row r="105" spans="1:9" customFormat="1" ht="20.149999999999999" customHeight="1" x14ac:dyDescent="0.35">
      <c r="A105" s="285">
        <v>4</v>
      </c>
      <c r="B105" s="286" t="s">
        <v>181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customFormat="1" ht="20.149999999999999" customHeight="1" x14ac:dyDescent="0.35">
      <c r="A106" s="285">
        <v>5</v>
      </c>
      <c r="B106" s="286" t="s">
        <v>182</v>
      </c>
      <c r="C106" s="293">
        <f>data!X60</f>
        <v>8.4615712317175937</v>
      </c>
      <c r="D106" s="293">
        <f>data!Y60</f>
        <v>32.614913009230833</v>
      </c>
      <c r="E106" s="293">
        <f>data!Z60</f>
        <v>0</v>
      </c>
      <c r="F106" s="293">
        <f>data!AA60</f>
        <v>2.2369267120223388</v>
      </c>
      <c r="G106" s="293">
        <f>data!AB60</f>
        <v>34.057176707663402</v>
      </c>
      <c r="H106" s="293">
        <f>data!AC60</f>
        <v>17.356778079814141</v>
      </c>
      <c r="I106" s="293">
        <f>data!AD60</f>
        <v>0</v>
      </c>
    </row>
    <row r="107" spans="1:9" customFormat="1" ht="20.149999999999999" customHeight="1" x14ac:dyDescent="0.35">
      <c r="A107" s="285">
        <v>6</v>
      </c>
      <c r="B107" s="286" t="s">
        <v>183</v>
      </c>
      <c r="C107" s="286">
        <f>data!X61</f>
        <v>1144760.23</v>
      </c>
      <c r="D107" s="286">
        <f>data!Y61</f>
        <v>3207540.1199999996</v>
      </c>
      <c r="E107" s="286">
        <f>data!Z61</f>
        <v>0</v>
      </c>
      <c r="F107" s="286">
        <f>data!AA61</f>
        <v>329562.94999999995</v>
      </c>
      <c r="G107" s="286">
        <f>data!AB61</f>
        <v>4309492.4399999995</v>
      </c>
      <c r="H107" s="286">
        <f>data!AC61</f>
        <v>1909921.5699999998</v>
      </c>
      <c r="I107" s="286">
        <f>data!AD61</f>
        <v>0</v>
      </c>
    </row>
    <row r="108" spans="1:9" customFormat="1" ht="20.149999999999999" customHeight="1" x14ac:dyDescent="0.35">
      <c r="A108" s="285">
        <v>7</v>
      </c>
      <c r="B108" s="286" t="s">
        <v>11</v>
      </c>
      <c r="C108" s="286">
        <f>data!X62</f>
        <v>236162</v>
      </c>
      <c r="D108" s="286">
        <f>data!Y62</f>
        <v>639488</v>
      </c>
      <c r="E108" s="286">
        <f>data!Z62</f>
        <v>0</v>
      </c>
      <c r="F108" s="286">
        <f>data!AA62</f>
        <v>63830</v>
      </c>
      <c r="G108" s="286">
        <f>data!AB62</f>
        <v>937675</v>
      </c>
      <c r="H108" s="286">
        <f>data!AC62</f>
        <v>457370</v>
      </c>
      <c r="I108" s="286">
        <f>data!AD62</f>
        <v>0</v>
      </c>
    </row>
    <row r="109" spans="1:9" customFormat="1" ht="20.149999999999999" customHeight="1" x14ac:dyDescent="0.35">
      <c r="A109" s="285">
        <v>8</v>
      </c>
      <c r="B109" s="286" t="s">
        <v>184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114049.45</v>
      </c>
    </row>
    <row r="110" spans="1:9" customFormat="1" ht="20.149999999999999" customHeight="1" x14ac:dyDescent="0.35">
      <c r="A110" s="285">
        <v>9</v>
      </c>
      <c r="B110" s="286" t="s">
        <v>185</v>
      </c>
      <c r="C110" s="286">
        <f>data!X64</f>
        <v>313089.36</v>
      </c>
      <c r="D110" s="286">
        <f>data!Y64</f>
        <v>3434998.0599999996</v>
      </c>
      <c r="E110" s="286">
        <f>data!Z64</f>
        <v>0</v>
      </c>
      <c r="F110" s="286">
        <f>data!AA64</f>
        <v>174466.06</v>
      </c>
      <c r="G110" s="286">
        <f>data!AB64</f>
        <v>4491358.25</v>
      </c>
      <c r="H110" s="286">
        <f>data!AC64</f>
        <v>294377.94</v>
      </c>
      <c r="I110" s="286">
        <f>data!AD64</f>
        <v>0</v>
      </c>
    </row>
    <row r="111" spans="1:9" customFormat="1" ht="20.149999999999999" customHeight="1" x14ac:dyDescent="0.35">
      <c r="A111" s="285">
        <v>10</v>
      </c>
      <c r="B111" s="286" t="s">
        <v>446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customFormat="1" ht="20.149999999999999" customHeight="1" x14ac:dyDescent="0.35">
      <c r="A112" s="285">
        <v>11</v>
      </c>
      <c r="B112" s="286" t="s">
        <v>447</v>
      </c>
      <c r="C112" s="286">
        <f>data!X66</f>
        <v>22629.879999999997</v>
      </c>
      <c r="D112" s="286">
        <f>data!Y66</f>
        <v>45835.900000000009</v>
      </c>
      <c r="E112" s="286">
        <f>data!Z66</f>
        <v>0</v>
      </c>
      <c r="F112" s="286">
        <f>data!AA66</f>
        <v>24199.200000000001</v>
      </c>
      <c r="G112" s="286">
        <f>data!AB66</f>
        <v>207473.46999999997</v>
      </c>
      <c r="H112" s="286">
        <f>data!AC66</f>
        <v>29655.21</v>
      </c>
      <c r="I112" s="286">
        <f>data!AD66</f>
        <v>1496575.98</v>
      </c>
    </row>
    <row r="113" spans="1:9" customFormat="1" ht="20.149999999999999" customHeight="1" x14ac:dyDescent="0.35">
      <c r="A113" s="285">
        <v>12</v>
      </c>
      <c r="B113" s="286" t="s">
        <v>16</v>
      </c>
      <c r="C113" s="286">
        <f>data!X67</f>
        <v>269677</v>
      </c>
      <c r="D113" s="286">
        <f>data!Y67</f>
        <v>409508</v>
      </c>
      <c r="E113" s="286">
        <f>data!Z67</f>
        <v>0</v>
      </c>
      <c r="F113" s="286">
        <f>data!AA67</f>
        <v>52946</v>
      </c>
      <c r="G113" s="286">
        <f>data!AB67</f>
        <v>62546</v>
      </c>
      <c r="H113" s="286">
        <f>data!AC67</f>
        <v>55932</v>
      </c>
      <c r="I113" s="286">
        <f>data!AD67</f>
        <v>3533</v>
      </c>
    </row>
    <row r="114" spans="1:9" customFormat="1" ht="20.149999999999999" customHeight="1" x14ac:dyDescent="0.35">
      <c r="A114" s="285">
        <v>13</v>
      </c>
      <c r="B114" s="286" t="s">
        <v>938</v>
      </c>
      <c r="C114" s="286">
        <f>data!X68</f>
        <v>0</v>
      </c>
      <c r="D114" s="286">
        <f>data!Y68</f>
        <v>116456.24</v>
      </c>
      <c r="E114" s="286">
        <f>data!Z68</f>
        <v>0</v>
      </c>
      <c r="F114" s="286">
        <f>data!AA68</f>
        <v>117.3</v>
      </c>
      <c r="G114" s="286">
        <f>data!AB68</f>
        <v>614</v>
      </c>
      <c r="H114" s="286">
        <f>data!AC68</f>
        <v>10265.9</v>
      </c>
      <c r="I114" s="286">
        <f>data!AD68</f>
        <v>0</v>
      </c>
    </row>
    <row r="115" spans="1:9" customFormat="1" ht="20.149999999999999" customHeight="1" x14ac:dyDescent="0.35">
      <c r="A115" s="285">
        <v>14</v>
      </c>
      <c r="B115" s="286" t="s">
        <v>939</v>
      </c>
      <c r="C115" s="286">
        <f>data!X69</f>
        <v>34352.43</v>
      </c>
      <c r="D115" s="286">
        <f>data!Y69</f>
        <v>176116.06</v>
      </c>
      <c r="E115" s="286">
        <f>data!Z69</f>
        <v>0</v>
      </c>
      <c r="F115" s="286">
        <f>data!AA69</f>
        <v>37086.33</v>
      </c>
      <c r="G115" s="286">
        <f>data!AB69</f>
        <v>177909.41999999998</v>
      </c>
      <c r="H115" s="286">
        <f>data!AC69</f>
        <v>51489.43</v>
      </c>
      <c r="I115" s="286">
        <f>data!AD69</f>
        <v>15118.210000000001</v>
      </c>
    </row>
    <row r="116" spans="1:9" customFormat="1" ht="20.149999999999999" customHeight="1" x14ac:dyDescent="0.35">
      <c r="A116" s="285">
        <v>15</v>
      </c>
      <c r="B116" s="286" t="s">
        <v>204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-3695.57</v>
      </c>
      <c r="H116" s="286">
        <f>-data!AC84</f>
        <v>0</v>
      </c>
      <c r="I116" s="286">
        <f>-data!AD84</f>
        <v>-448.24</v>
      </c>
    </row>
    <row r="117" spans="1:9" customFormat="1" ht="20.149999999999999" customHeight="1" x14ac:dyDescent="0.35">
      <c r="A117" s="285">
        <v>16</v>
      </c>
      <c r="B117" s="294" t="s">
        <v>940</v>
      </c>
      <c r="C117" s="286">
        <f>data!X85</f>
        <v>2020670.8999999997</v>
      </c>
      <c r="D117" s="286">
        <f>data!Y85</f>
        <v>8029942.3799999999</v>
      </c>
      <c r="E117" s="286">
        <f>data!Z85</f>
        <v>0</v>
      </c>
      <c r="F117" s="286">
        <f>data!AA85</f>
        <v>682207.84</v>
      </c>
      <c r="G117" s="286">
        <f>data!AB85</f>
        <v>10183373.01</v>
      </c>
      <c r="H117" s="286">
        <f>data!AC85</f>
        <v>2809012.05</v>
      </c>
      <c r="I117" s="286">
        <f>data!AD85</f>
        <v>1628828.4</v>
      </c>
    </row>
    <row r="118" spans="1:9" customFormat="1" ht="20.149999999999999" customHeight="1" x14ac:dyDescent="0.35">
      <c r="A118" s="285">
        <v>17</v>
      </c>
      <c r="B118" s="286" t="s">
        <v>206</v>
      </c>
      <c r="C118" s="296"/>
      <c r="D118" s="296"/>
      <c r="E118" s="296"/>
      <c r="F118" s="296"/>
      <c r="G118" s="296"/>
      <c r="H118" s="296"/>
      <c r="I118" s="296"/>
    </row>
    <row r="119" spans="1:9" customFormat="1" ht="20.149999999999999" customHeight="1" x14ac:dyDescent="0.35">
      <c r="A119" s="285">
        <v>18</v>
      </c>
      <c r="B119" s="286" t="s">
        <v>941</v>
      </c>
      <c r="C119" s="294">
        <f>+data!M689</f>
        <v>2113079</v>
      </c>
      <c r="D119" s="294">
        <f>+data!M690</f>
        <v>5066152</v>
      </c>
      <c r="E119" s="294">
        <f>+data!M691</f>
        <v>0</v>
      </c>
      <c r="F119" s="294">
        <f>+data!M692</f>
        <v>441664</v>
      </c>
      <c r="G119" s="294">
        <f>+data!M693</f>
        <v>4990126</v>
      </c>
      <c r="H119" s="294">
        <f>+data!M694</f>
        <v>1578817</v>
      </c>
      <c r="I119" s="294">
        <f>+data!M695</f>
        <v>694108</v>
      </c>
    </row>
    <row r="120" spans="1:9" customFormat="1" ht="20.149999999999999" customHeight="1" x14ac:dyDescent="0.35">
      <c r="A120" s="285">
        <v>19</v>
      </c>
      <c r="B120" s="294" t="s">
        <v>942</v>
      </c>
      <c r="C120" s="286">
        <f>data!X87</f>
        <v>20858896.710000001</v>
      </c>
      <c r="D120" s="286">
        <f>data!Y87</f>
        <v>26546201.600000001</v>
      </c>
      <c r="E120" s="286">
        <f>data!Z87</f>
        <v>0</v>
      </c>
      <c r="F120" s="286">
        <f>data!AA87</f>
        <v>1270692.51</v>
      </c>
      <c r="G120" s="286">
        <f>data!AB87</f>
        <v>31256152.629999999</v>
      </c>
      <c r="H120" s="286">
        <f>data!AC87</f>
        <v>23454320</v>
      </c>
      <c r="I120" s="286">
        <f>data!AD87</f>
        <v>2549908</v>
      </c>
    </row>
    <row r="121" spans="1:9" customFormat="1" ht="20.149999999999999" customHeight="1" x14ac:dyDescent="0.35">
      <c r="A121" s="285">
        <v>20</v>
      </c>
      <c r="B121" s="294" t="s">
        <v>943</v>
      </c>
      <c r="C121" s="286">
        <f>data!X88</f>
        <v>58363962.350000001</v>
      </c>
      <c r="D121" s="286">
        <f>data!Y88</f>
        <v>38164082</v>
      </c>
      <c r="E121" s="286">
        <f>data!Z88</f>
        <v>0</v>
      </c>
      <c r="F121" s="286">
        <f>data!AA88</f>
        <v>3592523.36</v>
      </c>
      <c r="G121" s="286">
        <f>data!AB88</f>
        <v>12776272.200000001</v>
      </c>
      <c r="H121" s="286">
        <f>data!AC88</f>
        <v>2661937</v>
      </c>
      <c r="I121" s="286">
        <f>data!AD88</f>
        <v>53114</v>
      </c>
    </row>
    <row r="122" spans="1:9" customFormat="1" ht="20.149999999999999" customHeight="1" x14ac:dyDescent="0.35">
      <c r="A122" s="285">
        <v>21</v>
      </c>
      <c r="B122" s="294" t="s">
        <v>944</v>
      </c>
      <c r="C122" s="286">
        <f>data!X89</f>
        <v>79222859.060000002</v>
      </c>
      <c r="D122" s="286">
        <f>data!Y89</f>
        <v>64710283.600000001</v>
      </c>
      <c r="E122" s="286">
        <f>data!Z89</f>
        <v>0</v>
      </c>
      <c r="F122" s="286">
        <f>data!AA89</f>
        <v>4863215.87</v>
      </c>
      <c r="G122" s="286">
        <f>data!AB89</f>
        <v>44032424.829999998</v>
      </c>
      <c r="H122" s="286">
        <f>data!AC89</f>
        <v>26116257</v>
      </c>
      <c r="I122" s="286">
        <f>data!AD89</f>
        <v>2603022</v>
      </c>
    </row>
    <row r="123" spans="1:9" customFormat="1" ht="20.149999999999999" customHeight="1" x14ac:dyDescent="0.35">
      <c r="A123" s="285" t="s">
        <v>945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customFormat="1" ht="20.149999999999999" customHeight="1" x14ac:dyDescent="0.35">
      <c r="A124" s="285">
        <v>22</v>
      </c>
      <c r="B124" s="286" t="s">
        <v>946</v>
      </c>
      <c r="C124" s="286">
        <f>data!X90</f>
        <v>1928.6299999999999</v>
      </c>
      <c r="D124" s="286">
        <f>data!Y90</f>
        <v>13870.289999999999</v>
      </c>
      <c r="E124" s="286">
        <f>data!Z90</f>
        <v>0</v>
      </c>
      <c r="F124" s="286">
        <f>data!AA90</f>
        <v>2737.0699999999997</v>
      </c>
      <c r="G124" s="286">
        <f>data!AB90</f>
        <v>1109.98</v>
      </c>
      <c r="H124" s="286">
        <f>data!AC90</f>
        <v>1292.2099999999998</v>
      </c>
      <c r="I124" s="286">
        <f>data!AD90</f>
        <v>210.79</v>
      </c>
    </row>
    <row r="125" spans="1:9" customFormat="1" ht="20.149999999999999" customHeight="1" x14ac:dyDescent="0.35">
      <c r="A125" s="285">
        <v>23</v>
      </c>
      <c r="B125" s="286" t="s">
        <v>947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customFormat="1" ht="20.149999999999999" customHeight="1" x14ac:dyDescent="0.35">
      <c r="A126" s="285">
        <v>24</v>
      </c>
      <c r="B126" s="286" t="s">
        <v>948</v>
      </c>
      <c r="C126" s="286">
        <f>data!X92</f>
        <v>0</v>
      </c>
      <c r="D126" s="286">
        <f>data!Y92</f>
        <v>2912.579308645018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customFormat="1" ht="20.149999999999999" customHeight="1" x14ac:dyDescent="0.35">
      <c r="A127" s="285">
        <v>25</v>
      </c>
      <c r="B127" s="286" t="s">
        <v>949</v>
      </c>
      <c r="C127" s="286">
        <f>data!X93</f>
        <v>0</v>
      </c>
      <c r="D127" s="286">
        <f>data!Y93</f>
        <v>365.27</v>
      </c>
      <c r="E127" s="286">
        <f>data!Z93</f>
        <v>0</v>
      </c>
      <c r="F127" s="286">
        <f>data!AA93</f>
        <v>8328.32</v>
      </c>
      <c r="G127" s="286">
        <f>data!AB93</f>
        <v>3402.87</v>
      </c>
      <c r="H127" s="286">
        <f>data!AC93</f>
        <v>7652.7</v>
      </c>
      <c r="I127" s="286">
        <f>data!AD93</f>
        <v>0</v>
      </c>
    </row>
    <row r="128" spans="1:9" customFormat="1" ht="20.149999999999999" customHeight="1" x14ac:dyDescent="0.35">
      <c r="A128" s="285">
        <v>26</v>
      </c>
      <c r="B128" s="286" t="s">
        <v>214</v>
      </c>
      <c r="C128" s="293">
        <f>data!X94</f>
        <v>0</v>
      </c>
      <c r="D128" s="293">
        <f>data!Y94</f>
        <v>5.1232214897260269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customFormat="1" ht="20.149999999999999" customHeight="1" x14ac:dyDescent="0.35">
      <c r="A129" s="279" t="s">
        <v>924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customFormat="1" ht="20.149999999999999" customHeight="1" x14ac:dyDescent="0.35">
      <c r="D130" s="281"/>
      <c r="I130" s="282" t="s">
        <v>983</v>
      </c>
    </row>
    <row r="131" spans="1:14" customFormat="1" ht="20.149999999999999" customHeight="1" x14ac:dyDescent="0.35">
      <c r="A131" s="281"/>
    </row>
    <row r="132" spans="1:14" customFormat="1" ht="20.149999999999999" customHeight="1" x14ac:dyDescent="0.35">
      <c r="A132" s="283" t="str">
        <f>"Hospital: "&amp;data!C98</f>
        <v>Hospital: Auburn Medical Center</v>
      </c>
      <c r="G132" s="284"/>
      <c r="H132" s="283" t="str">
        <f>"FYE: "&amp;data!C96</f>
        <v>FYE: 12/31/2022</v>
      </c>
    </row>
    <row r="133" spans="1:14" customFormat="1" ht="20.149999999999999" customHeight="1" x14ac:dyDescent="0.35">
      <c r="A133" s="285">
        <v>1</v>
      </c>
      <c r="B133" s="286" t="s">
        <v>156</v>
      </c>
      <c r="C133" s="288" t="s">
        <v>984</v>
      </c>
      <c r="D133" s="288" t="s">
        <v>985</v>
      </c>
      <c r="E133" s="288" t="s">
        <v>986</v>
      </c>
      <c r="F133" s="288" t="s">
        <v>987</v>
      </c>
      <c r="G133" s="288" t="s">
        <v>988</v>
      </c>
      <c r="H133" s="288" t="s">
        <v>989</v>
      </c>
      <c r="I133" s="288" t="s">
        <v>990</v>
      </c>
    </row>
    <row r="134" spans="1:14" customFormat="1" ht="20.149999999999999" customHeight="1" x14ac:dyDescent="0.35">
      <c r="A134" s="289">
        <v>2</v>
      </c>
      <c r="B134" s="290" t="s">
        <v>933</v>
      </c>
      <c r="C134" s="292" t="s">
        <v>42</v>
      </c>
      <c r="D134" s="292" t="s">
        <v>43</v>
      </c>
      <c r="E134" s="292" t="s">
        <v>65</v>
      </c>
      <c r="F134" s="292"/>
      <c r="G134" s="292" t="s">
        <v>991</v>
      </c>
      <c r="H134" s="292"/>
      <c r="I134" s="292" t="s">
        <v>69</v>
      </c>
    </row>
    <row r="135" spans="1:14" customFormat="1" ht="20.149999999999999" customHeight="1" x14ac:dyDescent="0.35">
      <c r="A135" s="289"/>
      <c r="B135" s="290"/>
      <c r="C135" s="292" t="s">
        <v>119</v>
      </c>
      <c r="D135" s="292" t="s">
        <v>126</v>
      </c>
      <c r="E135" s="292" t="s">
        <v>118</v>
      </c>
      <c r="F135" s="292" t="s">
        <v>66</v>
      </c>
      <c r="G135" s="292" t="s">
        <v>127</v>
      </c>
      <c r="H135" s="292" t="s">
        <v>68</v>
      </c>
      <c r="I135" s="292" t="s">
        <v>119</v>
      </c>
    </row>
    <row r="136" spans="1:14" customFormat="1" ht="20.149999999999999" customHeight="1" x14ac:dyDescent="0.35">
      <c r="A136" s="285">
        <v>3</v>
      </c>
      <c r="B136" s="286" t="s">
        <v>937</v>
      </c>
      <c r="C136" s="288" t="s">
        <v>173</v>
      </c>
      <c r="D136" s="288" t="s">
        <v>175</v>
      </c>
      <c r="E136" s="288" t="s">
        <v>175</v>
      </c>
      <c r="F136" s="288" t="s">
        <v>176</v>
      </c>
      <c r="G136" s="287" t="s">
        <v>992</v>
      </c>
      <c r="H136" s="288" t="s">
        <v>175</v>
      </c>
      <c r="I136" s="288" t="s">
        <v>173</v>
      </c>
    </row>
    <row r="137" spans="1:14" customFormat="1" ht="20.149999999999999" customHeight="1" x14ac:dyDescent="0.35">
      <c r="A137" s="285">
        <v>4</v>
      </c>
      <c r="B137" s="286" t="s">
        <v>181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customFormat="1" ht="20.149999999999999" customHeight="1" x14ac:dyDescent="0.35">
      <c r="A138" s="285">
        <v>5</v>
      </c>
      <c r="B138" s="286" t="s">
        <v>182</v>
      </c>
      <c r="C138" s="293">
        <f>data!AE60</f>
        <v>0</v>
      </c>
      <c r="D138" s="293">
        <f>data!AF60</f>
        <v>0</v>
      </c>
      <c r="E138" s="293">
        <f>data!AG60</f>
        <v>118.31119518927245</v>
      </c>
      <c r="F138" s="293">
        <f>data!AH60</f>
        <v>0</v>
      </c>
      <c r="G138" s="293">
        <f>data!AI60</f>
        <v>9.3605965740601924</v>
      </c>
      <c r="H138" s="293">
        <f>data!AJ60</f>
        <v>8.0921006838230003</v>
      </c>
      <c r="I138" s="293">
        <f>data!AK60</f>
        <v>0</v>
      </c>
    </row>
    <row r="139" spans="1:14" customFormat="1" ht="20.149999999999999" customHeight="1" x14ac:dyDescent="0.35">
      <c r="A139" s="285">
        <v>6</v>
      </c>
      <c r="B139" s="286" t="s">
        <v>183</v>
      </c>
      <c r="C139" s="286">
        <f>data!AE61</f>
        <v>1007592.71</v>
      </c>
      <c r="D139" s="286">
        <f>data!AF61</f>
        <v>0</v>
      </c>
      <c r="E139" s="286">
        <f>data!AG61</f>
        <v>17763598.229999997</v>
      </c>
      <c r="F139" s="286">
        <f>data!AH61</f>
        <v>0</v>
      </c>
      <c r="G139" s="286">
        <f>data!AI61</f>
        <v>1108354.75</v>
      </c>
      <c r="H139" s="286">
        <f>data!AJ61</f>
        <v>1041704.0700000001</v>
      </c>
      <c r="I139" s="286">
        <f>data!AK61</f>
        <v>0</v>
      </c>
    </row>
    <row r="140" spans="1:14" customFormat="1" ht="20.149999999999999" customHeight="1" x14ac:dyDescent="0.35">
      <c r="A140" s="285">
        <v>7</v>
      </c>
      <c r="B140" s="286" t="s">
        <v>11</v>
      </c>
      <c r="C140" s="286">
        <f>data!AE62</f>
        <v>232221</v>
      </c>
      <c r="D140" s="286">
        <f>data!AF62</f>
        <v>0</v>
      </c>
      <c r="E140" s="286">
        <f>data!AG62</f>
        <v>2405418</v>
      </c>
      <c r="F140" s="286">
        <f>data!AH62</f>
        <v>0</v>
      </c>
      <c r="G140" s="286">
        <f>data!AI62</f>
        <v>249918</v>
      </c>
      <c r="H140" s="286">
        <f>data!AJ62</f>
        <v>233612</v>
      </c>
      <c r="I140" s="286">
        <f>data!AK62</f>
        <v>0</v>
      </c>
    </row>
    <row r="141" spans="1:14" customFormat="1" ht="20.149999999999999" customHeight="1" x14ac:dyDescent="0.35">
      <c r="A141" s="285">
        <v>8</v>
      </c>
      <c r="B141" s="286" t="s">
        <v>184</v>
      </c>
      <c r="C141" s="286">
        <f>data!AE63</f>
        <v>0</v>
      </c>
      <c r="D141" s="286">
        <f>data!AF63</f>
        <v>0</v>
      </c>
      <c r="E141" s="286">
        <f>data!AG63</f>
        <v>361429.07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customFormat="1" ht="20.149999999999999" customHeight="1" x14ac:dyDescent="0.35">
      <c r="A142" s="285">
        <v>9</v>
      </c>
      <c r="B142" s="286" t="s">
        <v>185</v>
      </c>
      <c r="C142" s="286">
        <f>data!AE64</f>
        <v>1795.1999999999998</v>
      </c>
      <c r="D142" s="286">
        <f>data!AF64</f>
        <v>0</v>
      </c>
      <c r="E142" s="286">
        <f>data!AG64</f>
        <v>1760608.4799999995</v>
      </c>
      <c r="F142" s="286">
        <f>data!AH64</f>
        <v>0</v>
      </c>
      <c r="G142" s="286">
        <f>data!AI64</f>
        <v>255340.94000000003</v>
      </c>
      <c r="H142" s="286">
        <f>data!AJ64</f>
        <v>103026.71</v>
      </c>
      <c r="I142" s="286">
        <f>data!AK64</f>
        <v>0</v>
      </c>
    </row>
    <row r="143" spans="1:14" customFormat="1" ht="20.149999999999999" customHeight="1" x14ac:dyDescent="0.35">
      <c r="A143" s="285">
        <v>10</v>
      </c>
      <c r="B143" s="286" t="s">
        <v>446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customFormat="1" ht="20.149999999999999" customHeight="1" x14ac:dyDescent="0.35">
      <c r="A144" s="285">
        <v>11</v>
      </c>
      <c r="B144" s="286" t="s">
        <v>447</v>
      </c>
      <c r="C144" s="286">
        <f>data!AE66</f>
        <v>40</v>
      </c>
      <c r="D144" s="286">
        <f>data!AF66</f>
        <v>0</v>
      </c>
      <c r="E144" s="286">
        <f>data!AG66</f>
        <v>367710.54</v>
      </c>
      <c r="F144" s="286">
        <f>data!AH66</f>
        <v>0</v>
      </c>
      <c r="G144" s="286">
        <f>data!AI66</f>
        <v>22539.15</v>
      </c>
      <c r="H144" s="286">
        <f>data!AJ66</f>
        <v>3778.81</v>
      </c>
      <c r="I144" s="286">
        <f>data!AK66</f>
        <v>0</v>
      </c>
    </row>
    <row r="145" spans="1:9" customFormat="1" ht="20.149999999999999" customHeight="1" x14ac:dyDescent="0.35">
      <c r="A145" s="285">
        <v>12</v>
      </c>
      <c r="B145" s="286" t="s">
        <v>16</v>
      </c>
      <c r="C145" s="286">
        <f>data!AE67</f>
        <v>25249</v>
      </c>
      <c r="D145" s="286">
        <f>data!AF67</f>
        <v>0</v>
      </c>
      <c r="E145" s="286">
        <f>data!AG67</f>
        <v>511652</v>
      </c>
      <c r="F145" s="286">
        <f>data!AH67</f>
        <v>0</v>
      </c>
      <c r="G145" s="286">
        <f>data!AI67</f>
        <v>11596</v>
      </c>
      <c r="H145" s="286">
        <f>data!AJ67</f>
        <v>54495</v>
      </c>
      <c r="I145" s="286">
        <f>data!AK67</f>
        <v>0</v>
      </c>
    </row>
    <row r="146" spans="1:9" customFormat="1" ht="20.149999999999999" customHeight="1" x14ac:dyDescent="0.35">
      <c r="A146" s="285">
        <v>13</v>
      </c>
      <c r="B146" s="286" t="s">
        <v>938</v>
      </c>
      <c r="C146" s="286">
        <f>data!AE68</f>
        <v>0</v>
      </c>
      <c r="D146" s="286">
        <f>data!AF68</f>
        <v>0</v>
      </c>
      <c r="E146" s="286">
        <f>data!AG68</f>
        <v>11141.84</v>
      </c>
      <c r="F146" s="286">
        <f>data!AH68</f>
        <v>0</v>
      </c>
      <c r="G146" s="286">
        <f>data!AI68</f>
        <v>0</v>
      </c>
      <c r="H146" s="286">
        <f>data!AJ68</f>
        <v>122023.75</v>
      </c>
      <c r="I146" s="286">
        <f>data!AK68</f>
        <v>0</v>
      </c>
    </row>
    <row r="147" spans="1:9" customFormat="1" ht="20.149999999999999" customHeight="1" x14ac:dyDescent="0.35">
      <c r="A147" s="285">
        <v>14</v>
      </c>
      <c r="B147" s="286" t="s">
        <v>939</v>
      </c>
      <c r="C147" s="286">
        <f>data!AE69</f>
        <v>27933.56</v>
      </c>
      <c r="D147" s="286">
        <f>data!AF69</f>
        <v>0</v>
      </c>
      <c r="E147" s="286">
        <f>data!AG69</f>
        <v>647371.15</v>
      </c>
      <c r="F147" s="286">
        <f>data!AH69</f>
        <v>0</v>
      </c>
      <c r="G147" s="286">
        <f>data!AI69</f>
        <v>25878.45</v>
      </c>
      <c r="H147" s="286">
        <f>data!AJ69</f>
        <v>22992.649999999998</v>
      </c>
      <c r="I147" s="286">
        <f>data!AK69</f>
        <v>48.5</v>
      </c>
    </row>
    <row r="148" spans="1:9" customFormat="1" ht="20.149999999999999" customHeight="1" x14ac:dyDescent="0.35">
      <c r="A148" s="285">
        <v>15</v>
      </c>
      <c r="B148" s="286" t="s">
        <v>204</v>
      </c>
      <c r="C148" s="286">
        <f>-data!AE84</f>
        <v>0</v>
      </c>
      <c r="D148" s="286">
        <f>-data!AF84</f>
        <v>0</v>
      </c>
      <c r="E148" s="286">
        <f>-data!AG84</f>
        <v>-31170.25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customFormat="1" ht="20.149999999999999" customHeight="1" x14ac:dyDescent="0.35">
      <c r="A149" s="285">
        <v>16</v>
      </c>
      <c r="B149" s="294" t="s">
        <v>940</v>
      </c>
      <c r="C149" s="286">
        <f>data!AE85</f>
        <v>1294831.47</v>
      </c>
      <c r="D149" s="286">
        <f>data!AF85</f>
        <v>0</v>
      </c>
      <c r="E149" s="286">
        <f>data!AG85</f>
        <v>23797759.059999995</v>
      </c>
      <c r="F149" s="286">
        <f>data!AH85</f>
        <v>0</v>
      </c>
      <c r="G149" s="286">
        <f>data!AI85</f>
        <v>1673627.2899999998</v>
      </c>
      <c r="H149" s="286">
        <f>data!AJ85</f>
        <v>1581632.99</v>
      </c>
      <c r="I149" s="286">
        <f>data!AK85</f>
        <v>48.5</v>
      </c>
    </row>
    <row r="150" spans="1:9" customFormat="1" ht="20.149999999999999" customHeight="1" x14ac:dyDescent="0.35">
      <c r="A150" s="285">
        <v>17</v>
      </c>
      <c r="B150" s="286" t="s">
        <v>206</v>
      </c>
      <c r="C150" s="296"/>
      <c r="D150" s="296"/>
      <c r="E150" s="296"/>
      <c r="F150" s="296"/>
      <c r="G150" s="296"/>
      <c r="H150" s="296"/>
      <c r="I150" s="296"/>
    </row>
    <row r="151" spans="1:9" customFormat="1" ht="20.149999999999999" customHeight="1" x14ac:dyDescent="0.35">
      <c r="A151" s="285">
        <v>18</v>
      </c>
      <c r="B151" s="286" t="s">
        <v>941</v>
      </c>
      <c r="C151" s="294">
        <f>+data!M696</f>
        <v>595887</v>
      </c>
      <c r="D151" s="294">
        <f>+data!M697</f>
        <v>0</v>
      </c>
      <c r="E151" s="294">
        <f>+data!M698</f>
        <v>14369443</v>
      </c>
      <c r="F151" s="294">
        <f>+data!M699</f>
        <v>0</v>
      </c>
      <c r="G151" s="294">
        <f>+data!M700</f>
        <v>855060</v>
      </c>
      <c r="H151" s="294">
        <f>+data!M701</f>
        <v>1913795</v>
      </c>
      <c r="I151" s="294">
        <f>+data!M702</f>
        <v>19</v>
      </c>
    </row>
    <row r="152" spans="1:9" customFormat="1" ht="20.149999999999999" customHeight="1" x14ac:dyDescent="0.35">
      <c r="A152" s="285">
        <v>19</v>
      </c>
      <c r="B152" s="294" t="s">
        <v>942</v>
      </c>
      <c r="C152" s="286">
        <f>data!AE87</f>
        <v>4791590.04</v>
      </c>
      <c r="D152" s="286">
        <f>data!AF87</f>
        <v>0</v>
      </c>
      <c r="E152" s="286">
        <f>data!AG87</f>
        <v>57965100.5</v>
      </c>
      <c r="F152" s="286">
        <f>data!AH87</f>
        <v>0</v>
      </c>
      <c r="G152" s="286">
        <f>data!AI87</f>
        <v>114666</v>
      </c>
      <c r="H152" s="286">
        <f>data!AJ87</f>
        <v>0</v>
      </c>
      <c r="I152" s="286">
        <f>data!AK87</f>
        <v>0</v>
      </c>
    </row>
    <row r="153" spans="1:9" customFormat="1" ht="20.149999999999999" customHeight="1" x14ac:dyDescent="0.35">
      <c r="A153" s="285">
        <v>20</v>
      </c>
      <c r="B153" s="294" t="s">
        <v>943</v>
      </c>
      <c r="C153" s="286">
        <f>data!AE88</f>
        <v>434832</v>
      </c>
      <c r="D153" s="286">
        <f>data!AF88</f>
        <v>0</v>
      </c>
      <c r="E153" s="286">
        <f>data!AG88</f>
        <v>138463015.65000001</v>
      </c>
      <c r="F153" s="286">
        <f>data!AH88</f>
        <v>0</v>
      </c>
      <c r="G153" s="286">
        <f>data!AI88</f>
        <v>3722977</v>
      </c>
      <c r="H153" s="286">
        <f>data!AJ88</f>
        <v>4744889</v>
      </c>
      <c r="I153" s="286">
        <f>data!AK88</f>
        <v>0</v>
      </c>
    </row>
    <row r="154" spans="1:9" customFormat="1" ht="20.149999999999999" customHeight="1" x14ac:dyDescent="0.35">
      <c r="A154" s="285">
        <v>21</v>
      </c>
      <c r="B154" s="294" t="s">
        <v>944</v>
      </c>
      <c r="C154" s="286">
        <f>data!AE89</f>
        <v>5226422.04</v>
      </c>
      <c r="D154" s="286">
        <f>data!AF89</f>
        <v>0</v>
      </c>
      <c r="E154" s="286">
        <f>data!AG89</f>
        <v>196428116.15000001</v>
      </c>
      <c r="F154" s="286">
        <f>data!AH89</f>
        <v>0</v>
      </c>
      <c r="G154" s="286">
        <f>data!AI89</f>
        <v>3837643</v>
      </c>
      <c r="H154" s="286">
        <f>data!AJ89</f>
        <v>4744889</v>
      </c>
      <c r="I154" s="286">
        <f>data!AK89</f>
        <v>0</v>
      </c>
    </row>
    <row r="155" spans="1:9" customFormat="1" ht="20.149999999999999" customHeight="1" x14ac:dyDescent="0.35">
      <c r="A155" s="285" t="s">
        <v>945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customFormat="1" ht="20.149999999999999" customHeight="1" x14ac:dyDescent="0.35">
      <c r="A156" s="285">
        <v>22</v>
      </c>
      <c r="B156" s="286" t="s">
        <v>946</v>
      </c>
      <c r="C156" s="286">
        <f>data!AE90</f>
        <v>0</v>
      </c>
      <c r="D156" s="286">
        <f>data!AF90</f>
        <v>0</v>
      </c>
      <c r="E156" s="286">
        <f>data!AG90</f>
        <v>20649.849999999991</v>
      </c>
      <c r="F156" s="286">
        <f>data!AH90</f>
        <v>0</v>
      </c>
      <c r="G156" s="286">
        <f>data!AI90</f>
        <v>108.58</v>
      </c>
      <c r="H156" s="286">
        <f>data!AJ90</f>
        <v>0</v>
      </c>
      <c r="I156" s="286">
        <f>data!AK90</f>
        <v>0</v>
      </c>
    </row>
    <row r="157" spans="1:9" customFormat="1" ht="20.149999999999999" customHeight="1" x14ac:dyDescent="0.35">
      <c r="A157" s="285">
        <v>23</v>
      </c>
      <c r="B157" s="286" t="s">
        <v>947</v>
      </c>
      <c r="C157" s="286">
        <f>data!AE91</f>
        <v>0</v>
      </c>
      <c r="D157" s="286">
        <f>data!AF91</f>
        <v>0</v>
      </c>
      <c r="E157" s="286">
        <f>data!AG91</f>
        <v>17755</v>
      </c>
      <c r="F157" s="286">
        <f>data!AH91</f>
        <v>0</v>
      </c>
      <c r="G157" s="286">
        <f>data!AI91</f>
        <v>691</v>
      </c>
      <c r="H157" s="286">
        <f>data!AJ91</f>
        <v>0</v>
      </c>
      <c r="I157" s="286">
        <f>data!AK91</f>
        <v>0</v>
      </c>
    </row>
    <row r="158" spans="1:9" customFormat="1" ht="20.149999999999999" customHeight="1" x14ac:dyDescent="0.35">
      <c r="A158" s="285">
        <v>24</v>
      </c>
      <c r="B158" s="286" t="s">
        <v>948</v>
      </c>
      <c r="C158" s="286">
        <f>data!AE92</f>
        <v>0</v>
      </c>
      <c r="D158" s="286">
        <f>data!AF92</f>
        <v>0</v>
      </c>
      <c r="E158" s="286">
        <f>data!AG92</f>
        <v>2819.192704418017</v>
      </c>
      <c r="F158" s="286">
        <f>data!AH92</f>
        <v>0</v>
      </c>
      <c r="G158" s="286">
        <f>data!AI92</f>
        <v>0</v>
      </c>
      <c r="H158" s="286">
        <f>data!AJ92</f>
        <v>16354.836601146095</v>
      </c>
      <c r="I158" s="286">
        <f>data!AK92</f>
        <v>0</v>
      </c>
    </row>
    <row r="159" spans="1:9" customFormat="1" ht="20.149999999999999" customHeight="1" x14ac:dyDescent="0.35">
      <c r="A159" s="285">
        <v>25</v>
      </c>
      <c r="B159" s="286" t="s">
        <v>949</v>
      </c>
      <c r="C159" s="286">
        <f>data!AE93</f>
        <v>0</v>
      </c>
      <c r="D159" s="286">
        <f>data!AF93</f>
        <v>0</v>
      </c>
      <c r="E159" s="286">
        <f>data!AG93</f>
        <v>180012.28</v>
      </c>
      <c r="F159" s="286">
        <f>data!AH93</f>
        <v>0</v>
      </c>
      <c r="G159" s="286">
        <f>data!AI93</f>
        <v>30108.85</v>
      </c>
      <c r="H159" s="286">
        <f>data!AJ93</f>
        <v>5662.29</v>
      </c>
      <c r="I159" s="286">
        <f>data!AK93</f>
        <v>0</v>
      </c>
    </row>
    <row r="160" spans="1:9" customFormat="1" ht="20.149999999999999" customHeight="1" x14ac:dyDescent="0.35">
      <c r="A160" s="285">
        <v>26</v>
      </c>
      <c r="B160" s="286" t="s">
        <v>214</v>
      </c>
      <c r="C160" s="293">
        <f>data!AE94</f>
        <v>0</v>
      </c>
      <c r="D160" s="293">
        <f>data!AF94</f>
        <v>0</v>
      </c>
      <c r="E160" s="293">
        <f>data!AG94</f>
        <v>40.493709165479451</v>
      </c>
      <c r="F160" s="293">
        <f>data!AH94</f>
        <v>0</v>
      </c>
      <c r="G160" s="293">
        <f>data!AI94</f>
        <v>8.128052011301369</v>
      </c>
      <c r="H160" s="293">
        <f>data!AJ94</f>
        <v>3.42566095890411</v>
      </c>
      <c r="I160" s="293">
        <f>data!AK94</f>
        <v>0</v>
      </c>
    </row>
    <row r="161" spans="1:9" customFormat="1" ht="20.149999999999999" customHeight="1" x14ac:dyDescent="0.35">
      <c r="A161" s="279" t="s">
        <v>924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customFormat="1" ht="20.149999999999999" customHeight="1" x14ac:dyDescent="0.35">
      <c r="D162" s="281"/>
      <c r="I162" s="282" t="s">
        <v>993</v>
      </c>
    </row>
    <row r="163" spans="1:9" customFormat="1" ht="20.149999999999999" customHeight="1" x14ac:dyDescent="0.35">
      <c r="A163" s="281"/>
    </row>
    <row r="164" spans="1:9" customFormat="1" ht="20.149999999999999" customHeight="1" x14ac:dyDescent="0.35">
      <c r="A164" s="283" t="str">
        <f>"Hospital: "&amp;data!C98</f>
        <v>Hospital: Auburn Medical Center</v>
      </c>
      <c r="G164" s="284"/>
      <c r="H164" s="283" t="str">
        <f>"FYE: "&amp;data!C96</f>
        <v>FYE: 12/31/2022</v>
      </c>
    </row>
    <row r="165" spans="1:9" customFormat="1" ht="20.149999999999999" customHeight="1" x14ac:dyDescent="0.35">
      <c r="A165" s="285">
        <v>1</v>
      </c>
      <c r="B165" s="286" t="s">
        <v>156</v>
      </c>
      <c r="C165" s="288" t="s">
        <v>994</v>
      </c>
      <c r="D165" s="288" t="s">
        <v>995</v>
      </c>
      <c r="E165" s="288" t="s">
        <v>996</v>
      </c>
      <c r="F165" s="288" t="s">
        <v>997</v>
      </c>
      <c r="G165" s="288" t="s">
        <v>998</v>
      </c>
      <c r="H165" s="288" t="s">
        <v>999</v>
      </c>
      <c r="I165" s="288" t="s">
        <v>1000</v>
      </c>
    </row>
    <row r="166" spans="1:9" customFormat="1" ht="20.149999999999999" customHeight="1" x14ac:dyDescent="0.35">
      <c r="A166" s="289">
        <v>2</v>
      </c>
      <c r="B166" s="290" t="s">
        <v>933</v>
      </c>
      <c r="C166" s="292" t="s">
        <v>70</v>
      </c>
      <c r="D166" s="292" t="s">
        <v>71</v>
      </c>
      <c r="E166" s="292" t="s">
        <v>57</v>
      </c>
      <c r="F166" s="292" t="s">
        <v>72</v>
      </c>
      <c r="G166" s="292" t="s">
        <v>1001</v>
      </c>
      <c r="H166" s="292" t="s">
        <v>74</v>
      </c>
      <c r="I166" s="292" t="s">
        <v>75</v>
      </c>
    </row>
    <row r="167" spans="1:9" customFormat="1" ht="20.149999999999999" customHeight="1" x14ac:dyDescent="0.35">
      <c r="A167" s="289"/>
      <c r="B167" s="290"/>
      <c r="C167" s="292" t="s">
        <v>119</v>
      </c>
      <c r="D167" s="292" t="s">
        <v>119</v>
      </c>
      <c r="E167" s="292" t="s">
        <v>1002</v>
      </c>
      <c r="F167" s="292" t="s">
        <v>129</v>
      </c>
      <c r="G167" s="292" t="s">
        <v>68</v>
      </c>
      <c r="H167" s="291" t="s">
        <v>1003</v>
      </c>
      <c r="I167" s="292" t="s">
        <v>116</v>
      </c>
    </row>
    <row r="168" spans="1:9" customFormat="1" ht="20.149999999999999" customHeight="1" x14ac:dyDescent="0.35">
      <c r="A168" s="285">
        <v>3</v>
      </c>
      <c r="B168" s="286" t="s">
        <v>937</v>
      </c>
      <c r="C168" s="288" t="s">
        <v>173</v>
      </c>
      <c r="D168" s="288" t="s">
        <v>173</v>
      </c>
      <c r="E168" s="288" t="s">
        <v>164</v>
      </c>
      <c r="F168" s="288" t="s">
        <v>174</v>
      </c>
      <c r="G168" s="288" t="s">
        <v>175</v>
      </c>
      <c r="H168" s="288" t="s">
        <v>176</v>
      </c>
      <c r="I168" s="288" t="s">
        <v>175</v>
      </c>
    </row>
    <row r="169" spans="1:9" customFormat="1" ht="20.149999999999999" customHeight="1" x14ac:dyDescent="0.35">
      <c r="A169" s="285">
        <v>4</v>
      </c>
      <c r="B169" s="286" t="s">
        <v>181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customFormat="1" ht="20.149999999999999" customHeight="1" x14ac:dyDescent="0.35">
      <c r="A170" s="285">
        <v>5</v>
      </c>
      <c r="B170" s="286" t="s">
        <v>182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5.8253424649554334E-3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customFormat="1" ht="20.149999999999999" customHeight="1" x14ac:dyDescent="0.35">
      <c r="A171" s="285">
        <v>6</v>
      </c>
      <c r="B171" s="286" t="s">
        <v>183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228.83</v>
      </c>
      <c r="H171" s="286">
        <f>data!AQ61</f>
        <v>0</v>
      </c>
      <c r="I171" s="286">
        <f>data!AR61</f>
        <v>0</v>
      </c>
    </row>
    <row r="172" spans="1:9" customFormat="1" ht="20.149999999999999" customHeight="1" x14ac:dyDescent="0.35">
      <c r="A172" s="285">
        <v>7</v>
      </c>
      <c r="B172" s="286" t="s">
        <v>11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customFormat="1" ht="20.149999999999999" customHeight="1" x14ac:dyDescent="0.35">
      <c r="A173" s="285">
        <v>8</v>
      </c>
      <c r="B173" s="286" t="s">
        <v>184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customFormat="1" ht="20.149999999999999" customHeight="1" x14ac:dyDescent="0.35">
      <c r="A174" s="285">
        <v>9</v>
      </c>
      <c r="B174" s="286" t="s">
        <v>185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customFormat="1" ht="20.149999999999999" customHeight="1" x14ac:dyDescent="0.35">
      <c r="A175" s="285">
        <v>10</v>
      </c>
      <c r="B175" s="286" t="s">
        <v>446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customFormat="1" ht="20.149999999999999" customHeight="1" x14ac:dyDescent="0.35">
      <c r="A176" s="285">
        <v>11</v>
      </c>
      <c r="B176" s="286" t="s">
        <v>447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customFormat="1" ht="20.149999999999999" customHeight="1" x14ac:dyDescent="0.35">
      <c r="A177" s="285">
        <v>12</v>
      </c>
      <c r="B177" s="286" t="s">
        <v>16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customFormat="1" ht="20.149999999999999" customHeight="1" x14ac:dyDescent="0.35">
      <c r="A178" s="285">
        <v>13</v>
      </c>
      <c r="B178" s="286" t="s">
        <v>938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customFormat="1" ht="20.149999999999999" customHeight="1" x14ac:dyDescent="0.35">
      <c r="A179" s="285">
        <v>14</v>
      </c>
      <c r="B179" s="286" t="s">
        <v>939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customFormat="1" ht="20.149999999999999" customHeight="1" x14ac:dyDescent="0.35">
      <c r="A180" s="285">
        <v>15</v>
      </c>
      <c r="B180" s="286" t="s">
        <v>204</v>
      </c>
      <c r="C180" s="286">
        <f>-data!AL84</f>
        <v>0</v>
      </c>
      <c r="D180" s="286">
        <f>-data!AM84</f>
        <v>0</v>
      </c>
      <c r="E180" s="286">
        <f>-data!AN84</f>
        <v>0</v>
      </c>
      <c r="F180" s="286">
        <f>-data!AO84</f>
        <v>0</v>
      </c>
      <c r="G180" s="286">
        <f>-data!AP84</f>
        <v>0</v>
      </c>
      <c r="H180" s="286">
        <f>-data!AQ84</f>
        <v>0</v>
      </c>
      <c r="I180" s="286">
        <f>-data!AR84</f>
        <v>0</v>
      </c>
    </row>
    <row r="181" spans="1:9" customFormat="1" ht="20.149999999999999" customHeight="1" x14ac:dyDescent="0.35">
      <c r="A181" s="285">
        <v>16</v>
      </c>
      <c r="B181" s="294" t="s">
        <v>940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228.83</v>
      </c>
      <c r="H181" s="286">
        <f>data!AQ85</f>
        <v>0</v>
      </c>
      <c r="I181" s="286">
        <f>data!AR85</f>
        <v>0</v>
      </c>
    </row>
    <row r="182" spans="1:9" customFormat="1" ht="20.149999999999999" customHeight="1" x14ac:dyDescent="0.35">
      <c r="A182" s="285">
        <v>17</v>
      </c>
      <c r="B182" s="286" t="s">
        <v>206</v>
      </c>
      <c r="C182" s="296"/>
      <c r="D182" s="296"/>
      <c r="E182" s="296"/>
      <c r="F182" s="296"/>
      <c r="G182" s="296"/>
      <c r="H182" s="296"/>
      <c r="I182" s="296"/>
    </row>
    <row r="183" spans="1:9" customFormat="1" ht="20.149999999999999" customHeight="1" x14ac:dyDescent="0.35">
      <c r="A183" s="285">
        <v>18</v>
      </c>
      <c r="B183" s="286" t="s">
        <v>941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364608</v>
      </c>
      <c r="G183" s="294">
        <f>+data!M707</f>
        <v>91</v>
      </c>
      <c r="H183" s="294">
        <f>+data!M708</f>
        <v>0</v>
      </c>
      <c r="I183" s="294">
        <f>+data!M709</f>
        <v>0</v>
      </c>
    </row>
    <row r="184" spans="1:9" customFormat="1" ht="20.149999999999999" customHeight="1" x14ac:dyDescent="0.35">
      <c r="A184" s="285">
        <v>19</v>
      </c>
      <c r="B184" s="294" t="s">
        <v>942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customFormat="1" ht="20.149999999999999" customHeight="1" x14ac:dyDescent="0.35">
      <c r="A185" s="285">
        <v>20</v>
      </c>
      <c r="B185" s="294" t="s">
        <v>943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customFormat="1" ht="20.149999999999999" customHeight="1" x14ac:dyDescent="0.35">
      <c r="A186" s="285">
        <v>21</v>
      </c>
      <c r="B186" s="294" t="s">
        <v>944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customFormat="1" ht="20.149999999999999" customHeight="1" x14ac:dyDescent="0.35">
      <c r="A187" s="285" t="s">
        <v>945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customFormat="1" ht="20.149999999999999" customHeight="1" x14ac:dyDescent="0.35">
      <c r="A188" s="285">
        <v>22</v>
      </c>
      <c r="B188" s="286" t="s">
        <v>946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customFormat="1" ht="20.149999999999999" customHeight="1" x14ac:dyDescent="0.35">
      <c r="A189" s="285">
        <v>23</v>
      </c>
      <c r="B189" s="286" t="s">
        <v>947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14874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customFormat="1" ht="20.149999999999999" customHeight="1" x14ac:dyDescent="0.35">
      <c r="A190" s="285">
        <v>24</v>
      </c>
      <c r="B190" s="286" t="s">
        <v>948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customFormat="1" ht="20.149999999999999" customHeight="1" x14ac:dyDescent="0.35">
      <c r="A191" s="285">
        <v>25</v>
      </c>
      <c r="B191" s="286" t="s">
        <v>949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customFormat="1" ht="20.149999999999999" customHeight="1" x14ac:dyDescent="0.35">
      <c r="A192" s="285">
        <v>26</v>
      </c>
      <c r="B192" s="286" t="s">
        <v>214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customFormat="1" ht="20.149999999999999" customHeight="1" x14ac:dyDescent="0.35">
      <c r="A193" s="279" t="s">
        <v>924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customFormat="1" ht="20.149999999999999" customHeight="1" x14ac:dyDescent="0.35">
      <c r="D194" s="281"/>
      <c r="I194" s="282" t="s">
        <v>1004</v>
      </c>
    </row>
    <row r="195" spans="1:9" customFormat="1" ht="20.149999999999999" customHeight="1" x14ac:dyDescent="0.35">
      <c r="A195" s="281"/>
    </row>
    <row r="196" spans="1:9" customFormat="1" ht="20.149999999999999" customHeight="1" x14ac:dyDescent="0.35">
      <c r="A196" s="283" t="str">
        <f>"Hospital: "&amp;data!C98</f>
        <v>Hospital: Auburn Medical Center</v>
      </c>
      <c r="G196" s="284"/>
      <c r="H196" s="283" t="str">
        <f>"FYE: "&amp;data!C96</f>
        <v>FYE: 12/31/2022</v>
      </c>
    </row>
    <row r="197" spans="1:9" customFormat="1" ht="20.149999999999999" customHeight="1" x14ac:dyDescent="0.35">
      <c r="A197" s="285">
        <v>1</v>
      </c>
      <c r="B197" s="286" t="s">
        <v>156</v>
      </c>
      <c r="C197" s="288" t="s">
        <v>1005</v>
      </c>
      <c r="D197" s="288" t="s">
        <v>1006</v>
      </c>
      <c r="E197" s="288" t="s">
        <v>1007</v>
      </c>
      <c r="F197" s="288" t="s">
        <v>1008</v>
      </c>
      <c r="G197" s="288" t="s">
        <v>1009</v>
      </c>
      <c r="H197" s="288" t="s">
        <v>1010</v>
      </c>
      <c r="I197" s="288" t="s">
        <v>1011</v>
      </c>
    </row>
    <row r="198" spans="1:9" customFormat="1" ht="20.149999999999999" customHeight="1" x14ac:dyDescent="0.35">
      <c r="A198" s="289">
        <v>2</v>
      </c>
      <c r="B198" s="290" t="s">
        <v>933</v>
      </c>
      <c r="C198" s="292"/>
      <c r="D198" s="292" t="s">
        <v>77</v>
      </c>
      <c r="E198" s="292" t="s">
        <v>78</v>
      </c>
      <c r="F198" s="292" t="s">
        <v>79</v>
      </c>
      <c r="G198" s="292" t="s">
        <v>1012</v>
      </c>
      <c r="H198" s="292" t="s">
        <v>81</v>
      </c>
      <c r="I198" s="292"/>
    </row>
    <row r="199" spans="1:9" customFormat="1" ht="20.149999999999999" customHeight="1" x14ac:dyDescent="0.35">
      <c r="A199" s="289"/>
      <c r="B199" s="290"/>
      <c r="C199" s="292" t="s">
        <v>76</v>
      </c>
      <c r="D199" s="292" t="s">
        <v>178</v>
      </c>
      <c r="E199" s="292" t="s">
        <v>1013</v>
      </c>
      <c r="F199" s="292" t="s">
        <v>133</v>
      </c>
      <c r="G199" s="292" t="s">
        <v>148</v>
      </c>
      <c r="H199" s="292" t="s">
        <v>135</v>
      </c>
      <c r="I199" s="292" t="s">
        <v>82</v>
      </c>
    </row>
    <row r="200" spans="1:9" customFormat="1" ht="20.149999999999999" customHeight="1" x14ac:dyDescent="0.35">
      <c r="A200" s="285">
        <v>3</v>
      </c>
      <c r="B200" s="286" t="s">
        <v>937</v>
      </c>
      <c r="C200" s="288" t="s">
        <v>173</v>
      </c>
      <c r="D200" s="288" t="s">
        <v>178</v>
      </c>
      <c r="E200" s="288" t="s">
        <v>175</v>
      </c>
      <c r="F200" s="298"/>
      <c r="G200" s="298"/>
      <c r="H200" s="298"/>
      <c r="I200" s="288" t="s">
        <v>179</v>
      </c>
    </row>
    <row r="201" spans="1:9" customFormat="1" ht="20.149999999999999" customHeight="1" x14ac:dyDescent="0.35">
      <c r="A201" s="285">
        <v>4</v>
      </c>
      <c r="B201" s="286" t="s">
        <v>181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154162</v>
      </c>
    </row>
    <row r="202" spans="1:9" customFormat="1" ht="20.149999999999999" customHeight="1" x14ac:dyDescent="0.35">
      <c r="A202" s="285">
        <v>5</v>
      </c>
      <c r="B202" s="286" t="s">
        <v>182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39.853641775362526</v>
      </c>
      <c r="G202" s="293">
        <f>data!AW60</f>
        <v>29.413079448025606</v>
      </c>
      <c r="H202" s="293">
        <f>data!AX60</f>
        <v>0</v>
      </c>
      <c r="I202" s="293">
        <f>data!AY60</f>
        <v>30.096102050671771</v>
      </c>
    </row>
    <row r="203" spans="1:9" customFormat="1" ht="20.149999999999999" customHeight="1" x14ac:dyDescent="0.35">
      <c r="A203" s="285">
        <v>6</v>
      </c>
      <c r="B203" s="286" t="s">
        <v>183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4808285.5</v>
      </c>
      <c r="G203" s="286">
        <f>data!AW61</f>
        <v>4049599.06</v>
      </c>
      <c r="H203" s="286">
        <f>data!AX61</f>
        <v>0</v>
      </c>
      <c r="I203" s="286">
        <f>data!AY61</f>
        <v>1830464.3099999996</v>
      </c>
    </row>
    <row r="204" spans="1:9" customFormat="1" ht="20.149999999999999" customHeight="1" x14ac:dyDescent="0.35">
      <c r="A204" s="285">
        <v>7</v>
      </c>
      <c r="B204" s="286" t="s">
        <v>11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846060</v>
      </c>
      <c r="G204" s="286">
        <f>data!AW62</f>
        <v>567451</v>
      </c>
      <c r="H204" s="286">
        <f>data!AX62</f>
        <v>0</v>
      </c>
      <c r="I204" s="286">
        <f>data!AY62</f>
        <v>669973</v>
      </c>
    </row>
    <row r="205" spans="1:9" customFormat="1" ht="20.149999999999999" customHeight="1" x14ac:dyDescent="0.35">
      <c r="A205" s="285">
        <v>8</v>
      </c>
      <c r="B205" s="286" t="s">
        <v>184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1297919.8700000001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customFormat="1" ht="20.149999999999999" customHeight="1" x14ac:dyDescent="0.35">
      <c r="A206" s="285">
        <v>9</v>
      </c>
      <c r="B206" s="286" t="s">
        <v>185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655260.6100000001</v>
      </c>
      <c r="G206" s="286">
        <f>data!AW64</f>
        <v>0</v>
      </c>
      <c r="H206" s="286">
        <f>data!AX64</f>
        <v>0</v>
      </c>
      <c r="I206" s="286">
        <f>data!AY64</f>
        <v>678987.49999999988</v>
      </c>
    </row>
    <row r="207" spans="1:9" customFormat="1" ht="20.149999999999999" customHeight="1" x14ac:dyDescent="0.35">
      <c r="A207" s="285">
        <v>10</v>
      </c>
      <c r="B207" s="286" t="s">
        <v>446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customFormat="1" ht="20.149999999999999" customHeight="1" x14ac:dyDescent="0.35">
      <c r="A208" s="285">
        <v>11</v>
      </c>
      <c r="B208" s="286" t="s">
        <v>447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68505.829999999987</v>
      </c>
      <c r="G208" s="286">
        <f>data!AW66</f>
        <v>35849.040000000001</v>
      </c>
      <c r="H208" s="286">
        <f>data!AX66</f>
        <v>0</v>
      </c>
      <c r="I208" s="286">
        <f>data!AY66</f>
        <v>35073.86</v>
      </c>
    </row>
    <row r="209" spans="1:9" customFormat="1" ht="20.149999999999999" customHeight="1" x14ac:dyDescent="0.35">
      <c r="A209" s="285">
        <v>12</v>
      </c>
      <c r="B209" s="286" t="s">
        <v>16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223287</v>
      </c>
      <c r="G209" s="286">
        <f>data!AW67</f>
        <v>0</v>
      </c>
      <c r="H209" s="286">
        <f>data!AX67</f>
        <v>0</v>
      </c>
      <c r="I209" s="286">
        <f>data!AY67</f>
        <v>123077</v>
      </c>
    </row>
    <row r="210" spans="1:9" customFormat="1" ht="20.149999999999999" customHeight="1" x14ac:dyDescent="0.35">
      <c r="A210" s="285">
        <v>13</v>
      </c>
      <c r="B210" s="286" t="s">
        <v>938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179994.57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customFormat="1" ht="20.149999999999999" customHeight="1" x14ac:dyDescent="0.35">
      <c r="A211" s="285">
        <v>14</v>
      </c>
      <c r="B211" s="286" t="s">
        <v>939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148579.5</v>
      </c>
      <c r="G211" s="286">
        <f>data!AW69</f>
        <v>48067.670000000006</v>
      </c>
      <c r="H211" s="286">
        <f>data!AX69</f>
        <v>0</v>
      </c>
      <c r="I211" s="286">
        <f>data!AY69</f>
        <v>78356.87</v>
      </c>
    </row>
    <row r="212" spans="1:9" customFormat="1" ht="20.149999999999999" customHeight="1" x14ac:dyDescent="0.35">
      <c r="A212" s="285">
        <v>15</v>
      </c>
      <c r="B212" s="286" t="s">
        <v>204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-14729</v>
      </c>
      <c r="G212" s="286">
        <f>-data!AW84</f>
        <v>0</v>
      </c>
      <c r="H212" s="286">
        <f>-data!AX84</f>
        <v>0</v>
      </c>
      <c r="I212" s="286">
        <f>-data!AY84</f>
        <v>-868273.06</v>
      </c>
    </row>
    <row r="213" spans="1:9" customFormat="1" ht="20.149999999999999" customHeight="1" x14ac:dyDescent="0.35">
      <c r="A213" s="285">
        <v>16</v>
      </c>
      <c r="B213" s="294" t="s">
        <v>940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8213163.8800000008</v>
      </c>
      <c r="G213" s="286">
        <f>data!AW85</f>
        <v>4700966.7700000005</v>
      </c>
      <c r="H213" s="286">
        <f>data!AX85</f>
        <v>0</v>
      </c>
      <c r="I213" s="286">
        <f>data!AY85</f>
        <v>2547659.4799999995</v>
      </c>
    </row>
    <row r="214" spans="1:9" customFormat="1" ht="20.149999999999999" customHeight="1" x14ac:dyDescent="0.35">
      <c r="A214" s="285">
        <v>17</v>
      </c>
      <c r="B214" s="286" t="s">
        <v>206</v>
      </c>
      <c r="C214" s="296"/>
      <c r="D214" s="296"/>
      <c r="E214" s="296"/>
      <c r="F214" s="296"/>
      <c r="G214" s="296"/>
      <c r="H214" s="296"/>
      <c r="I214" s="296"/>
    </row>
    <row r="215" spans="1:9" customFormat="1" ht="20.149999999999999" customHeight="1" x14ac:dyDescent="0.35">
      <c r="A215" s="285">
        <v>18</v>
      </c>
      <c r="B215" s="286" t="s">
        <v>941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3993802</v>
      </c>
      <c r="G215" s="300"/>
      <c r="H215" s="286"/>
      <c r="I215" s="286"/>
    </row>
    <row r="216" spans="1:9" customFormat="1" ht="20.149999999999999" customHeight="1" x14ac:dyDescent="0.35">
      <c r="A216" s="285">
        <v>19</v>
      </c>
      <c r="B216" s="294" t="s">
        <v>942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10721896.09</v>
      </c>
      <c r="G216" s="301" t="str">
        <f>IF(data!AW87&gt;0,data!AW87,"")</f>
        <v>x</v>
      </c>
      <c r="H216" s="301" t="str">
        <f>IF(data!AX87&gt;0,data!AX87,"")</f>
        <v>x</v>
      </c>
      <c r="I216" s="301" t="str">
        <f>IF(data!AY87&gt;0,data!AY87,"")</f>
        <v>x</v>
      </c>
    </row>
    <row r="217" spans="1:9" customFormat="1" ht="20.149999999999999" customHeight="1" x14ac:dyDescent="0.35">
      <c r="A217" s="285">
        <v>20</v>
      </c>
      <c r="B217" s="294" t="s">
        <v>943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22294433.59</v>
      </c>
      <c r="G217" s="301" t="str">
        <f>IF(data!AW88&gt;0,data!AW88,"")</f>
        <v>x</v>
      </c>
      <c r="H217" s="301" t="str">
        <f>IF(data!AX88&gt;0,data!AX88,"")</f>
        <v>x</v>
      </c>
      <c r="I217" s="301" t="str">
        <f>IF(data!AY88&gt;0,data!AY88,"")</f>
        <v>x</v>
      </c>
    </row>
    <row r="218" spans="1:9" customFormat="1" ht="20.149999999999999" customHeight="1" x14ac:dyDescent="0.35">
      <c r="A218" s="285">
        <v>21</v>
      </c>
      <c r="B218" s="294" t="s">
        <v>944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33016329.68</v>
      </c>
      <c r="G218" s="301" t="str">
        <f>IF(data!AW89&gt;0,data!AW89,"")</f>
        <v>x</v>
      </c>
      <c r="H218" s="301" t="str">
        <f>IF(data!AX89&gt;0,data!AX89,"")</f>
        <v>x</v>
      </c>
      <c r="I218" s="301" t="str">
        <f>IF(data!AY89&gt;0,data!AY89,"")</f>
        <v>x</v>
      </c>
    </row>
    <row r="219" spans="1:9" customFormat="1" ht="20.149999999999999" customHeight="1" x14ac:dyDescent="0.35">
      <c r="A219" s="285" t="s">
        <v>945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customFormat="1" ht="20.149999999999999" customHeight="1" x14ac:dyDescent="0.35">
      <c r="A220" s="285">
        <v>22</v>
      </c>
      <c r="B220" s="286" t="s">
        <v>946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2582.9399999999996</v>
      </c>
      <c r="G220" s="286">
        <f>data!AW90</f>
        <v>0</v>
      </c>
      <c r="H220" s="286">
        <f>data!AX90</f>
        <v>0</v>
      </c>
      <c r="I220" s="286">
        <f>data!AY90</f>
        <v>5980.53</v>
      </c>
    </row>
    <row r="221" spans="1:9" customFormat="1" ht="20.149999999999999" customHeight="1" x14ac:dyDescent="0.35">
      <c r="A221" s="285">
        <v>23</v>
      </c>
      <c r="B221" s="286" t="s">
        <v>947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IF(data!AX91&gt;0,data!AX91,"")</f>
        <v>x</v>
      </c>
      <c r="I221" s="301" t="str">
        <f>IF(data!AY91&gt;0,data!AY91,"")</f>
        <v>x</v>
      </c>
    </row>
    <row r="222" spans="1:9" customFormat="1" ht="20.149999999999999" customHeight="1" x14ac:dyDescent="0.35">
      <c r="A222" s="285">
        <v>24</v>
      </c>
      <c r="B222" s="286" t="s">
        <v>948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IF(data!AX92&gt;0,data!AX92,"")</f>
        <v>x</v>
      </c>
      <c r="I222" s="301" t="str">
        <f>IF(data!AY92&gt;0,data!AY92,"")</f>
        <v>x</v>
      </c>
    </row>
    <row r="223" spans="1:9" customFormat="1" ht="20.149999999999999" customHeight="1" x14ac:dyDescent="0.35">
      <c r="A223" s="285">
        <v>25</v>
      </c>
      <c r="B223" s="286" t="s">
        <v>949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14319.89</v>
      </c>
      <c r="G223" s="286">
        <f>data!AW93</f>
        <v>0</v>
      </c>
      <c r="H223" s="301" t="str">
        <f>IF(data!AX93&gt;0,data!AX93,"")</f>
        <v>x</v>
      </c>
      <c r="I223" s="301" t="str">
        <f>IF(data!AY93&gt;0,data!AY93,"")</f>
        <v>x</v>
      </c>
    </row>
    <row r="224" spans="1:9" customFormat="1" ht="20.149999999999999" customHeight="1" x14ac:dyDescent="0.35">
      <c r="A224" s="285">
        <v>26</v>
      </c>
      <c r="B224" s="286" t="s">
        <v>214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8.9097826141780807</v>
      </c>
      <c r="G224" s="301">
        <f>IF(data!AW94&gt;0,data!AW94,"")</f>
        <v>15.045333009383564</v>
      </c>
      <c r="H224" s="301" t="str">
        <f>IF(data!AX94&gt;0,data!AX94,"")</f>
        <v>x</v>
      </c>
      <c r="I224" s="301" t="str">
        <f>IF(data!AY94&gt;0,data!AY94,"")</f>
        <v>x</v>
      </c>
    </row>
    <row r="225" spans="1:9" customFormat="1" ht="20.149999999999999" customHeight="1" x14ac:dyDescent="0.35">
      <c r="A225" s="279" t="s">
        <v>924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customFormat="1" ht="20.149999999999999" customHeight="1" x14ac:dyDescent="0.35">
      <c r="D226" s="281"/>
      <c r="I226" s="282" t="s">
        <v>1014</v>
      </c>
    </row>
    <row r="227" spans="1:9" customFormat="1" ht="20.149999999999999" customHeight="1" x14ac:dyDescent="0.35">
      <c r="A227" s="281"/>
    </row>
    <row r="228" spans="1:9" customFormat="1" ht="20.149999999999999" customHeight="1" x14ac:dyDescent="0.35">
      <c r="A228" s="283" t="str">
        <f>"Hospital: "&amp;data!C98</f>
        <v>Hospital: Auburn Medical Center</v>
      </c>
      <c r="G228" s="284"/>
      <c r="H228" s="283" t="str">
        <f>"FYE: "&amp;data!C96</f>
        <v>FYE: 12/31/2022</v>
      </c>
    </row>
    <row r="229" spans="1:9" customFormat="1" ht="20.149999999999999" customHeight="1" x14ac:dyDescent="0.35">
      <c r="A229" s="285">
        <v>1</v>
      </c>
      <c r="B229" s="286" t="s">
        <v>156</v>
      </c>
      <c r="C229" s="288" t="s">
        <v>1015</v>
      </c>
      <c r="D229" s="288" t="s">
        <v>1016</v>
      </c>
      <c r="E229" s="288" t="s">
        <v>1017</v>
      </c>
      <c r="F229" s="288" t="s">
        <v>1018</v>
      </c>
      <c r="G229" s="288" t="s">
        <v>1019</v>
      </c>
      <c r="H229" s="288" t="s">
        <v>1020</v>
      </c>
      <c r="I229" s="288" t="s">
        <v>1021</v>
      </c>
    </row>
    <row r="230" spans="1:9" customFormat="1" ht="20.149999999999999" customHeight="1" x14ac:dyDescent="0.35">
      <c r="A230" s="289">
        <v>2</v>
      </c>
      <c r="B230" s="290" t="s">
        <v>933</v>
      </c>
      <c r="C230" s="292"/>
      <c r="D230" s="292" t="s">
        <v>84</v>
      </c>
      <c r="E230" s="292" t="s">
        <v>85</v>
      </c>
      <c r="F230" s="292" t="s">
        <v>54</v>
      </c>
      <c r="G230" s="292"/>
      <c r="H230" s="292"/>
      <c r="I230" s="292"/>
    </row>
    <row r="231" spans="1:9" customFormat="1" ht="20.149999999999999" customHeight="1" x14ac:dyDescent="0.35">
      <c r="A231" s="289"/>
      <c r="B231" s="290"/>
      <c r="C231" s="292" t="s">
        <v>83</v>
      </c>
      <c r="D231" s="292" t="s">
        <v>136</v>
      </c>
      <c r="E231" s="292" t="s">
        <v>1022</v>
      </c>
      <c r="F231" s="292" t="s">
        <v>1023</v>
      </c>
      <c r="G231" s="292" t="s">
        <v>86</v>
      </c>
      <c r="H231" s="292" t="s">
        <v>87</v>
      </c>
      <c r="I231" s="292" t="s">
        <v>88</v>
      </c>
    </row>
    <row r="232" spans="1:9" customFormat="1" ht="20.149999999999999" customHeight="1" x14ac:dyDescent="0.35">
      <c r="A232" s="285">
        <v>3</v>
      </c>
      <c r="B232" s="286" t="s">
        <v>937</v>
      </c>
      <c r="C232" s="288" t="s">
        <v>1024</v>
      </c>
      <c r="D232" s="288" t="s">
        <v>1025</v>
      </c>
      <c r="E232" s="298"/>
      <c r="F232" s="298"/>
      <c r="G232" s="298"/>
      <c r="H232" s="288" t="s">
        <v>180</v>
      </c>
      <c r="I232" s="298"/>
    </row>
    <row r="233" spans="1:9" customFormat="1" ht="20.149999999999999" customHeight="1" x14ac:dyDescent="0.35">
      <c r="A233" s="285">
        <v>4</v>
      </c>
      <c r="B233" s="286" t="s">
        <v>181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212765.46999999994</v>
      </c>
      <c r="I233" s="298"/>
    </row>
    <row r="234" spans="1:9" customFormat="1" ht="20.149999999999999" customHeight="1" x14ac:dyDescent="0.35">
      <c r="A234" s="285">
        <v>5</v>
      </c>
      <c r="B234" s="286" t="s">
        <v>182</v>
      </c>
      <c r="C234" s="293">
        <f>data!AZ60</f>
        <v>0</v>
      </c>
      <c r="D234" s="293">
        <f>data!BA60</f>
        <v>1.1604130135396693</v>
      </c>
      <c r="E234" s="293">
        <f>data!BB60</f>
        <v>11.083334929988585</v>
      </c>
      <c r="F234" s="293">
        <f>data!BC60</f>
        <v>6.690926026480696</v>
      </c>
      <c r="G234" s="293">
        <f>data!BD60</f>
        <v>10.721549998531295</v>
      </c>
      <c r="H234" s="293">
        <f>data!BE60</f>
        <v>10.37370753282552</v>
      </c>
      <c r="I234" s="293">
        <f>data!BF60</f>
        <v>33.23513698174861</v>
      </c>
    </row>
    <row r="235" spans="1:9" customFormat="1" ht="20.149999999999999" customHeight="1" x14ac:dyDescent="0.35">
      <c r="A235" s="285">
        <v>6</v>
      </c>
      <c r="B235" s="286" t="s">
        <v>183</v>
      </c>
      <c r="C235" s="286">
        <f>data!AZ61</f>
        <v>0</v>
      </c>
      <c r="D235" s="286">
        <f>data!BA61</f>
        <v>57740.67</v>
      </c>
      <c r="E235" s="286">
        <f>data!BB61</f>
        <v>1312068.9500000002</v>
      </c>
      <c r="F235" s="286">
        <f>data!BC61</f>
        <v>309601.78999999998</v>
      </c>
      <c r="G235" s="286">
        <f>data!BD61</f>
        <v>571285.07999999996</v>
      </c>
      <c r="H235" s="286">
        <f>data!BE61</f>
        <v>1147508.97</v>
      </c>
      <c r="I235" s="286">
        <f>data!BF61</f>
        <v>1954958.1999999997</v>
      </c>
    </row>
    <row r="236" spans="1:9" customFormat="1" ht="20.149999999999999" customHeight="1" x14ac:dyDescent="0.35">
      <c r="A236" s="285">
        <v>7</v>
      </c>
      <c r="B236" s="286" t="s">
        <v>11</v>
      </c>
      <c r="C236" s="286">
        <f>data!AZ62</f>
        <v>0</v>
      </c>
      <c r="D236" s="286">
        <f>data!BA62</f>
        <v>24919</v>
      </c>
      <c r="E236" s="286">
        <f>data!BB62</f>
        <v>270898</v>
      </c>
      <c r="F236" s="286">
        <f>data!BC62</f>
        <v>142515</v>
      </c>
      <c r="G236" s="286">
        <f>data!BD62</f>
        <v>234322</v>
      </c>
      <c r="H236" s="286">
        <f>data!BE62</f>
        <v>273799</v>
      </c>
      <c r="I236" s="286">
        <f>data!BF62</f>
        <v>726210</v>
      </c>
    </row>
    <row r="237" spans="1:9" customFormat="1" ht="20.149999999999999" customHeight="1" x14ac:dyDescent="0.35">
      <c r="A237" s="285">
        <v>8</v>
      </c>
      <c r="B237" s="286" t="s">
        <v>184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5459</v>
      </c>
      <c r="I237" s="286">
        <f>data!BF63</f>
        <v>0</v>
      </c>
    </row>
    <row r="238" spans="1:9" customFormat="1" ht="20.149999999999999" customHeight="1" x14ac:dyDescent="0.35">
      <c r="A238" s="285">
        <v>9</v>
      </c>
      <c r="B238" s="286" t="s">
        <v>185</v>
      </c>
      <c r="C238" s="286">
        <f>data!AZ64</f>
        <v>0</v>
      </c>
      <c r="D238" s="286">
        <f>data!BA64</f>
        <v>11745.47</v>
      </c>
      <c r="E238" s="286">
        <f>data!BB64</f>
        <v>0</v>
      </c>
      <c r="F238" s="286">
        <f>data!BC64</f>
        <v>0</v>
      </c>
      <c r="G238" s="286">
        <f>data!BD64</f>
        <v>136657.82</v>
      </c>
      <c r="H238" s="286">
        <f>data!BE64</f>
        <v>63193.67</v>
      </c>
      <c r="I238" s="286">
        <f>data!BF64</f>
        <v>140566.29</v>
      </c>
    </row>
    <row r="239" spans="1:9" customFormat="1" ht="20.149999999999999" customHeight="1" x14ac:dyDescent="0.35">
      <c r="A239" s="285">
        <v>10</v>
      </c>
      <c r="B239" s="286" t="s">
        <v>446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0</v>
      </c>
      <c r="I239" s="286">
        <f>data!BF65</f>
        <v>0</v>
      </c>
    </row>
    <row r="240" spans="1:9" customFormat="1" ht="20.149999999999999" customHeight="1" x14ac:dyDescent="0.35">
      <c r="A240" s="285">
        <v>11</v>
      </c>
      <c r="B240" s="286" t="s">
        <v>447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2019.04</v>
      </c>
      <c r="H240" s="286">
        <f>data!BE66</f>
        <v>725292.8</v>
      </c>
      <c r="I240" s="286">
        <f>data!BF66</f>
        <v>118759.35</v>
      </c>
    </row>
    <row r="241" spans="1:9" customFormat="1" ht="20.149999999999999" customHeight="1" x14ac:dyDescent="0.35">
      <c r="A241" s="285">
        <v>12</v>
      </c>
      <c r="B241" s="286" t="s">
        <v>16</v>
      </c>
      <c r="C241" s="286">
        <f>data!AZ67</f>
        <v>0</v>
      </c>
      <c r="D241" s="286">
        <f>data!BA67</f>
        <v>0</v>
      </c>
      <c r="E241" s="286">
        <f>data!BB67</f>
        <v>0</v>
      </c>
      <c r="F241" s="286">
        <f>data!BC67</f>
        <v>22690</v>
      </c>
      <c r="G241" s="286">
        <f>data!BD67</f>
        <v>19662</v>
      </c>
      <c r="H241" s="286">
        <f>data!BE67</f>
        <v>852974</v>
      </c>
      <c r="I241" s="286">
        <f>data!BF67</f>
        <v>41803</v>
      </c>
    </row>
    <row r="242" spans="1:9" customFormat="1" ht="20.149999999999999" customHeight="1" x14ac:dyDescent="0.35">
      <c r="A242" s="285">
        <v>13</v>
      </c>
      <c r="B242" s="286" t="s">
        <v>938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8760.0499999999993</v>
      </c>
      <c r="H242" s="286">
        <f>data!BE68</f>
        <v>7701.72</v>
      </c>
      <c r="I242" s="286">
        <f>data!BF68</f>
        <v>0</v>
      </c>
    </row>
    <row r="243" spans="1:9" customFormat="1" ht="20.149999999999999" customHeight="1" x14ac:dyDescent="0.35">
      <c r="A243" s="285">
        <v>14</v>
      </c>
      <c r="B243" s="286" t="s">
        <v>939</v>
      </c>
      <c r="C243" s="286">
        <f>data!AZ69</f>
        <v>0</v>
      </c>
      <c r="D243" s="286">
        <f>data!BA69</f>
        <v>168.96</v>
      </c>
      <c r="E243" s="286">
        <f>data!BB69</f>
        <v>15932.95</v>
      </c>
      <c r="F243" s="286">
        <f>data!BC69</f>
        <v>15253.48</v>
      </c>
      <c r="G243" s="286">
        <f>data!BD69</f>
        <v>16521.34</v>
      </c>
      <c r="H243" s="286">
        <f>data!BE69</f>
        <v>531932.19999999995</v>
      </c>
      <c r="I243" s="286">
        <f>data!BF69</f>
        <v>326684.24</v>
      </c>
    </row>
    <row r="244" spans="1:9" customFormat="1" ht="20.149999999999999" customHeight="1" x14ac:dyDescent="0.35">
      <c r="A244" s="285">
        <v>15</v>
      </c>
      <c r="B244" s="286" t="s">
        <v>204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customFormat="1" ht="20.149999999999999" customHeight="1" x14ac:dyDescent="0.35">
      <c r="A245" s="285">
        <v>16</v>
      </c>
      <c r="B245" s="294" t="s">
        <v>940</v>
      </c>
      <c r="C245" s="286">
        <f>data!AZ85</f>
        <v>0</v>
      </c>
      <c r="D245" s="286">
        <f>data!BA85</f>
        <v>94574.1</v>
      </c>
      <c r="E245" s="286">
        <f>data!BB85</f>
        <v>1598899.9000000001</v>
      </c>
      <c r="F245" s="286">
        <f>data!BC85</f>
        <v>490060.26999999996</v>
      </c>
      <c r="G245" s="286">
        <f>data!BD85</f>
        <v>989227.33</v>
      </c>
      <c r="H245" s="286">
        <f>data!BE85</f>
        <v>3607861.3600000003</v>
      </c>
      <c r="I245" s="286">
        <f>data!BF85</f>
        <v>3308981.08</v>
      </c>
    </row>
    <row r="246" spans="1:9" customFormat="1" ht="20.149999999999999" customHeight="1" x14ac:dyDescent="0.35">
      <c r="A246" s="285">
        <v>17</v>
      </c>
      <c r="B246" s="286" t="s">
        <v>206</v>
      </c>
      <c r="C246" s="296"/>
      <c r="D246" s="296"/>
      <c r="E246" s="296"/>
      <c r="F246" s="296"/>
      <c r="G246" s="296"/>
      <c r="H246" s="296"/>
      <c r="I246" s="296"/>
    </row>
    <row r="247" spans="1:9" customFormat="1" ht="20.149999999999999" customHeight="1" x14ac:dyDescent="0.35">
      <c r="A247" s="285">
        <v>18</v>
      </c>
      <c r="B247" s="286" t="s">
        <v>941</v>
      </c>
      <c r="C247" s="286"/>
      <c r="D247" s="286"/>
      <c r="E247" s="286"/>
      <c r="F247" s="286"/>
      <c r="G247" s="286"/>
      <c r="H247" s="286"/>
      <c r="I247" s="286"/>
    </row>
    <row r="248" spans="1:9" customFormat="1" ht="20.149999999999999" customHeight="1" x14ac:dyDescent="0.35">
      <c r="A248" s="285">
        <v>19</v>
      </c>
      <c r="B248" s="294" t="s">
        <v>942</v>
      </c>
      <c r="C248" s="301" t="str">
        <f>IF(data!AZ87&gt;0,data!AZ87,"")</f>
        <v>x</v>
      </c>
      <c r="D248" s="301" t="str">
        <f>IF(data!BA87&gt;0,data!BA87,"")</f>
        <v>x</v>
      </c>
      <c r="E248" s="301" t="str">
        <f>IF(data!BB87&gt;0,data!BB87,"")</f>
        <v>x</v>
      </c>
      <c r="F248" s="301" t="str">
        <f>IF(data!BC87&gt;0,data!BC87,"")</f>
        <v>x</v>
      </c>
      <c r="G248" s="301" t="str">
        <f>IF(data!BD87&gt;0,data!BD87,"")</f>
        <v>x</v>
      </c>
      <c r="H248" s="301" t="str">
        <f>IF(data!BE87&gt;0,data!BE87,"")</f>
        <v>x</v>
      </c>
      <c r="I248" s="301" t="str">
        <f>IF(data!BF87&gt;0,data!BF87,"")</f>
        <v>x</v>
      </c>
    </row>
    <row r="249" spans="1:9" customFormat="1" ht="20.149999999999999" customHeight="1" x14ac:dyDescent="0.35">
      <c r="A249" s="285">
        <v>20</v>
      </c>
      <c r="B249" s="294" t="s">
        <v>943</v>
      </c>
      <c r="C249" s="301" t="str">
        <f>IF(data!AZ88&gt;0,data!AZ88,"")</f>
        <v>x</v>
      </c>
      <c r="D249" s="301" t="str">
        <f>IF(data!BA88&gt;0,data!BA88,"")</f>
        <v>x</v>
      </c>
      <c r="E249" s="301" t="str">
        <f>IF(data!BB88&gt;0,data!BB88,"")</f>
        <v>x</v>
      </c>
      <c r="F249" s="301" t="str">
        <f>IF(data!BC88&gt;0,data!BC88,"")</f>
        <v>x</v>
      </c>
      <c r="G249" s="301" t="str">
        <f>IF(data!BD88&gt;0,data!BD88,"")</f>
        <v>x</v>
      </c>
      <c r="H249" s="301" t="str">
        <f>IF(data!BE88&gt;0,data!BE88,"")</f>
        <v>x</v>
      </c>
      <c r="I249" s="301" t="str">
        <f>IF(data!BF88&gt;0,data!BF88,"")</f>
        <v>x</v>
      </c>
    </row>
    <row r="250" spans="1:9" customFormat="1" ht="20.149999999999999" customHeight="1" x14ac:dyDescent="0.35">
      <c r="A250" s="285">
        <v>21</v>
      </c>
      <c r="B250" s="294" t="s">
        <v>944</v>
      </c>
      <c r="C250" s="301" t="str">
        <f>IF(data!AZ89&gt;0,data!AZ89,"")</f>
        <v>x</v>
      </c>
      <c r="D250" s="301" t="str">
        <f>IF(data!BA89&gt;0,data!BA89,"")</f>
        <v>x</v>
      </c>
      <c r="E250" s="301" t="str">
        <f>IF(data!BB89&gt;0,data!BB89,"")</f>
        <v>x</v>
      </c>
      <c r="F250" s="301" t="str">
        <f>IF(data!BC89&gt;0,data!BC89,"")</f>
        <v>x</v>
      </c>
      <c r="G250" s="301" t="str">
        <f>IF(data!BD89&gt;0,data!BD89,"")</f>
        <v>x</v>
      </c>
      <c r="H250" s="301" t="str">
        <f>IF(data!BE89&gt;0,data!BE89,"")</f>
        <v>x</v>
      </c>
      <c r="I250" s="301" t="str">
        <f>IF(data!BF89&gt;0,data!BF89,"")</f>
        <v>x</v>
      </c>
    </row>
    <row r="251" spans="1:9" customFormat="1" ht="20.149999999999999" customHeight="1" x14ac:dyDescent="0.35">
      <c r="A251" s="285" t="s">
        <v>945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customFormat="1" ht="20.149999999999999" customHeight="1" x14ac:dyDescent="0.35">
      <c r="A252" s="285">
        <v>22</v>
      </c>
      <c r="B252" s="286" t="s">
        <v>946</v>
      </c>
      <c r="C252" s="302">
        <f>data!AZ90</f>
        <v>0</v>
      </c>
      <c r="D252" s="302">
        <f>data!BA90</f>
        <v>0</v>
      </c>
      <c r="E252" s="302">
        <f>data!BB90</f>
        <v>0</v>
      </c>
      <c r="F252" s="302">
        <f>data!BC90</f>
        <v>778.3599999999999</v>
      </c>
      <c r="G252" s="302">
        <f>data!BD90</f>
        <v>1173.78</v>
      </c>
      <c r="H252" s="302">
        <f>data!BE90</f>
        <v>50281.9</v>
      </c>
      <c r="I252" s="302">
        <f>data!BF90</f>
        <v>2235.3499999999995</v>
      </c>
    </row>
    <row r="253" spans="1:9" customFormat="1" ht="20.149999999999999" customHeight="1" x14ac:dyDescent="0.35">
      <c r="A253" s="285">
        <v>23</v>
      </c>
      <c r="B253" s="286" t="s">
        <v>947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IF(data!BD91&gt;0,data!BD91,"")</f>
        <v>x</v>
      </c>
      <c r="H253" s="301" t="str">
        <f>IF(data!BE91&gt;0,data!BE91,"")</f>
        <v>x</v>
      </c>
      <c r="I253" s="302">
        <f>data!BF91</f>
        <v>0</v>
      </c>
    </row>
    <row r="254" spans="1:9" customFormat="1" ht="20.149999999999999" customHeight="1" x14ac:dyDescent="0.35">
      <c r="A254" s="285">
        <v>24</v>
      </c>
      <c r="B254" s="286" t="s">
        <v>948</v>
      </c>
      <c r="C254" s="301" t="str">
        <f>IF(data!AZ92&gt;0,data!AZ92,"")</f>
        <v>x</v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IF(data!BD92&gt;0,data!BD92,"")</f>
        <v>x</v>
      </c>
      <c r="H254" s="301" t="str">
        <f>IF(data!BE92&gt;0,data!BE92,"")</f>
        <v>x</v>
      </c>
      <c r="I254" s="301" t="str">
        <f>IF(data!BF92&gt;0,data!BF92,"")</f>
        <v>x</v>
      </c>
    </row>
    <row r="255" spans="1:9" customFormat="1" ht="20.149999999999999" customHeight="1" x14ac:dyDescent="0.35">
      <c r="A255" s="285">
        <v>25</v>
      </c>
      <c r="B255" s="286" t="s">
        <v>949</v>
      </c>
      <c r="C255" s="301" t="str">
        <f>IF(data!AZ93&gt;0,data!AZ93,"")</f>
        <v>x</v>
      </c>
      <c r="D255" s="301" t="str">
        <f>IF(data!BA93&gt;0,data!BA93,"")</f>
        <v>x</v>
      </c>
      <c r="E255" s="302">
        <f>data!BB93</f>
        <v>0</v>
      </c>
      <c r="F255" s="302">
        <f>data!BC93</f>
        <v>0</v>
      </c>
      <c r="G255" s="301">
        <f>IF(data!BD93&gt;0,data!BD93,"")</f>
        <v>1959.4</v>
      </c>
      <c r="H255" s="301" t="str">
        <f>IF(data!BE93&gt;0,data!BE93,"")</f>
        <v>x</v>
      </c>
      <c r="I255" s="301">
        <f>IF(data!BF93&gt;0,data!BF93,"")</f>
        <v>47824.4</v>
      </c>
    </row>
    <row r="256" spans="1:9" customFormat="1" ht="20.149999999999999" customHeight="1" x14ac:dyDescent="0.35">
      <c r="A256" s="285">
        <v>26</v>
      </c>
      <c r="B256" s="286" t="s">
        <v>214</v>
      </c>
      <c r="C256" s="301" t="str">
        <f>IF(data!AZ94&gt;0,data!AZ94,"")</f>
        <v>x</v>
      </c>
      <c r="D256" s="301" t="str">
        <f>IF(data!BA94&gt;0,data!BA94,"")</f>
        <v>x</v>
      </c>
      <c r="E256" s="301" t="str">
        <f>IF(data!BB94&gt;0,data!BB94,"")</f>
        <v>x</v>
      </c>
      <c r="F256" s="301" t="str">
        <f>IF(data!BC94&gt;0,data!BC94,"")</f>
        <v>x</v>
      </c>
      <c r="G256" s="301" t="str">
        <f>IF(data!BD94&gt;0,data!BD94,"")</f>
        <v>x</v>
      </c>
      <c r="H256" s="301" t="str">
        <f>IF(data!BE94&gt;0,data!BE94,"")</f>
        <v>x</v>
      </c>
      <c r="I256" s="301" t="str">
        <f>IF(data!BF94&gt;0,data!BF94,"")</f>
        <v>x</v>
      </c>
    </row>
    <row r="257" spans="1:9" customFormat="1" ht="20.149999999999999" customHeight="1" x14ac:dyDescent="0.35">
      <c r="A257" s="279" t="s">
        <v>924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customFormat="1" ht="20.149999999999999" customHeight="1" x14ac:dyDescent="0.35">
      <c r="D258" s="281"/>
      <c r="I258" s="282" t="s">
        <v>1026</v>
      </c>
    </row>
    <row r="259" spans="1:9" customFormat="1" ht="20.149999999999999" customHeight="1" x14ac:dyDescent="0.35">
      <c r="A259" s="281"/>
    </row>
    <row r="260" spans="1:9" customFormat="1" ht="20.149999999999999" customHeight="1" x14ac:dyDescent="0.35">
      <c r="A260" s="283" t="str">
        <f>"Hospital: "&amp;data!C98</f>
        <v>Hospital: Auburn Medical Center</v>
      </c>
      <c r="G260" s="284"/>
      <c r="H260" s="283" t="str">
        <f>"FYE: "&amp;data!C96</f>
        <v>FYE: 12/31/2022</v>
      </c>
    </row>
    <row r="261" spans="1:9" customFormat="1" ht="20.149999999999999" customHeight="1" x14ac:dyDescent="0.35">
      <c r="A261" s="285">
        <v>1</v>
      </c>
      <c r="B261" s="286" t="s">
        <v>156</v>
      </c>
      <c r="C261" s="288" t="s">
        <v>1027</v>
      </c>
      <c r="D261" s="288" t="s">
        <v>1028</v>
      </c>
      <c r="E261" s="288" t="s">
        <v>1029</v>
      </c>
      <c r="F261" s="288" t="s">
        <v>1030</v>
      </c>
      <c r="G261" s="288" t="s">
        <v>1031</v>
      </c>
      <c r="H261" s="288" t="s">
        <v>1032</v>
      </c>
      <c r="I261" s="288" t="s">
        <v>1033</v>
      </c>
    </row>
    <row r="262" spans="1:9" customFormat="1" ht="20.149999999999999" customHeight="1" x14ac:dyDescent="0.35">
      <c r="A262" s="289">
        <v>2</v>
      </c>
      <c r="B262" s="290" t="s">
        <v>933</v>
      </c>
      <c r="C262" s="292" t="s">
        <v>1034</v>
      </c>
      <c r="D262" s="292" t="s">
        <v>90</v>
      </c>
      <c r="E262" s="292" t="s">
        <v>91</v>
      </c>
      <c r="F262" s="292"/>
      <c r="G262" s="292" t="s">
        <v>93</v>
      </c>
      <c r="H262" s="292"/>
      <c r="I262" s="292" t="s">
        <v>79</v>
      </c>
    </row>
    <row r="263" spans="1:9" customFormat="1" ht="20.149999999999999" customHeight="1" x14ac:dyDescent="0.35">
      <c r="A263" s="289"/>
      <c r="B263" s="290"/>
      <c r="C263" s="292" t="s">
        <v>1035</v>
      </c>
      <c r="D263" s="292" t="s">
        <v>137</v>
      </c>
      <c r="E263" s="292" t="s">
        <v>116</v>
      </c>
      <c r="F263" s="292" t="s">
        <v>92</v>
      </c>
      <c r="G263" s="292" t="s">
        <v>138</v>
      </c>
      <c r="H263" s="292" t="s">
        <v>94</v>
      </c>
      <c r="I263" s="292" t="s">
        <v>1036</v>
      </c>
    </row>
    <row r="264" spans="1:9" customFormat="1" ht="20.149999999999999" customHeight="1" x14ac:dyDescent="0.35">
      <c r="A264" s="285">
        <v>3</v>
      </c>
      <c r="B264" s="286" t="s">
        <v>937</v>
      </c>
      <c r="C264" s="298"/>
      <c r="D264" s="298"/>
      <c r="E264" s="298"/>
      <c r="F264" s="298"/>
      <c r="G264" s="298"/>
      <c r="H264" s="298"/>
      <c r="I264" s="298"/>
    </row>
    <row r="265" spans="1:9" customFormat="1" ht="20.149999999999999" customHeight="1" x14ac:dyDescent="0.35">
      <c r="A265" s="285">
        <v>4</v>
      </c>
      <c r="B265" s="286" t="s">
        <v>181</v>
      </c>
      <c r="C265" s="298"/>
      <c r="D265" s="298"/>
      <c r="E265" s="298"/>
      <c r="F265" s="298"/>
      <c r="G265" s="298"/>
      <c r="H265" s="298"/>
      <c r="I265" s="298"/>
    </row>
    <row r="266" spans="1:9" customFormat="1" ht="20.149999999999999" customHeight="1" x14ac:dyDescent="0.35">
      <c r="A266" s="285">
        <v>5</v>
      </c>
      <c r="B266" s="286" t="s">
        <v>182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0</v>
      </c>
      <c r="G266" s="293">
        <f>data!BK60</f>
        <v>0</v>
      </c>
      <c r="H266" s="293">
        <f>data!BL60</f>
        <v>2.1307904106670152</v>
      </c>
      <c r="I266" s="293">
        <f>data!BM60</f>
        <v>0</v>
      </c>
    </row>
    <row r="267" spans="1:9" customFormat="1" ht="20.149999999999999" customHeight="1" x14ac:dyDescent="0.35">
      <c r="A267" s="285">
        <v>6</v>
      </c>
      <c r="B267" s="286" t="s">
        <v>183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0</v>
      </c>
      <c r="G267" s="286">
        <f>data!BK61</f>
        <v>0</v>
      </c>
      <c r="H267" s="286">
        <f>data!BL61</f>
        <v>859134.33000000019</v>
      </c>
      <c r="I267" s="286">
        <f>data!BM61</f>
        <v>0</v>
      </c>
    </row>
    <row r="268" spans="1:9" customFormat="1" ht="20.149999999999999" customHeight="1" x14ac:dyDescent="0.35">
      <c r="A268" s="285">
        <v>7</v>
      </c>
      <c r="B268" s="286" t="s">
        <v>11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0</v>
      </c>
      <c r="G268" s="286">
        <f>data!BK62</f>
        <v>0</v>
      </c>
      <c r="H268" s="286">
        <f>data!BL62</f>
        <v>322183</v>
      </c>
      <c r="I268" s="286">
        <f>data!BM62</f>
        <v>0</v>
      </c>
    </row>
    <row r="269" spans="1:9" customFormat="1" ht="20.149999999999999" customHeight="1" x14ac:dyDescent="0.35">
      <c r="A269" s="285">
        <v>8</v>
      </c>
      <c r="B269" s="286" t="s">
        <v>184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customFormat="1" ht="20.149999999999999" customHeight="1" x14ac:dyDescent="0.35">
      <c r="A270" s="285">
        <v>9</v>
      </c>
      <c r="B270" s="286" t="s">
        <v>185</v>
      </c>
      <c r="C270" s="286">
        <f>data!BG64</f>
        <v>0</v>
      </c>
      <c r="D270" s="286">
        <f>data!BH64</f>
        <v>0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34335.53</v>
      </c>
      <c r="I270" s="286">
        <f>data!BM64</f>
        <v>0</v>
      </c>
    </row>
    <row r="271" spans="1:9" customFormat="1" ht="20.149999999999999" customHeight="1" x14ac:dyDescent="0.35">
      <c r="A271" s="285">
        <v>10</v>
      </c>
      <c r="B271" s="286" t="s">
        <v>446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customFormat="1" ht="20.149999999999999" customHeight="1" x14ac:dyDescent="0.35">
      <c r="A272" s="285">
        <v>11</v>
      </c>
      <c r="B272" s="286" t="s">
        <v>447</v>
      </c>
      <c r="C272" s="286">
        <f>data!BG66</f>
        <v>0</v>
      </c>
      <c r="D272" s="286">
        <f>data!BH66</f>
        <v>0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0</v>
      </c>
      <c r="I272" s="286">
        <f>data!BM66</f>
        <v>0</v>
      </c>
    </row>
    <row r="273" spans="1:9" customFormat="1" ht="20.149999999999999" customHeight="1" x14ac:dyDescent="0.35">
      <c r="A273" s="285">
        <v>12</v>
      </c>
      <c r="B273" s="286" t="s">
        <v>16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customFormat="1" ht="20.149999999999999" customHeight="1" x14ac:dyDescent="0.35">
      <c r="A274" s="285">
        <v>13</v>
      </c>
      <c r="B274" s="286" t="s">
        <v>938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customFormat="1" ht="20.149999999999999" customHeight="1" x14ac:dyDescent="0.35">
      <c r="A275" s="285">
        <v>14</v>
      </c>
      <c r="B275" s="286" t="s">
        <v>939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14301</v>
      </c>
      <c r="I275" s="286">
        <f>data!BM69</f>
        <v>0</v>
      </c>
    </row>
    <row r="276" spans="1:9" customFormat="1" ht="20.149999999999999" customHeight="1" x14ac:dyDescent="0.35">
      <c r="A276" s="285">
        <v>15</v>
      </c>
      <c r="B276" s="286" t="s">
        <v>204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customFormat="1" ht="20.149999999999999" customHeight="1" x14ac:dyDescent="0.35">
      <c r="A277" s="285">
        <v>16</v>
      </c>
      <c r="B277" s="294" t="s">
        <v>940</v>
      </c>
      <c r="C277" s="286">
        <f>data!BG85</f>
        <v>0</v>
      </c>
      <c r="D277" s="286">
        <f>data!BH85</f>
        <v>0</v>
      </c>
      <c r="E277" s="286">
        <f>data!BI85</f>
        <v>0</v>
      </c>
      <c r="F277" s="286">
        <f>data!BJ85</f>
        <v>0</v>
      </c>
      <c r="G277" s="286">
        <f>data!BK85</f>
        <v>0</v>
      </c>
      <c r="H277" s="286">
        <f>data!BL85</f>
        <v>1229953.8600000001</v>
      </c>
      <c r="I277" s="286">
        <f>data!BM85</f>
        <v>0</v>
      </c>
    </row>
    <row r="278" spans="1:9" customFormat="1" ht="20.149999999999999" customHeight="1" x14ac:dyDescent="0.35">
      <c r="A278" s="285">
        <v>17</v>
      </c>
      <c r="B278" s="286" t="s">
        <v>206</v>
      </c>
      <c r="C278" s="296"/>
      <c r="D278" s="296"/>
      <c r="E278" s="296"/>
      <c r="F278" s="296"/>
      <c r="G278" s="296"/>
      <c r="H278" s="296"/>
      <c r="I278" s="296"/>
    </row>
    <row r="279" spans="1:9" customFormat="1" ht="20.149999999999999" customHeight="1" x14ac:dyDescent="0.35">
      <c r="A279" s="285">
        <v>18</v>
      </c>
      <c r="B279" s="286" t="s">
        <v>941</v>
      </c>
      <c r="C279" s="286"/>
      <c r="D279" s="286"/>
      <c r="E279" s="286"/>
      <c r="F279" s="286"/>
      <c r="G279" s="286"/>
      <c r="H279" s="286"/>
      <c r="I279" s="286"/>
    </row>
    <row r="280" spans="1:9" customFormat="1" ht="20.149999999999999" customHeight="1" x14ac:dyDescent="0.35">
      <c r="A280" s="285">
        <v>19</v>
      </c>
      <c r="B280" s="294" t="s">
        <v>942</v>
      </c>
      <c r="C280" s="301" t="str">
        <f>IF(data!BG87&gt;0,data!BG87,"")</f>
        <v>x</v>
      </c>
      <c r="D280" s="301" t="str">
        <f>IF(data!BH87&gt;0,data!BH87,"")</f>
        <v>x</v>
      </c>
      <c r="E280" s="301" t="str">
        <f>IF(data!BI87&gt;0,data!BI87,"")</f>
        <v>x</v>
      </c>
      <c r="F280" s="301" t="str">
        <f>IF(data!BJ87&gt;0,data!BJ87,"")</f>
        <v>x</v>
      </c>
      <c r="G280" s="301" t="str">
        <f>IF(data!BK87&gt;0,data!BK87,"")</f>
        <v>x</v>
      </c>
      <c r="H280" s="301" t="str">
        <f>IF(data!BL87&gt;0,data!BL87,"")</f>
        <v>x</v>
      </c>
      <c r="I280" s="301" t="str">
        <f>IF(data!BM87&gt;0,data!BM87,"")</f>
        <v>x</v>
      </c>
    </row>
    <row r="281" spans="1:9" customFormat="1" ht="20.149999999999999" customHeight="1" x14ac:dyDescent="0.35">
      <c r="A281" s="285">
        <v>20</v>
      </c>
      <c r="B281" s="294" t="s">
        <v>943</v>
      </c>
      <c r="C281" s="301" t="str">
        <f>IF(data!BG88&gt;0,data!BG88,"")</f>
        <v>x</v>
      </c>
      <c r="D281" s="301" t="str">
        <f>IF(data!BH88&gt;0,data!BH88,"")</f>
        <v>x</v>
      </c>
      <c r="E281" s="301" t="str">
        <f>IF(data!BI88&gt;0,data!BI88,"")</f>
        <v>x</v>
      </c>
      <c r="F281" s="301" t="str">
        <f>IF(data!BJ88&gt;0,data!BJ88,"")</f>
        <v>x</v>
      </c>
      <c r="G281" s="301" t="str">
        <f>IF(data!BK88&gt;0,data!BK88,"")</f>
        <v>x</v>
      </c>
      <c r="H281" s="301" t="str">
        <f>IF(data!BL88&gt;0,data!BL88,"")</f>
        <v>x</v>
      </c>
      <c r="I281" s="301" t="str">
        <f>IF(data!BM88&gt;0,data!BM88,"")</f>
        <v>x</v>
      </c>
    </row>
    <row r="282" spans="1:9" customFormat="1" ht="20.149999999999999" customHeight="1" x14ac:dyDescent="0.35">
      <c r="A282" s="285">
        <v>21</v>
      </c>
      <c r="B282" s="294" t="s">
        <v>944</v>
      </c>
      <c r="C282" s="301" t="str">
        <f>IF(data!BG89&gt;0,data!BG89,"")</f>
        <v>x</v>
      </c>
      <c r="D282" s="301" t="str">
        <f>IF(data!BH89&gt;0,data!BH89,"")</f>
        <v>x</v>
      </c>
      <c r="E282" s="301" t="str">
        <f>IF(data!BI89&gt;0,data!BI89,"")</f>
        <v>x</v>
      </c>
      <c r="F282" s="301" t="str">
        <f>IF(data!BJ89&gt;0,data!BJ89,"")</f>
        <v>x</v>
      </c>
      <c r="G282" s="301" t="str">
        <f>IF(data!BK89&gt;0,data!BK89,"")</f>
        <v>x</v>
      </c>
      <c r="H282" s="301" t="str">
        <f>IF(data!BL89&gt;0,data!BL89,"")</f>
        <v>x</v>
      </c>
      <c r="I282" s="301" t="str">
        <f>IF(data!BM89&gt;0,data!BM89,"")</f>
        <v>x</v>
      </c>
    </row>
    <row r="283" spans="1:9" customFormat="1" ht="20.149999999999999" customHeight="1" x14ac:dyDescent="0.35">
      <c r="A283" s="285" t="s">
        <v>945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customFormat="1" ht="20.149999999999999" customHeight="1" x14ac:dyDescent="0.35">
      <c r="A284" s="285">
        <v>22</v>
      </c>
      <c r="B284" s="286" t="s">
        <v>946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customFormat="1" ht="20.149999999999999" customHeight="1" x14ac:dyDescent="0.35">
      <c r="A285" s="285">
        <v>23</v>
      </c>
      <c r="B285" s="286" t="s">
        <v>947</v>
      </c>
      <c r="C285" s="301" t="str">
        <f>IF(data!BG91&gt;0,data!BG91,"")</f>
        <v>x</v>
      </c>
      <c r="D285" s="302">
        <f>data!BH91</f>
        <v>0</v>
      </c>
      <c r="E285" s="302">
        <f>data!BI91</f>
        <v>0</v>
      </c>
      <c r="F285" s="301" t="str">
        <f>IF(data!BJ91&gt;0,data!BJ91,"")</f>
        <v>x</v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customFormat="1" ht="20.149999999999999" customHeight="1" x14ac:dyDescent="0.35">
      <c r="A286" s="285">
        <v>24</v>
      </c>
      <c r="B286" s="286" t="s">
        <v>948</v>
      </c>
      <c r="C286" s="301" t="str">
        <f>IF(data!BG92&gt;0,data!BG92,"")</f>
        <v>x</v>
      </c>
      <c r="D286" s="302">
        <f>data!BH92</f>
        <v>0</v>
      </c>
      <c r="E286" s="302">
        <f>data!BI92</f>
        <v>0</v>
      </c>
      <c r="F286" s="301" t="str">
        <f>IF(data!BJ92&gt;0,data!BJ92,"")</f>
        <v>x</v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customFormat="1" ht="20.149999999999999" customHeight="1" x14ac:dyDescent="0.35">
      <c r="A287" s="285">
        <v>25</v>
      </c>
      <c r="B287" s="286" t="s">
        <v>949</v>
      </c>
      <c r="C287" s="301" t="str">
        <f>IF(data!BG93&gt;0,data!BG93,"")</f>
        <v>x</v>
      </c>
      <c r="D287" s="302">
        <f>data!BH93</f>
        <v>0</v>
      </c>
      <c r="E287" s="302">
        <f>data!BI93</f>
        <v>0</v>
      </c>
      <c r="F287" s="301" t="str">
        <f>IF(data!BJ93&gt;0,data!BJ93,"")</f>
        <v>x</v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customFormat="1" ht="20.149999999999999" customHeight="1" x14ac:dyDescent="0.35">
      <c r="A288" s="285">
        <v>26</v>
      </c>
      <c r="B288" s="286" t="s">
        <v>214</v>
      </c>
      <c r="C288" s="301" t="str">
        <f>IF(data!BG94&gt;0,data!BG94,"")</f>
        <v>x</v>
      </c>
      <c r="D288" s="301" t="str">
        <f>IF(data!BH94&gt;0,data!BH94,"")</f>
        <v>x</v>
      </c>
      <c r="E288" s="301" t="str">
        <f>IF(data!BI94&gt;0,data!BI94,"")</f>
        <v>x</v>
      </c>
      <c r="F288" s="301" t="str">
        <f>IF(data!BJ94&gt;0,data!BJ94,"")</f>
        <v>x</v>
      </c>
      <c r="G288" s="301" t="str">
        <f>IF(data!BK94&gt;0,data!BK94,"")</f>
        <v>x</v>
      </c>
      <c r="H288" s="301" t="str">
        <f>IF(data!BL94&gt;0,data!BL94,"")</f>
        <v>x</v>
      </c>
      <c r="I288" s="301" t="str">
        <f>IF(data!BM94&gt;0,data!BM94,"")</f>
        <v>x</v>
      </c>
    </row>
    <row r="289" spans="1:9" customFormat="1" ht="20.149999999999999" customHeight="1" x14ac:dyDescent="0.35">
      <c r="A289" s="279" t="s">
        <v>924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customFormat="1" ht="20.149999999999999" customHeight="1" x14ac:dyDescent="0.35">
      <c r="D290" s="281"/>
      <c r="I290" s="282" t="s">
        <v>1037</v>
      </c>
    </row>
    <row r="291" spans="1:9" customFormat="1" ht="20.149999999999999" customHeight="1" x14ac:dyDescent="0.35">
      <c r="A291" s="281"/>
    </row>
    <row r="292" spans="1:9" customFormat="1" ht="20.149999999999999" customHeight="1" x14ac:dyDescent="0.35">
      <c r="A292" s="283" t="str">
        <f>"Hospital: "&amp;data!C98</f>
        <v>Hospital: Auburn Medical Center</v>
      </c>
      <c r="G292" s="284"/>
      <c r="H292" s="283" t="str">
        <f>"FYE: "&amp;data!C96</f>
        <v>FYE: 12/31/2022</v>
      </c>
    </row>
    <row r="293" spans="1:9" customFormat="1" ht="20.149999999999999" customHeight="1" x14ac:dyDescent="0.35">
      <c r="A293" s="285">
        <v>1</v>
      </c>
      <c r="B293" s="286" t="s">
        <v>156</v>
      </c>
      <c r="C293" s="288" t="s">
        <v>1038</v>
      </c>
      <c r="D293" s="288" t="s">
        <v>1039</v>
      </c>
      <c r="E293" s="288" t="s">
        <v>1040</v>
      </c>
      <c r="F293" s="288" t="s">
        <v>1041</v>
      </c>
      <c r="G293" s="288" t="s">
        <v>1042</v>
      </c>
      <c r="H293" s="288" t="s">
        <v>1043</v>
      </c>
      <c r="I293" s="288" t="s">
        <v>1044</v>
      </c>
    </row>
    <row r="294" spans="1:9" customFormat="1" ht="20.149999999999999" customHeight="1" x14ac:dyDescent="0.35">
      <c r="A294" s="289">
        <v>2</v>
      </c>
      <c r="B294" s="290" t="s">
        <v>933</v>
      </c>
      <c r="C294" s="292" t="s">
        <v>95</v>
      </c>
      <c r="D294" s="292" t="s">
        <v>96</v>
      </c>
      <c r="E294" s="292" t="s">
        <v>97</v>
      </c>
      <c r="F294" s="292" t="s">
        <v>98</v>
      </c>
      <c r="G294" s="292"/>
      <c r="H294" s="292" t="s">
        <v>100</v>
      </c>
      <c r="I294" s="292" t="s">
        <v>101</v>
      </c>
    </row>
    <row r="295" spans="1:9" customFormat="1" ht="20.149999999999999" customHeight="1" x14ac:dyDescent="0.35">
      <c r="A295" s="289"/>
      <c r="B295" s="290"/>
      <c r="C295" s="292" t="s">
        <v>1045</v>
      </c>
      <c r="D295" s="292" t="s">
        <v>141</v>
      </c>
      <c r="E295" s="292" t="s">
        <v>142</v>
      </c>
      <c r="F295" s="292" t="s">
        <v>143</v>
      </c>
      <c r="G295" s="292" t="s">
        <v>99</v>
      </c>
      <c r="H295" s="292" t="s">
        <v>144</v>
      </c>
      <c r="I295" s="292" t="s">
        <v>116</v>
      </c>
    </row>
    <row r="296" spans="1:9" customFormat="1" ht="20.149999999999999" customHeight="1" x14ac:dyDescent="0.35">
      <c r="A296" s="285">
        <v>3</v>
      </c>
      <c r="B296" s="286" t="s">
        <v>937</v>
      </c>
      <c r="C296" s="298"/>
      <c r="D296" s="298"/>
      <c r="E296" s="298"/>
      <c r="F296" s="298"/>
      <c r="G296" s="298"/>
      <c r="H296" s="298"/>
      <c r="I296" s="298"/>
    </row>
    <row r="297" spans="1:9" customFormat="1" ht="20.149999999999999" customHeight="1" x14ac:dyDescent="0.35">
      <c r="A297" s="285">
        <v>4</v>
      </c>
      <c r="B297" s="286" t="s">
        <v>181</v>
      </c>
      <c r="C297" s="298"/>
      <c r="D297" s="298"/>
      <c r="E297" s="298"/>
      <c r="F297" s="298"/>
      <c r="G297" s="298"/>
      <c r="H297" s="298"/>
      <c r="I297" s="298"/>
    </row>
    <row r="298" spans="1:9" customFormat="1" ht="20.149999999999999" customHeight="1" x14ac:dyDescent="0.35">
      <c r="A298" s="285">
        <v>5</v>
      </c>
      <c r="B298" s="286" t="s">
        <v>182</v>
      </c>
      <c r="C298" s="293">
        <f>data!BN60</f>
        <v>14.976097258222454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customFormat="1" ht="20.149999999999999" customHeight="1" x14ac:dyDescent="0.35">
      <c r="A299" s="285">
        <v>6</v>
      </c>
      <c r="B299" s="286" t="s">
        <v>183</v>
      </c>
      <c r="C299" s="286">
        <f>data!BN61</f>
        <v>4374614.9899999984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customFormat="1" ht="20.149999999999999" customHeight="1" x14ac:dyDescent="0.35">
      <c r="A300" s="285">
        <v>7</v>
      </c>
      <c r="B300" s="286" t="s">
        <v>11</v>
      </c>
      <c r="C300" s="286">
        <f>data!BN62</f>
        <v>387579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customFormat="1" ht="20.149999999999999" customHeight="1" x14ac:dyDescent="0.35">
      <c r="A301" s="285">
        <v>8</v>
      </c>
      <c r="B301" s="286" t="s">
        <v>184</v>
      </c>
      <c r="C301" s="286">
        <f>data!BN63</f>
        <v>3676694.14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customFormat="1" ht="20.149999999999999" customHeight="1" x14ac:dyDescent="0.35">
      <c r="A302" s="285">
        <v>9</v>
      </c>
      <c r="B302" s="286" t="s">
        <v>185</v>
      </c>
      <c r="C302" s="286">
        <f>data!BN64</f>
        <v>44025.65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customFormat="1" ht="20.149999999999999" customHeight="1" x14ac:dyDescent="0.35">
      <c r="A303" s="285">
        <v>10</v>
      </c>
      <c r="B303" s="286" t="s">
        <v>446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customFormat="1" ht="20.149999999999999" customHeight="1" x14ac:dyDescent="0.35">
      <c r="A304" s="285">
        <v>11</v>
      </c>
      <c r="B304" s="286" t="s">
        <v>447</v>
      </c>
      <c r="C304" s="286">
        <f>data!BN66</f>
        <v>31213745.900000006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customFormat="1" ht="20.149999999999999" customHeight="1" x14ac:dyDescent="0.35">
      <c r="A305" s="285">
        <v>12</v>
      </c>
      <c r="B305" s="286" t="s">
        <v>16</v>
      </c>
      <c r="C305" s="286">
        <f>data!BN67</f>
        <v>328162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customFormat="1" ht="20.149999999999999" customHeight="1" x14ac:dyDescent="0.35">
      <c r="A306" s="285">
        <v>13</v>
      </c>
      <c r="B306" s="286" t="s">
        <v>938</v>
      </c>
      <c r="C306" s="286">
        <f>data!BN68</f>
        <v>155703.38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customFormat="1" ht="20.149999999999999" customHeight="1" x14ac:dyDescent="0.35">
      <c r="A307" s="285">
        <v>14</v>
      </c>
      <c r="B307" s="286" t="s">
        <v>939</v>
      </c>
      <c r="C307" s="286">
        <f>data!BN69</f>
        <v>374585.24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customFormat="1" ht="20.149999999999999" customHeight="1" x14ac:dyDescent="0.35">
      <c r="A308" s="285">
        <v>15</v>
      </c>
      <c r="B308" s="286" t="s">
        <v>204</v>
      </c>
      <c r="C308" s="286">
        <f>-data!BN84</f>
        <v>-79184.87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customFormat="1" ht="20.149999999999999" customHeight="1" x14ac:dyDescent="0.35">
      <c r="A309" s="285">
        <v>16</v>
      </c>
      <c r="B309" s="294" t="s">
        <v>940</v>
      </c>
      <c r="C309" s="286">
        <f>data!BN85</f>
        <v>40475925.430000015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customFormat="1" ht="20.149999999999999" customHeight="1" x14ac:dyDescent="0.35">
      <c r="A310" s="285">
        <v>17</v>
      </c>
      <c r="B310" s="286" t="s">
        <v>206</v>
      </c>
      <c r="C310" s="296"/>
      <c r="D310" s="296"/>
      <c r="E310" s="296"/>
      <c r="F310" s="296"/>
      <c r="G310" s="296"/>
      <c r="H310" s="296"/>
      <c r="I310" s="296"/>
    </row>
    <row r="311" spans="1:9" customFormat="1" ht="20.149999999999999" customHeight="1" x14ac:dyDescent="0.35">
      <c r="A311" s="285">
        <v>18</v>
      </c>
      <c r="B311" s="286" t="s">
        <v>941</v>
      </c>
      <c r="C311" s="286"/>
      <c r="D311" s="286"/>
      <c r="E311" s="286"/>
      <c r="F311" s="286"/>
      <c r="G311" s="286"/>
      <c r="H311" s="286"/>
      <c r="I311" s="286"/>
    </row>
    <row r="312" spans="1:9" customFormat="1" ht="20.149999999999999" customHeight="1" x14ac:dyDescent="0.35">
      <c r="A312" s="285">
        <v>19</v>
      </c>
      <c r="B312" s="294" t="s">
        <v>942</v>
      </c>
      <c r="C312" s="301" t="str">
        <f>IF(data!BN87&gt;0,data!BN87,"")</f>
        <v>x</v>
      </c>
      <c r="D312" s="301" t="str">
        <f>IF(data!BO87&gt;0,data!BO87,"")</f>
        <v>x</v>
      </c>
      <c r="E312" s="301" t="str">
        <f>IF(data!BP87&gt;0,data!BP87,"")</f>
        <v>x</v>
      </c>
      <c r="F312" s="301" t="str">
        <f>IF(data!BQ87&gt;0,data!BQ87,"")</f>
        <v>x</v>
      </c>
      <c r="G312" s="301" t="str">
        <f>IF(data!BR87&gt;0,data!BR87,"")</f>
        <v>x</v>
      </c>
      <c r="H312" s="301" t="str">
        <f>IF(data!BS87&gt;0,data!BS87,"")</f>
        <v>x</v>
      </c>
      <c r="I312" s="301" t="str">
        <f>IF(data!BT87&gt;0,data!BT87,"")</f>
        <v>x</v>
      </c>
    </row>
    <row r="313" spans="1:9" customFormat="1" ht="20.149999999999999" customHeight="1" x14ac:dyDescent="0.35">
      <c r="A313" s="285">
        <v>20</v>
      </c>
      <c r="B313" s="294" t="s">
        <v>943</v>
      </c>
      <c r="C313" s="301" t="str">
        <f>IF(data!BN88&gt;0,data!BN88,"")</f>
        <v>x</v>
      </c>
      <c r="D313" s="301" t="str">
        <f>IF(data!BO88&gt;0,data!BO88,"")</f>
        <v>x</v>
      </c>
      <c r="E313" s="301" t="str">
        <f>IF(data!BP88&gt;0,data!BP88,"")</f>
        <v>x</v>
      </c>
      <c r="F313" s="301" t="str">
        <f>IF(data!BQ88&gt;0,data!BQ88,"")</f>
        <v>x</v>
      </c>
      <c r="G313" s="301" t="str">
        <f>IF(data!BR88&gt;0,data!BR88,"")</f>
        <v>x</v>
      </c>
      <c r="H313" s="301" t="str">
        <f>IF(data!BS88&gt;0,data!BS88,"")</f>
        <v>x</v>
      </c>
      <c r="I313" s="301" t="str">
        <f>IF(data!BT88&gt;0,data!BT88,"")</f>
        <v>x</v>
      </c>
    </row>
    <row r="314" spans="1:9" customFormat="1" ht="20.149999999999999" customHeight="1" x14ac:dyDescent="0.35">
      <c r="A314" s="285">
        <v>21</v>
      </c>
      <c r="B314" s="294" t="s">
        <v>944</v>
      </c>
      <c r="C314" s="301" t="str">
        <f>IF(data!BN89&gt;0,data!BN89,"")</f>
        <v>x</v>
      </c>
      <c r="D314" s="301" t="str">
        <f>IF(data!BO89&gt;0,data!BO89,"")</f>
        <v>x</v>
      </c>
      <c r="E314" s="301" t="str">
        <f>IF(data!BP89&gt;0,data!BP89,"")</f>
        <v>x</v>
      </c>
      <c r="F314" s="301" t="str">
        <f>IF(data!BQ89&gt;0,data!BQ89,"")</f>
        <v>x</v>
      </c>
      <c r="G314" s="301" t="str">
        <f>IF(data!BR89&gt;0,data!BR89,"")</f>
        <v>x</v>
      </c>
      <c r="H314" s="301" t="str">
        <f>IF(data!BS89&gt;0,data!BS89,"")</f>
        <v>x</v>
      </c>
      <c r="I314" s="301" t="str">
        <f>IF(data!BT89&gt;0,data!BT89,"")</f>
        <v>x</v>
      </c>
    </row>
    <row r="315" spans="1:9" customFormat="1" ht="20.149999999999999" customHeight="1" x14ac:dyDescent="0.35">
      <c r="A315" s="285" t="s">
        <v>945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customFormat="1" ht="20.149999999999999" customHeight="1" x14ac:dyDescent="0.35">
      <c r="A316" s="285">
        <v>22</v>
      </c>
      <c r="B316" s="286" t="s">
        <v>946</v>
      </c>
      <c r="C316" s="302">
        <f>data!BN90</f>
        <v>5315.59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customFormat="1" ht="20.149999999999999" customHeight="1" x14ac:dyDescent="0.35">
      <c r="A317" s="285">
        <v>23</v>
      </c>
      <c r="B317" s="286" t="s">
        <v>947</v>
      </c>
      <c r="C317" s="301" t="str">
        <f>IF(data!BN91&gt;0,data!BN91,"")</f>
        <v>x</v>
      </c>
      <c r="D317" s="301" t="str">
        <f>IF(data!BO91&gt;0,data!BO91,"")</f>
        <v>x</v>
      </c>
      <c r="E317" s="301" t="str">
        <f>IF(data!BP91&gt;0,data!BP91,"")</f>
        <v>x</v>
      </c>
      <c r="F317" s="301" t="str">
        <f>IF(data!BQ91&gt;0,data!BQ91,"")</f>
        <v>x</v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customFormat="1" ht="20.149999999999999" customHeight="1" x14ac:dyDescent="0.35">
      <c r="A318" s="285">
        <v>24</v>
      </c>
      <c r="B318" s="286" t="s">
        <v>948</v>
      </c>
      <c r="C318" s="301" t="str">
        <f>IF(data!BN92&gt;0,data!BN92,"")</f>
        <v>x</v>
      </c>
      <c r="D318" s="301" t="str">
        <f>IF(data!BO92&gt;0,data!BO92,"")</f>
        <v>x</v>
      </c>
      <c r="E318" s="301" t="str">
        <f>IF(data!BP92&gt;0,data!BP92,"")</f>
        <v>x</v>
      </c>
      <c r="F318" s="301" t="str">
        <f>IF(data!BQ92&gt;0,data!BQ92,"")</f>
        <v>x</v>
      </c>
      <c r="G318" s="301" t="str">
        <f>IF(data!BR92&gt;0,data!BR92,"")</f>
        <v>x</v>
      </c>
      <c r="H318" s="302">
        <f>data!BS92</f>
        <v>0</v>
      </c>
      <c r="I318" s="302">
        <f>data!BT92</f>
        <v>0</v>
      </c>
    </row>
    <row r="319" spans="1:9" customFormat="1" ht="20.149999999999999" customHeight="1" x14ac:dyDescent="0.35">
      <c r="A319" s="285">
        <v>25</v>
      </c>
      <c r="B319" s="286" t="s">
        <v>949</v>
      </c>
      <c r="C319" s="301" t="str">
        <f>IF(data!BN93&gt;0,data!BN93,"")</f>
        <v>x</v>
      </c>
      <c r="D319" s="301" t="str">
        <f>IF(data!BO93&gt;0,data!BO93,"")</f>
        <v>x</v>
      </c>
      <c r="E319" s="301" t="str">
        <f>IF(data!BP93&gt;0,data!BP93,"")</f>
        <v>x</v>
      </c>
      <c r="F319" s="301" t="str">
        <f>IF(data!BQ93&gt;0,data!BQ93,"")</f>
        <v>x</v>
      </c>
      <c r="G319" s="301" t="str">
        <f>IF(data!BR93&gt;0,data!BR93,"")</f>
        <v>x</v>
      </c>
      <c r="H319" s="302">
        <f>data!BS93</f>
        <v>0</v>
      </c>
      <c r="I319" s="302">
        <f>data!BT93</f>
        <v>0</v>
      </c>
    </row>
    <row r="320" spans="1:9" customFormat="1" ht="20.149999999999999" customHeight="1" x14ac:dyDescent="0.35">
      <c r="A320" s="285">
        <v>26</v>
      </c>
      <c r="B320" s="286" t="s">
        <v>214</v>
      </c>
      <c r="C320" s="304">
        <f>IF(data!BN94&gt;0,data!BN94,"")</f>
        <v>1.3463013698630136E-2</v>
      </c>
      <c r="D320" s="304" t="str">
        <f>IF(data!BO94&gt;0,data!BO94,"")</f>
        <v>x</v>
      </c>
      <c r="E320" s="304" t="str">
        <f>IF(data!BP94&gt;0,data!BP94,"")</f>
        <v>x</v>
      </c>
      <c r="F320" s="304" t="str">
        <f>IF(data!BQ94&gt;0,data!BQ94,"")</f>
        <v>x</v>
      </c>
      <c r="G320" s="304" t="str">
        <f>IF(data!BR94&gt;0,data!BR94,"")</f>
        <v>x</v>
      </c>
      <c r="H320" s="304" t="str">
        <f>IF(data!BS94&gt;0,data!BS94,"")</f>
        <v>x</v>
      </c>
      <c r="I320" s="304" t="str">
        <f>IF(data!BT94&gt;0,data!BT94,"")</f>
        <v>x</v>
      </c>
    </row>
    <row r="321" spans="1:9" customFormat="1" ht="20.149999999999999" customHeight="1" x14ac:dyDescent="0.35">
      <c r="A321" s="279" t="s">
        <v>924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customFormat="1" ht="20.149999999999999" customHeight="1" x14ac:dyDescent="0.35">
      <c r="D322" s="281"/>
      <c r="I322" s="282" t="s">
        <v>1046</v>
      </c>
    </row>
    <row r="323" spans="1:9" customFormat="1" ht="20.149999999999999" customHeight="1" x14ac:dyDescent="0.35">
      <c r="A323" s="281"/>
    </row>
    <row r="324" spans="1:9" customFormat="1" ht="20.149999999999999" customHeight="1" x14ac:dyDescent="0.35">
      <c r="A324" s="283" t="str">
        <f>"Hospital: "&amp;data!C98</f>
        <v>Hospital: Auburn Medical Center</v>
      </c>
      <c r="G324" s="284"/>
      <c r="H324" s="283" t="str">
        <f>"FYE: "&amp;data!C96</f>
        <v>FYE: 12/31/2022</v>
      </c>
    </row>
    <row r="325" spans="1:9" customFormat="1" ht="20.149999999999999" customHeight="1" x14ac:dyDescent="0.35">
      <c r="A325" s="285">
        <v>1</v>
      </c>
      <c r="B325" s="286" t="s">
        <v>156</v>
      </c>
      <c r="C325" s="288" t="s">
        <v>1047</v>
      </c>
      <c r="D325" s="288" t="s">
        <v>1048</v>
      </c>
      <c r="E325" s="288" t="s">
        <v>1049</v>
      </c>
      <c r="F325" s="288" t="s">
        <v>1050</v>
      </c>
      <c r="G325" s="288" t="s">
        <v>1051</v>
      </c>
      <c r="H325" s="288" t="s">
        <v>1052</v>
      </c>
      <c r="I325" s="288" t="s">
        <v>1053</v>
      </c>
    </row>
    <row r="326" spans="1:9" customFormat="1" ht="20.149999999999999" customHeight="1" x14ac:dyDescent="0.35">
      <c r="A326" s="289">
        <v>2</v>
      </c>
      <c r="B326" s="290" t="s">
        <v>933</v>
      </c>
      <c r="C326" s="292" t="s">
        <v>102</v>
      </c>
      <c r="D326" s="292" t="s">
        <v>102</v>
      </c>
      <c r="E326" s="292" t="s">
        <v>102</v>
      </c>
      <c r="F326" s="292" t="s">
        <v>103</v>
      </c>
      <c r="G326" s="292" t="s">
        <v>104</v>
      </c>
      <c r="H326" s="292" t="s">
        <v>105</v>
      </c>
      <c r="I326" s="292" t="s">
        <v>106</v>
      </c>
    </row>
    <row r="327" spans="1:9" customFormat="1" ht="20.149999999999999" customHeight="1" x14ac:dyDescent="0.35">
      <c r="A327" s="289"/>
      <c r="B327" s="290"/>
      <c r="C327" s="292" t="s">
        <v>145</v>
      </c>
      <c r="D327" s="292" t="s">
        <v>146</v>
      </c>
      <c r="E327" s="292" t="s">
        <v>147</v>
      </c>
      <c r="F327" s="292" t="s">
        <v>98</v>
      </c>
      <c r="G327" s="292" t="s">
        <v>1045</v>
      </c>
      <c r="H327" s="292" t="s">
        <v>99</v>
      </c>
      <c r="I327" s="292" t="s">
        <v>148</v>
      </c>
    </row>
    <row r="328" spans="1:9" customFormat="1" ht="20.149999999999999" customHeight="1" x14ac:dyDescent="0.35">
      <c r="A328" s="285">
        <v>3</v>
      </c>
      <c r="B328" s="286" t="s">
        <v>937</v>
      </c>
      <c r="C328" s="298"/>
      <c r="D328" s="298"/>
      <c r="E328" s="298"/>
      <c r="F328" s="298"/>
      <c r="G328" s="298"/>
      <c r="H328" s="298"/>
      <c r="I328" s="298"/>
    </row>
    <row r="329" spans="1:9" customFormat="1" ht="20.149999999999999" customHeight="1" x14ac:dyDescent="0.35">
      <c r="A329" s="285">
        <v>4</v>
      </c>
      <c r="B329" s="286" t="s">
        <v>181</v>
      </c>
      <c r="C329" s="298"/>
      <c r="D329" s="298"/>
      <c r="E329" s="298"/>
      <c r="F329" s="298"/>
      <c r="G329" s="298"/>
      <c r="H329" s="298"/>
      <c r="I329" s="298"/>
    </row>
    <row r="330" spans="1:9" customFormat="1" ht="20.149999999999999" customHeight="1" x14ac:dyDescent="0.35">
      <c r="A330" s="285">
        <v>5</v>
      </c>
      <c r="B330" s="286" t="s">
        <v>182</v>
      </c>
      <c r="C330" s="293">
        <f>data!BU60</f>
        <v>0</v>
      </c>
      <c r="D330" s="293">
        <f>data!BV60</f>
        <v>0</v>
      </c>
      <c r="E330" s="293">
        <f>data!BW60</f>
        <v>0</v>
      </c>
      <c r="F330" s="293">
        <f>data!BX60</f>
        <v>11.598851368274131</v>
      </c>
      <c r="G330" s="293">
        <f>data!BY60</f>
        <v>4.4359815062416468</v>
      </c>
      <c r="H330" s="293">
        <f>data!BZ60</f>
        <v>3.6312595885436627</v>
      </c>
      <c r="I330" s="293">
        <f>data!CA60</f>
        <v>0</v>
      </c>
    </row>
    <row r="331" spans="1:9" customFormat="1" ht="20.149999999999999" customHeight="1" x14ac:dyDescent="0.35">
      <c r="A331" s="285">
        <v>6</v>
      </c>
      <c r="B331" s="286" t="s">
        <v>183</v>
      </c>
      <c r="C331" s="305">
        <f>data!BU61</f>
        <v>0</v>
      </c>
      <c r="D331" s="305">
        <f>data!BV61</f>
        <v>0</v>
      </c>
      <c r="E331" s="305">
        <f>data!BW61</f>
        <v>0</v>
      </c>
      <c r="F331" s="305">
        <f>data!BX61</f>
        <v>1695407.3400000003</v>
      </c>
      <c r="G331" s="305">
        <f>data!BY61</f>
        <v>757225.41</v>
      </c>
      <c r="H331" s="305">
        <f>data!BZ61</f>
        <v>542995.55999999994</v>
      </c>
      <c r="I331" s="305">
        <f>data!CA61</f>
        <v>0</v>
      </c>
    </row>
    <row r="332" spans="1:9" customFormat="1" ht="20.149999999999999" customHeight="1" x14ac:dyDescent="0.35">
      <c r="A332" s="285">
        <v>7</v>
      </c>
      <c r="B332" s="286" t="s">
        <v>11</v>
      </c>
      <c r="C332" s="305">
        <f>data!BU62</f>
        <v>0</v>
      </c>
      <c r="D332" s="305">
        <f>data!BV62</f>
        <v>0</v>
      </c>
      <c r="E332" s="305">
        <f>data!BW62</f>
        <v>0</v>
      </c>
      <c r="F332" s="305">
        <f>data!BX62</f>
        <v>301570</v>
      </c>
      <c r="G332" s="305">
        <f>data!BY62</f>
        <v>140180</v>
      </c>
      <c r="H332" s="305">
        <f>data!BZ62</f>
        <v>104821</v>
      </c>
      <c r="I332" s="305">
        <f>data!CA62</f>
        <v>0</v>
      </c>
    </row>
    <row r="333" spans="1:9" customFormat="1" ht="20.149999999999999" customHeight="1" x14ac:dyDescent="0.35">
      <c r="A333" s="285">
        <v>8</v>
      </c>
      <c r="B333" s="286" t="s">
        <v>184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183472.38</v>
      </c>
      <c r="H333" s="305">
        <f>data!BZ63</f>
        <v>0</v>
      </c>
      <c r="I333" s="305">
        <f>data!CA63</f>
        <v>0</v>
      </c>
    </row>
    <row r="334" spans="1:9" customFormat="1" ht="20.149999999999999" customHeight="1" x14ac:dyDescent="0.35">
      <c r="A334" s="285">
        <v>9</v>
      </c>
      <c r="B334" s="286" t="s">
        <v>185</v>
      </c>
      <c r="C334" s="305">
        <f>data!BU64</f>
        <v>0</v>
      </c>
      <c r="D334" s="305">
        <f>data!BV64</f>
        <v>0</v>
      </c>
      <c r="E334" s="305">
        <f>data!BW64</f>
        <v>0</v>
      </c>
      <c r="F334" s="305">
        <f>data!BX64</f>
        <v>5485.91</v>
      </c>
      <c r="G334" s="305">
        <f>data!BY64</f>
        <v>23396.66</v>
      </c>
      <c r="H334" s="305">
        <f>data!BZ64</f>
        <v>465.44</v>
      </c>
      <c r="I334" s="305">
        <f>data!CA64</f>
        <v>0</v>
      </c>
    </row>
    <row r="335" spans="1:9" customFormat="1" ht="20.149999999999999" customHeight="1" x14ac:dyDescent="0.35">
      <c r="A335" s="285">
        <v>10</v>
      </c>
      <c r="B335" s="286" t="s">
        <v>446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customFormat="1" ht="20.149999999999999" customHeight="1" x14ac:dyDescent="0.35">
      <c r="A336" s="285">
        <v>11</v>
      </c>
      <c r="B336" s="286" t="s">
        <v>447</v>
      </c>
      <c r="C336" s="305">
        <f>data!BU66</f>
        <v>0</v>
      </c>
      <c r="D336" s="305">
        <f>data!BV66</f>
        <v>0</v>
      </c>
      <c r="E336" s="305">
        <f>data!BW66</f>
        <v>0</v>
      </c>
      <c r="F336" s="305">
        <f>data!BX66</f>
        <v>10605.21</v>
      </c>
      <c r="G336" s="305">
        <f>data!BY66</f>
        <v>133853.44999999998</v>
      </c>
      <c r="H336" s="305">
        <f>data!BZ66</f>
        <v>420</v>
      </c>
      <c r="I336" s="305">
        <f>data!CA66</f>
        <v>0</v>
      </c>
    </row>
    <row r="337" spans="1:9" customFormat="1" ht="20.149999999999999" customHeight="1" x14ac:dyDescent="0.35">
      <c r="A337" s="285">
        <v>12</v>
      </c>
      <c r="B337" s="286" t="s">
        <v>16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2867</v>
      </c>
      <c r="G337" s="305">
        <f>data!BY67</f>
        <v>45746</v>
      </c>
      <c r="H337" s="305">
        <f>data!BZ67</f>
        <v>2077</v>
      </c>
      <c r="I337" s="305">
        <f>data!CA67</f>
        <v>0</v>
      </c>
    </row>
    <row r="338" spans="1:9" customFormat="1" ht="20.149999999999999" customHeight="1" x14ac:dyDescent="0.35">
      <c r="A338" s="285">
        <v>13</v>
      </c>
      <c r="B338" s="286" t="s">
        <v>938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customFormat="1" ht="20.149999999999999" customHeight="1" x14ac:dyDescent="0.35">
      <c r="A339" s="285">
        <v>14</v>
      </c>
      <c r="B339" s="286" t="s">
        <v>939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104938.5</v>
      </c>
      <c r="G339" s="305">
        <f>data!BY69</f>
        <v>23429.62</v>
      </c>
      <c r="H339" s="305">
        <f>data!BZ69</f>
        <v>11890.890000000001</v>
      </c>
      <c r="I339" s="305">
        <f>data!CA69</f>
        <v>0</v>
      </c>
    </row>
    <row r="340" spans="1:9" customFormat="1" ht="20.149999999999999" customHeight="1" x14ac:dyDescent="0.35">
      <c r="A340" s="285">
        <v>15</v>
      </c>
      <c r="B340" s="286" t="s">
        <v>204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customFormat="1" ht="20.149999999999999" customHeight="1" x14ac:dyDescent="0.35">
      <c r="A341" s="285">
        <v>16</v>
      </c>
      <c r="B341" s="294" t="s">
        <v>940</v>
      </c>
      <c r="C341" s="286">
        <f>data!BU85</f>
        <v>0</v>
      </c>
      <c r="D341" s="286">
        <f>data!BV85</f>
        <v>0</v>
      </c>
      <c r="E341" s="286">
        <f>data!BW85</f>
        <v>0</v>
      </c>
      <c r="F341" s="286">
        <f>data!BX85</f>
        <v>2120873.96</v>
      </c>
      <c r="G341" s="286">
        <f>data!BY85</f>
        <v>1307303.52</v>
      </c>
      <c r="H341" s="286">
        <f>data!BZ85</f>
        <v>662669.8899999999</v>
      </c>
      <c r="I341" s="286">
        <f>data!CA85</f>
        <v>0</v>
      </c>
    </row>
    <row r="342" spans="1:9" customFormat="1" ht="20.149999999999999" customHeight="1" x14ac:dyDescent="0.35">
      <c r="A342" s="285">
        <v>17</v>
      </c>
      <c r="B342" s="286" t="s">
        <v>206</v>
      </c>
      <c r="C342" s="296"/>
      <c r="D342" s="296"/>
      <c r="E342" s="296"/>
      <c r="F342" s="296"/>
      <c r="G342" s="296"/>
      <c r="H342" s="296"/>
      <c r="I342" s="296"/>
    </row>
    <row r="343" spans="1:9" customFormat="1" ht="20.149999999999999" customHeight="1" x14ac:dyDescent="0.35">
      <c r="A343" s="285">
        <v>18</v>
      </c>
      <c r="B343" s="286" t="s">
        <v>941</v>
      </c>
      <c r="C343" s="286"/>
      <c r="D343" s="286"/>
      <c r="E343" s="286"/>
      <c r="F343" s="286"/>
      <c r="G343" s="286"/>
      <c r="H343" s="286"/>
      <c r="I343" s="286"/>
    </row>
    <row r="344" spans="1:9" customFormat="1" ht="20.149999999999999" customHeight="1" x14ac:dyDescent="0.35">
      <c r="A344" s="285">
        <v>19</v>
      </c>
      <c r="B344" s="294" t="s">
        <v>942</v>
      </c>
      <c r="C344" s="301" t="str">
        <f>IF(data!BU87&gt;0,data!BU87,"")</f>
        <v>x</v>
      </c>
      <c r="D344" s="301" t="str">
        <f>IF(data!BV87&gt;0,data!BV87,"")</f>
        <v>x</v>
      </c>
      <c r="E344" s="301" t="str">
        <f>IF(data!BW87&gt;0,data!BW87,"")</f>
        <v>x</v>
      </c>
      <c r="F344" s="301" t="str">
        <f>IF(data!BX87&gt;0,data!BX87,"")</f>
        <v>x</v>
      </c>
      <c r="G344" s="301" t="str">
        <f>IF(data!BY87&gt;0,data!BY87,"")</f>
        <v>x</v>
      </c>
      <c r="H344" s="301" t="str">
        <f>IF(data!BZ87&gt;0,data!BZ87,"")</f>
        <v>x</v>
      </c>
      <c r="I344" s="301" t="str">
        <f>IF(data!CA87&gt;0,data!CA87,"")</f>
        <v>x</v>
      </c>
    </row>
    <row r="345" spans="1:9" customFormat="1" ht="20.149999999999999" customHeight="1" x14ac:dyDescent="0.35">
      <c r="A345" s="285">
        <v>20</v>
      </c>
      <c r="B345" s="294" t="s">
        <v>943</v>
      </c>
      <c r="C345" s="301" t="str">
        <f>IF(data!BU88&gt;0,data!BU88,"")</f>
        <v>x</v>
      </c>
      <c r="D345" s="301" t="str">
        <f>IF(data!BV88&gt;0,data!BV88,"")</f>
        <v>x</v>
      </c>
      <c r="E345" s="301" t="str">
        <f>IF(data!BW88&gt;0,data!BW88,"")</f>
        <v>x</v>
      </c>
      <c r="F345" s="301" t="str">
        <f>IF(data!BX88&gt;0,data!BX88,"")</f>
        <v>x</v>
      </c>
      <c r="G345" s="301" t="str">
        <f>IF(data!BY88&gt;0,data!BY88,"")</f>
        <v>x</v>
      </c>
      <c r="H345" s="301" t="str">
        <f>IF(data!BZ88&gt;0,data!BZ88,"")</f>
        <v>x</v>
      </c>
      <c r="I345" s="301" t="str">
        <f>IF(data!CA88&gt;0,data!CA88,"")</f>
        <v>x</v>
      </c>
    </row>
    <row r="346" spans="1:9" customFormat="1" ht="20.149999999999999" customHeight="1" x14ac:dyDescent="0.35">
      <c r="A346" s="285">
        <v>21</v>
      </c>
      <c r="B346" s="294" t="s">
        <v>944</v>
      </c>
      <c r="C346" s="301" t="str">
        <f>IF(data!BU89&gt;0,data!BU89,"")</f>
        <v>x</v>
      </c>
      <c r="D346" s="301" t="str">
        <f>IF(data!BV89&gt;0,data!BV89,"")</f>
        <v>x</v>
      </c>
      <c r="E346" s="301" t="str">
        <f>IF(data!BW89&gt;0,data!BW89,"")</f>
        <v>x</v>
      </c>
      <c r="F346" s="301" t="str">
        <f>IF(data!BX89&gt;0,data!BX89,"")</f>
        <v>x</v>
      </c>
      <c r="G346" s="301" t="str">
        <f>IF(data!BY89&gt;0,data!BY89,"")</f>
        <v>x</v>
      </c>
      <c r="H346" s="301" t="str">
        <f>IF(data!BZ89&gt;0,data!BZ89,"")</f>
        <v>x</v>
      </c>
      <c r="I346" s="301" t="str">
        <f>IF(data!CA89&gt;0,data!CA89,"")</f>
        <v>x</v>
      </c>
    </row>
    <row r="347" spans="1:9" customFormat="1" ht="20.149999999999999" customHeight="1" x14ac:dyDescent="0.35">
      <c r="A347" s="285" t="s">
        <v>945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customFormat="1" ht="20.149999999999999" customHeight="1" x14ac:dyDescent="0.35">
      <c r="A348" s="285">
        <v>22</v>
      </c>
      <c r="B348" s="286" t="s">
        <v>946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171.12</v>
      </c>
      <c r="G348" s="302">
        <f>data!BY90</f>
        <v>548.57000000000005</v>
      </c>
      <c r="H348" s="302">
        <f>data!BZ90</f>
        <v>124</v>
      </c>
      <c r="I348" s="302">
        <f>data!CA90</f>
        <v>0</v>
      </c>
    </row>
    <row r="349" spans="1:9" customFormat="1" ht="20.149999999999999" customHeight="1" x14ac:dyDescent="0.35">
      <c r="A349" s="285">
        <v>23</v>
      </c>
      <c r="B349" s="286" t="s">
        <v>947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customFormat="1" ht="20.149999999999999" customHeight="1" x14ac:dyDescent="0.35">
      <c r="A350" s="285">
        <v>24</v>
      </c>
      <c r="B350" s="286" t="s">
        <v>948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customFormat="1" ht="20.149999999999999" customHeight="1" x14ac:dyDescent="0.35">
      <c r="A351" s="285">
        <v>25</v>
      </c>
      <c r="B351" s="286" t="s">
        <v>949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customFormat="1" ht="20.149999999999999" customHeight="1" x14ac:dyDescent="0.35">
      <c r="A352" s="285">
        <v>26</v>
      </c>
      <c r="B352" s="286" t="s">
        <v>214</v>
      </c>
      <c r="C352" s="304" t="str">
        <f>IF(data!BU94&gt;0,data!BU94,"")</f>
        <v>x</v>
      </c>
      <c r="D352" s="304" t="str">
        <f>IF(data!BV94&gt;0,data!BV94,"")</f>
        <v>x</v>
      </c>
      <c r="E352" s="304" t="str">
        <f>IF(data!BW94&gt;0,data!BW94,"")</f>
        <v>x</v>
      </c>
      <c r="F352" s="304">
        <f>IF(data!BX94&gt;0,data!BX94,"")</f>
        <v>4.3242744712328758</v>
      </c>
      <c r="G352" s="304">
        <f>IF(data!BY94&gt;0,data!BY94,"")</f>
        <v>1.4167808219178081E-2</v>
      </c>
      <c r="H352" s="304">
        <f>IF(data!BZ94&gt;0,data!BZ94,"")</f>
        <v>2.2688485102739731</v>
      </c>
      <c r="I352" s="304" t="str">
        <f>IF(data!CA94&gt;0,data!CA94,"")</f>
        <v>x</v>
      </c>
    </row>
    <row r="353" spans="1:9" customFormat="1" ht="20.149999999999999" customHeight="1" x14ac:dyDescent="0.35">
      <c r="A353" s="279" t="s">
        <v>924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customFormat="1" ht="20.149999999999999" customHeight="1" x14ac:dyDescent="0.35">
      <c r="D354" s="281"/>
      <c r="I354" s="282" t="s">
        <v>1054</v>
      </c>
    </row>
    <row r="355" spans="1:9" customFormat="1" ht="20.149999999999999" customHeight="1" x14ac:dyDescent="0.35">
      <c r="A355" s="281"/>
    </row>
    <row r="356" spans="1:9" customFormat="1" ht="20.149999999999999" customHeight="1" x14ac:dyDescent="0.35">
      <c r="A356" s="283" t="str">
        <f>"Hospital: "&amp;data!C98</f>
        <v>Hospital: Auburn Medical Center</v>
      </c>
      <c r="G356" s="284"/>
      <c r="H356" s="283" t="str">
        <f>"FYE: "&amp;data!C96</f>
        <v>FYE: 12/31/2022</v>
      </c>
    </row>
    <row r="357" spans="1:9" customFormat="1" ht="20.149999999999999" customHeight="1" x14ac:dyDescent="0.35">
      <c r="A357" s="285">
        <v>1</v>
      </c>
      <c r="B357" s="286" t="s">
        <v>156</v>
      </c>
      <c r="C357" s="288">
        <v>8910</v>
      </c>
      <c r="D357" s="288">
        <v>8930</v>
      </c>
      <c r="E357" s="288" t="s">
        <v>36</v>
      </c>
      <c r="F357" s="306"/>
      <c r="G357" s="306"/>
      <c r="H357" s="306"/>
      <c r="I357" s="288"/>
    </row>
    <row r="358" spans="1:9" customFormat="1" ht="20.149999999999999" customHeight="1" x14ac:dyDescent="0.35">
      <c r="A358" s="289">
        <v>2</v>
      </c>
      <c r="B358" s="290" t="s">
        <v>933</v>
      </c>
      <c r="C358" s="292" t="s">
        <v>107</v>
      </c>
      <c r="D358" s="292" t="s">
        <v>79</v>
      </c>
      <c r="E358" s="292" t="s">
        <v>158</v>
      </c>
      <c r="F358" s="307"/>
      <c r="G358" s="307"/>
      <c r="H358" s="307"/>
      <c r="I358" s="292" t="s">
        <v>108</v>
      </c>
    </row>
    <row r="359" spans="1:9" customFormat="1" ht="20.149999999999999" customHeight="1" x14ac:dyDescent="0.35">
      <c r="A359" s="289"/>
      <c r="B359" s="290"/>
      <c r="C359" s="292" t="s">
        <v>148</v>
      </c>
      <c r="D359" s="292" t="s">
        <v>1055</v>
      </c>
      <c r="E359" s="292" t="s">
        <v>160</v>
      </c>
      <c r="F359" s="307"/>
      <c r="G359" s="307"/>
      <c r="H359" s="307"/>
      <c r="I359" s="292" t="s">
        <v>150</v>
      </c>
    </row>
    <row r="360" spans="1:9" customFormat="1" ht="20.149999999999999" customHeight="1" x14ac:dyDescent="0.35">
      <c r="A360" s="285">
        <v>3</v>
      </c>
      <c r="B360" s="286" t="s">
        <v>937</v>
      </c>
      <c r="C360" s="298"/>
      <c r="D360" s="298"/>
      <c r="E360" s="298"/>
      <c r="F360" s="298"/>
      <c r="G360" s="298"/>
      <c r="H360" s="298"/>
      <c r="I360" s="298"/>
    </row>
    <row r="361" spans="1:9" customFormat="1" ht="20.149999999999999" customHeight="1" x14ac:dyDescent="0.35">
      <c r="A361" s="285">
        <v>4</v>
      </c>
      <c r="B361" s="286" t="s">
        <v>181</v>
      </c>
      <c r="C361" s="298"/>
      <c r="D361" s="298"/>
      <c r="E361" s="298"/>
      <c r="F361" s="298"/>
      <c r="G361" s="298"/>
      <c r="H361" s="298"/>
      <c r="I361" s="298"/>
    </row>
    <row r="362" spans="1:9" customFormat="1" ht="20.149999999999999" customHeight="1" x14ac:dyDescent="0.35">
      <c r="A362" s="285">
        <v>5</v>
      </c>
      <c r="B362" s="286" t="s">
        <v>182</v>
      </c>
      <c r="C362" s="293">
        <f>data!CB60</f>
        <v>0</v>
      </c>
      <c r="D362" s="293">
        <f>data!CC60</f>
        <v>27.380303420906809</v>
      </c>
      <c r="E362" s="308"/>
      <c r="F362" s="296"/>
      <c r="G362" s="296"/>
      <c r="H362" s="296"/>
      <c r="I362" s="309">
        <f>data!CE60</f>
        <v>857.96461289616957</v>
      </c>
    </row>
    <row r="363" spans="1:9" customFormat="1" ht="20.149999999999999" customHeight="1" x14ac:dyDescent="0.35">
      <c r="A363" s="285">
        <v>6</v>
      </c>
      <c r="B363" s="286" t="s">
        <v>183</v>
      </c>
      <c r="C363" s="305">
        <f>data!CB61</f>
        <v>0</v>
      </c>
      <c r="D363" s="305">
        <f>data!CC61</f>
        <v>3510048.8899999978</v>
      </c>
      <c r="E363" s="310"/>
      <c r="F363" s="310"/>
      <c r="G363" s="310"/>
      <c r="H363" s="310"/>
      <c r="I363" s="305">
        <f>data!CE61</f>
        <v>111354111.03</v>
      </c>
    </row>
    <row r="364" spans="1:9" customFormat="1" ht="20.149999999999999" customHeight="1" x14ac:dyDescent="0.35">
      <c r="A364" s="285">
        <v>7</v>
      </c>
      <c r="B364" s="286" t="s">
        <v>11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20016766</v>
      </c>
    </row>
    <row r="365" spans="1:9" customFormat="1" ht="20.149999999999999" customHeight="1" x14ac:dyDescent="0.35">
      <c r="A365" s="285">
        <v>8</v>
      </c>
      <c r="B365" s="286" t="s">
        <v>184</v>
      </c>
      <c r="C365" s="305">
        <f>data!CB63</f>
        <v>0</v>
      </c>
      <c r="D365" s="305">
        <f>data!CC63</f>
        <v>4167491.7100000004</v>
      </c>
      <c r="E365" s="310"/>
      <c r="F365" s="310"/>
      <c r="G365" s="310"/>
      <c r="H365" s="310"/>
      <c r="I365" s="305">
        <f>data!CE63</f>
        <v>11737549.310000001</v>
      </c>
    </row>
    <row r="366" spans="1:9" customFormat="1" ht="20.149999999999999" customHeight="1" x14ac:dyDescent="0.35">
      <c r="A366" s="285">
        <v>9</v>
      </c>
      <c r="B366" s="286" t="s">
        <v>185</v>
      </c>
      <c r="C366" s="305">
        <f>data!CB64</f>
        <v>0</v>
      </c>
      <c r="D366" s="305">
        <f>data!CC64</f>
        <v>-264365.19</v>
      </c>
      <c r="E366" s="310"/>
      <c r="F366" s="310"/>
      <c r="G366" s="310"/>
      <c r="H366" s="310"/>
      <c r="I366" s="305">
        <f>data!CE64</f>
        <v>28448831.830000006</v>
      </c>
    </row>
    <row r="367" spans="1:9" customFormat="1" ht="20.149999999999999" customHeight="1" x14ac:dyDescent="0.35">
      <c r="A367" s="285">
        <v>10</v>
      </c>
      <c r="B367" s="286" t="s">
        <v>446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0</v>
      </c>
    </row>
    <row r="368" spans="1:9" customFormat="1" ht="20.149999999999999" customHeight="1" x14ac:dyDescent="0.35">
      <c r="A368" s="285">
        <v>11</v>
      </c>
      <c r="B368" s="286" t="s">
        <v>447</v>
      </c>
      <c r="C368" s="305">
        <f>data!CB66</f>
        <v>0</v>
      </c>
      <c r="D368" s="305">
        <f>data!CC66</f>
        <v>13307040.700000003</v>
      </c>
      <c r="E368" s="310"/>
      <c r="F368" s="310"/>
      <c r="G368" s="310"/>
      <c r="H368" s="310"/>
      <c r="I368" s="305">
        <f>data!CE66</f>
        <v>63625506.790000014</v>
      </c>
    </row>
    <row r="369" spans="1:9" customFormat="1" ht="20.149999999999999" customHeight="1" x14ac:dyDescent="0.35">
      <c r="A369" s="285">
        <v>12</v>
      </c>
      <c r="B369" s="286" t="s">
        <v>16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5854161</v>
      </c>
    </row>
    <row r="370" spans="1:9" customFormat="1" ht="20.149999999999999" customHeight="1" x14ac:dyDescent="0.35">
      <c r="A370" s="285">
        <v>13</v>
      </c>
      <c r="B370" s="286" t="s">
        <v>938</v>
      </c>
      <c r="C370" s="305">
        <f>data!CB68</f>
        <v>0</v>
      </c>
      <c r="D370" s="305">
        <f>data!CC68</f>
        <v>3096.08</v>
      </c>
      <c r="E370" s="310"/>
      <c r="F370" s="310"/>
      <c r="G370" s="310"/>
      <c r="H370" s="310"/>
      <c r="I370" s="305">
        <f>data!CE68</f>
        <v>1164085.48</v>
      </c>
    </row>
    <row r="371" spans="1:9" customFormat="1" ht="20.149999999999999" customHeight="1" x14ac:dyDescent="0.35">
      <c r="A371" s="285">
        <v>14</v>
      </c>
      <c r="B371" s="286" t="s">
        <v>939</v>
      </c>
      <c r="C371" s="305">
        <f>data!CB69</f>
        <v>0</v>
      </c>
      <c r="D371" s="305">
        <f>data!CC69</f>
        <v>8571322.8699999992</v>
      </c>
      <c r="E371" s="305">
        <f>data!CD69</f>
        <v>0</v>
      </c>
      <c r="F371" s="310"/>
      <c r="G371" s="310"/>
      <c r="H371" s="310"/>
      <c r="I371" s="305">
        <f>data!CE69</f>
        <v>13357879.539999999</v>
      </c>
    </row>
    <row r="372" spans="1:9" customFormat="1" ht="20.149999999999999" customHeight="1" x14ac:dyDescent="0.35">
      <c r="A372" s="285">
        <v>15</v>
      </c>
      <c r="B372" s="286" t="s">
        <v>204</v>
      </c>
      <c r="C372" s="286">
        <f>-data!CB84</f>
        <v>0</v>
      </c>
      <c r="D372" s="286">
        <f>-data!CC84</f>
        <v>-65466.81</v>
      </c>
      <c r="E372" s="286">
        <f>-data!CD84</f>
        <v>0</v>
      </c>
      <c r="F372" s="296"/>
      <c r="G372" s="296"/>
      <c r="H372" s="296"/>
      <c r="I372" s="286">
        <f>-data!CE84</f>
        <v>-9917969.370000001</v>
      </c>
    </row>
    <row r="373" spans="1:9" customFormat="1" ht="20.149999999999999" customHeight="1" x14ac:dyDescent="0.35">
      <c r="A373" s="285">
        <v>16</v>
      </c>
      <c r="B373" s="294" t="s">
        <v>940</v>
      </c>
      <c r="C373" s="305">
        <f>data!CB85</f>
        <v>0</v>
      </c>
      <c r="D373" s="305">
        <f>data!CC85</f>
        <v>29229168.249999996</v>
      </c>
      <c r="E373" s="305">
        <f>data!CD85</f>
        <v>0</v>
      </c>
      <c r="F373" s="310"/>
      <c r="G373" s="310"/>
      <c r="H373" s="310"/>
      <c r="I373" s="286">
        <f>data!CE85</f>
        <v>245640921.6100001</v>
      </c>
    </row>
    <row r="374" spans="1:9" customFormat="1" ht="20.149999999999999" customHeight="1" x14ac:dyDescent="0.35">
      <c r="A374" s="285">
        <v>17</v>
      </c>
      <c r="B374" s="286" t="s">
        <v>206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customFormat="1" ht="20.149999999999999" customHeight="1" x14ac:dyDescent="0.35">
      <c r="A375" s="285">
        <v>18</v>
      </c>
      <c r="B375" s="286" t="s">
        <v>941</v>
      </c>
      <c r="C375" s="286"/>
      <c r="D375" s="286"/>
      <c r="E375" s="286"/>
      <c r="F375" s="286"/>
      <c r="G375" s="286"/>
      <c r="H375" s="286"/>
      <c r="I375" s="286"/>
    </row>
    <row r="376" spans="1:9" customFormat="1" ht="20.149999999999999" customHeight="1" x14ac:dyDescent="0.35">
      <c r="A376" s="285">
        <v>19</v>
      </c>
      <c r="B376" s="294" t="s">
        <v>942</v>
      </c>
      <c r="C376" s="301" t="str">
        <f>IF(data!CB87&gt;0,data!CB87,"")</f>
        <v>x</v>
      </c>
      <c r="D376" s="301" t="str">
        <f>IF(data!CC87&gt;0,data!CC87,"")</f>
        <v>x</v>
      </c>
      <c r="E376" s="296"/>
      <c r="F376" s="296"/>
      <c r="G376" s="296"/>
      <c r="H376" s="296"/>
      <c r="I376" s="302">
        <f>data!CE87</f>
        <v>473754844.51999998</v>
      </c>
    </row>
    <row r="377" spans="1:9" customFormat="1" ht="20.149999999999999" customHeight="1" x14ac:dyDescent="0.35">
      <c r="A377" s="285">
        <v>20</v>
      </c>
      <c r="B377" s="294" t="s">
        <v>943</v>
      </c>
      <c r="C377" s="301" t="str">
        <f>IF(data!CB88&gt;0,data!CB88,"")</f>
        <v>x</v>
      </c>
      <c r="D377" s="301" t="str">
        <f>IF(data!CC88&gt;0,data!CC88,"")</f>
        <v>x</v>
      </c>
      <c r="E377" s="296"/>
      <c r="F377" s="296"/>
      <c r="G377" s="296"/>
      <c r="H377" s="296"/>
      <c r="I377" s="302">
        <f>data!CE88</f>
        <v>437154221.41000003</v>
      </c>
    </row>
    <row r="378" spans="1:9" customFormat="1" ht="20.149999999999999" customHeight="1" x14ac:dyDescent="0.35">
      <c r="A378" s="285">
        <v>21</v>
      </c>
      <c r="B378" s="294" t="s">
        <v>944</v>
      </c>
      <c r="C378" s="301" t="str">
        <f>IF(data!CB89&gt;0,data!CB89,"")</f>
        <v>x</v>
      </c>
      <c r="D378" s="301" t="str">
        <f>IF(data!CC89&gt;0,data!CC89,"")</f>
        <v>x</v>
      </c>
      <c r="E378" s="296"/>
      <c r="F378" s="296"/>
      <c r="G378" s="296"/>
      <c r="H378" s="296"/>
      <c r="I378" s="302">
        <f>data!CE89</f>
        <v>910909065.92999995</v>
      </c>
    </row>
    <row r="379" spans="1:9" customFormat="1" ht="20.149999999999999" customHeight="1" x14ac:dyDescent="0.35">
      <c r="A379" s="285" t="s">
        <v>945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customFormat="1" ht="20.149999999999999" customHeight="1" x14ac:dyDescent="0.35">
      <c r="A380" s="285">
        <v>22</v>
      </c>
      <c r="B380" s="286" t="s">
        <v>946</v>
      </c>
      <c r="C380" s="302">
        <f>data!CB90</f>
        <v>0</v>
      </c>
      <c r="D380" s="302">
        <f>data!CC90</f>
        <v>442.87000000000006</v>
      </c>
      <c r="E380" s="296"/>
      <c r="F380" s="296"/>
      <c r="G380" s="296"/>
      <c r="H380" s="296"/>
      <c r="I380" s="286">
        <f>data!CE90</f>
        <v>212765.46999999994</v>
      </c>
    </row>
    <row r="381" spans="1:9" customFormat="1" ht="20.149999999999999" customHeight="1" x14ac:dyDescent="0.35">
      <c r="A381" s="285">
        <v>23</v>
      </c>
      <c r="B381" s="286" t="s">
        <v>947</v>
      </c>
      <c r="C381" s="302">
        <f>data!CB91</f>
        <v>0</v>
      </c>
      <c r="D381" s="301" t="str">
        <f>IF(data!CC91&gt;0,data!CC91,"")</f>
        <v>x</v>
      </c>
      <c r="E381" s="296"/>
      <c r="F381" s="296"/>
      <c r="G381" s="296"/>
      <c r="H381" s="296"/>
      <c r="I381" s="286">
        <f>data!CE91</f>
        <v>154162</v>
      </c>
    </row>
    <row r="382" spans="1:9" customFormat="1" ht="20.149999999999999" customHeight="1" x14ac:dyDescent="0.35">
      <c r="A382" s="285">
        <v>24</v>
      </c>
      <c r="B382" s="286" t="s">
        <v>948</v>
      </c>
      <c r="C382" s="302">
        <f>data!CB92</f>
        <v>0</v>
      </c>
      <c r="D382" s="301" t="str">
        <f>IF(data!CC92&gt;0,data!CC92,"")</f>
        <v>x</v>
      </c>
      <c r="E382" s="296"/>
      <c r="F382" s="296"/>
      <c r="G382" s="296"/>
      <c r="H382" s="296"/>
      <c r="I382" s="286">
        <f>data!CE92</f>
        <v>65894.399999999994</v>
      </c>
    </row>
    <row r="383" spans="1:9" customFormat="1" ht="20.149999999999999" customHeight="1" x14ac:dyDescent="0.35">
      <c r="A383" s="285">
        <v>25</v>
      </c>
      <c r="B383" s="286" t="s">
        <v>949</v>
      </c>
      <c r="C383" s="302">
        <f>data!CB93</f>
        <v>0</v>
      </c>
      <c r="D383" s="301">
        <f>IF(data!CC93&gt;0,data!CC93,"")</f>
        <v>557.9</v>
      </c>
      <c r="E383" s="296"/>
      <c r="F383" s="296"/>
      <c r="G383" s="296"/>
      <c r="H383" s="296"/>
      <c r="I383" s="286">
        <f>data!CE93</f>
        <v>926775.1100000001</v>
      </c>
    </row>
    <row r="384" spans="1:9" customFormat="1" ht="20.149999999999999" customHeight="1" x14ac:dyDescent="0.35">
      <c r="A384" s="285">
        <v>26</v>
      </c>
      <c r="B384" s="286" t="s">
        <v>214</v>
      </c>
      <c r="C384" s="301" t="str">
        <f>IF(data!CB94&gt;0,data!CB94,"")</f>
        <v>x</v>
      </c>
      <c r="D384" s="301" t="str">
        <f>IF(data!CC94&gt;0,data!CC94,"")</f>
        <v>x</v>
      </c>
      <c r="E384" s="308"/>
      <c r="F384" s="296"/>
      <c r="G384" s="296"/>
      <c r="H384" s="296"/>
      <c r="I384" s="293">
        <f>data!CE94</f>
        <v>264.51847639835614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5D5E-EAB3-4536-83A8-C5CD2F8FED6F}">
  <sheetPr syncVertical="1" syncRef="BR53" transitionEvaluation="1" transitionEntry="1" codeName="Sheet12">
    <tabColor rgb="FF92D050"/>
    <pageSetUpPr autoPageBreaks="0" fitToPage="1"/>
  </sheetPr>
  <dimension ref="A1:CF717"/>
  <sheetViews>
    <sheetView topLeftCell="BR53" zoomScale="85" zoomScaleNormal="85" workbookViewId="0">
      <selection activeCell="CE94" sqref="CE9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3" t="s">
        <v>0</v>
      </c>
      <c r="C1" s="13"/>
    </row>
    <row r="2" spans="1:3" x14ac:dyDescent="0.35">
      <c r="A2" s="63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2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3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6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5"/>
      <c r="F20" s="65"/>
      <c r="G20" s="65"/>
    </row>
    <row r="21" spans="1:10" ht="14.5" customHeight="1" x14ac:dyDescent="0.35">
      <c r="A21" s="67" t="s">
        <v>16</v>
      </c>
      <c r="E21" s="65"/>
      <c r="F21" s="65"/>
      <c r="G21" s="65"/>
      <c r="I21" s="65"/>
      <c r="J21" s="65"/>
    </row>
    <row r="22" spans="1:10" x14ac:dyDescent="0.35">
      <c r="A22" s="14" t="s">
        <v>17</v>
      </c>
      <c r="E22" s="64"/>
      <c r="F22" s="64"/>
      <c r="G22" s="64"/>
      <c r="I22" s="64"/>
      <c r="J22" s="64"/>
    </row>
    <row r="23" spans="1:10" x14ac:dyDescent="0.35">
      <c r="A23" s="14" t="s">
        <v>18</v>
      </c>
      <c r="E23" s="64"/>
      <c r="F23" s="64"/>
      <c r="G23" s="64"/>
      <c r="I23" s="64"/>
      <c r="J23" s="64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3" t="s">
        <v>25</v>
      </c>
      <c r="B32" s="65"/>
      <c r="C32" s="65"/>
      <c r="D32" s="65"/>
    </row>
    <row r="33" spans="1:84" x14ac:dyDescent="0.35">
      <c r="A33" s="14" t="s">
        <v>26</v>
      </c>
      <c r="B33" s="65"/>
      <c r="C33" s="65"/>
      <c r="D33" s="65"/>
    </row>
    <row r="34" spans="1:84" x14ac:dyDescent="0.35">
      <c r="A34" s="14" t="s">
        <v>27</v>
      </c>
      <c r="B34" s="64"/>
      <c r="C34" s="64"/>
      <c r="D34" s="64"/>
    </row>
    <row r="35" spans="1:84" x14ac:dyDescent="0.35">
      <c r="B35" s="64"/>
      <c r="C35" s="64"/>
      <c r="D35" s="64"/>
    </row>
    <row r="36" spans="1:84" x14ac:dyDescent="0.35">
      <c r="A36" s="264" t="s">
        <v>28</v>
      </c>
      <c r="B36" s="260"/>
      <c r="C36" s="261"/>
      <c r="D36" s="260"/>
      <c r="E36" s="260"/>
      <c r="F36" s="260"/>
      <c r="G36" s="269"/>
    </row>
    <row r="37" spans="1:84" x14ac:dyDescent="0.35">
      <c r="A37" s="265" t="s">
        <v>29</v>
      </c>
      <c r="B37" s="259"/>
      <c r="C37" s="258"/>
      <c r="D37" s="257"/>
      <c r="E37" s="257"/>
      <c r="F37" s="257"/>
      <c r="G37" s="270"/>
    </row>
    <row r="38" spans="1:84" x14ac:dyDescent="0.35">
      <c r="A38" s="266" t="s">
        <v>30</v>
      </c>
      <c r="B38" s="259"/>
      <c r="C38" s="258"/>
      <c r="D38" s="257"/>
      <c r="E38" s="257"/>
      <c r="F38" s="257"/>
      <c r="G38" s="270"/>
    </row>
    <row r="39" spans="1:84" x14ac:dyDescent="0.35">
      <c r="A39" s="267" t="s">
        <v>31</v>
      </c>
      <c r="B39" s="257"/>
      <c r="C39" s="258"/>
      <c r="D39" s="257"/>
      <c r="E39" s="257"/>
      <c r="F39" s="257"/>
      <c r="G39" s="270"/>
    </row>
    <row r="40" spans="1:84" x14ac:dyDescent="0.35">
      <c r="A40" s="268" t="s">
        <v>32</v>
      </c>
      <c r="B40" s="262"/>
      <c r="C40" s="263"/>
      <c r="D40" s="262"/>
      <c r="E40" s="262"/>
      <c r="F40" s="262"/>
      <c r="G40" s="271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4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4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4" x14ac:dyDescent="0.35">
      <c r="A47" s="16" t="s">
        <v>151</v>
      </c>
      <c r="B47" s="245">
        <v>0</v>
      </c>
      <c r="C47" s="20">
        <v>1194300.53</v>
      </c>
      <c r="D47" s="20">
        <v>1136412.1700000002</v>
      </c>
      <c r="E47" s="20">
        <v>1441934.82</v>
      </c>
      <c r="F47" s="20">
        <v>0</v>
      </c>
      <c r="G47" s="20">
        <v>0</v>
      </c>
      <c r="H47" s="20">
        <v>2209726.5300000003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1077421.3700000001</v>
      </c>
      <c r="P47" s="20">
        <v>467805.86000000004</v>
      </c>
      <c r="Q47" s="20">
        <v>0</v>
      </c>
      <c r="R47" s="20">
        <v>214452.22999999998</v>
      </c>
      <c r="S47" s="20">
        <v>218526.44999999998</v>
      </c>
      <c r="T47" s="20">
        <v>0</v>
      </c>
      <c r="U47" s="20">
        <v>619633.26000000013</v>
      </c>
      <c r="V47" s="20">
        <v>0</v>
      </c>
      <c r="W47" s="20">
        <v>92770.889999999985</v>
      </c>
      <c r="X47" s="20">
        <v>222827.97</v>
      </c>
      <c r="Y47" s="20">
        <v>841652.29999999993</v>
      </c>
      <c r="Z47" s="20">
        <v>0</v>
      </c>
      <c r="AA47" s="20">
        <v>63822.38</v>
      </c>
      <c r="AB47" s="20">
        <v>903059.34</v>
      </c>
      <c r="AC47" s="20">
        <v>419556.85</v>
      </c>
      <c r="AD47" s="20">
        <v>0</v>
      </c>
      <c r="AE47" s="20">
        <v>0</v>
      </c>
      <c r="AF47" s="20">
        <v>0</v>
      </c>
      <c r="AG47" s="20">
        <v>1989854.46</v>
      </c>
      <c r="AH47" s="20">
        <v>0</v>
      </c>
      <c r="AI47" s="20">
        <v>222613.09</v>
      </c>
      <c r="AJ47" s="20">
        <v>238585.83000000002</v>
      </c>
      <c r="AK47" s="20">
        <v>4004.26</v>
      </c>
      <c r="AL47" s="20">
        <v>0</v>
      </c>
      <c r="AM47" s="20">
        <v>0</v>
      </c>
      <c r="AN47" s="20">
        <v>0</v>
      </c>
      <c r="AO47" s="20">
        <v>1.0999999999999901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1128876.93</v>
      </c>
      <c r="AW47" s="20">
        <v>507547.77999999997</v>
      </c>
      <c r="AX47" s="20">
        <v>0</v>
      </c>
      <c r="AY47" s="20">
        <v>641007.07999999996</v>
      </c>
      <c r="AZ47" s="20">
        <v>0</v>
      </c>
      <c r="BA47" s="20">
        <v>24792.3</v>
      </c>
      <c r="BB47" s="20">
        <v>248400.62000000002</v>
      </c>
      <c r="BC47" s="20">
        <v>126712.26999999999</v>
      </c>
      <c r="BD47" s="20">
        <v>214250.02</v>
      </c>
      <c r="BE47" s="20">
        <v>275501.59999999998</v>
      </c>
      <c r="BF47" s="20">
        <v>700595.75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320617.10000000003</v>
      </c>
      <c r="BM47" s="20">
        <v>0</v>
      </c>
      <c r="BN47" s="20">
        <v>483862.48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225185.62</v>
      </c>
      <c r="BY47" s="20">
        <v>128798.84</v>
      </c>
      <c r="BZ47" s="20">
        <v>97833.09</v>
      </c>
      <c r="CA47" s="20">
        <v>0</v>
      </c>
      <c r="CB47" s="20">
        <v>0</v>
      </c>
      <c r="CC47" s="20">
        <v>879880.34</v>
      </c>
      <c r="CD47" s="16"/>
      <c r="CE47" s="26">
        <v>19582823.510000002</v>
      </c>
      <c r="CF47" s="11">
        <v>19582823.510000002</v>
      </c>
    </row>
    <row r="48" spans="1:84" x14ac:dyDescent="0.35">
      <c r="A48" s="26" t="s">
        <v>152</v>
      </c>
      <c r="B48" s="245">
        <v>0</v>
      </c>
      <c r="C48" s="26" t="b">
        <v>0</v>
      </c>
      <c r="D48" s="26" t="b">
        <v>0</v>
      </c>
      <c r="E48" s="26" t="b">
        <v>0</v>
      </c>
      <c r="F48" s="26" t="b">
        <v>0</v>
      </c>
      <c r="G48" s="26" t="b">
        <v>0</v>
      </c>
      <c r="H48" s="26" t="b">
        <v>0</v>
      </c>
      <c r="I48" s="26" t="b">
        <v>0</v>
      </c>
      <c r="J48" s="26" t="b">
        <v>0</v>
      </c>
      <c r="K48" s="26" t="b">
        <v>0</v>
      </c>
      <c r="L48" s="26" t="b">
        <v>0</v>
      </c>
      <c r="M48" s="26" t="b">
        <v>0</v>
      </c>
      <c r="N48" s="26" t="b">
        <v>0</v>
      </c>
      <c r="O48" s="26" t="b">
        <v>0</v>
      </c>
      <c r="P48" s="26" t="b">
        <v>0</v>
      </c>
      <c r="Q48" s="26" t="b">
        <v>0</v>
      </c>
      <c r="R48" s="26" t="b">
        <v>0</v>
      </c>
      <c r="S48" s="26" t="b">
        <v>0</v>
      </c>
      <c r="T48" s="26" t="b">
        <v>0</v>
      </c>
      <c r="U48" s="26" t="b">
        <v>0</v>
      </c>
      <c r="V48" s="26" t="b">
        <v>0</v>
      </c>
      <c r="W48" s="26" t="b">
        <v>0</v>
      </c>
      <c r="X48" s="26" t="b">
        <v>0</v>
      </c>
      <c r="Y48" s="26" t="b">
        <v>0</v>
      </c>
      <c r="Z48" s="26" t="b">
        <v>0</v>
      </c>
      <c r="AA48" s="26" t="b">
        <v>0</v>
      </c>
      <c r="AB48" s="26" t="b">
        <v>0</v>
      </c>
      <c r="AC48" s="26" t="b">
        <v>0</v>
      </c>
      <c r="AD48" s="26" t="b">
        <v>0</v>
      </c>
      <c r="AE48" s="26" t="b">
        <v>0</v>
      </c>
      <c r="AF48" s="26" t="b">
        <v>0</v>
      </c>
      <c r="AG48" s="26" t="b">
        <v>0</v>
      </c>
      <c r="AH48" s="26" t="b">
        <v>0</v>
      </c>
      <c r="AI48" s="26" t="b">
        <v>0</v>
      </c>
      <c r="AJ48" s="26" t="b">
        <v>0</v>
      </c>
      <c r="AK48" s="26" t="b">
        <v>0</v>
      </c>
      <c r="AL48" s="26" t="b">
        <v>0</v>
      </c>
      <c r="AM48" s="26" t="b">
        <v>0</v>
      </c>
      <c r="AN48" s="26" t="b">
        <v>0</v>
      </c>
      <c r="AO48" s="26" t="b">
        <v>0</v>
      </c>
      <c r="AP48" s="26" t="b">
        <v>0</v>
      </c>
      <c r="AQ48" s="26" t="b">
        <v>0</v>
      </c>
      <c r="AR48" s="26" t="b">
        <v>0</v>
      </c>
      <c r="AS48" s="26" t="b">
        <v>0</v>
      </c>
      <c r="AT48" s="26" t="b">
        <v>0</v>
      </c>
      <c r="AU48" s="26" t="b">
        <v>0</v>
      </c>
      <c r="AV48" s="26" t="b">
        <v>0</v>
      </c>
      <c r="AW48" s="26" t="b">
        <v>0</v>
      </c>
      <c r="AX48" s="26" t="b">
        <v>0</v>
      </c>
      <c r="AY48" s="26" t="b">
        <v>0</v>
      </c>
      <c r="AZ48" s="26" t="b">
        <v>0</v>
      </c>
      <c r="BA48" s="26" t="b">
        <v>0</v>
      </c>
      <c r="BB48" s="26" t="b">
        <v>0</v>
      </c>
      <c r="BC48" s="26" t="b">
        <v>0</v>
      </c>
      <c r="BD48" s="26" t="b">
        <v>0</v>
      </c>
      <c r="BE48" s="26" t="b">
        <v>0</v>
      </c>
      <c r="BF48" s="26" t="b">
        <v>0</v>
      </c>
      <c r="BG48" s="26" t="b">
        <v>0</v>
      </c>
      <c r="BH48" s="26" t="b">
        <v>0</v>
      </c>
      <c r="BI48" s="26" t="b">
        <v>0</v>
      </c>
      <c r="BJ48" s="26" t="b">
        <v>0</v>
      </c>
      <c r="BK48" s="26" t="b">
        <v>0</v>
      </c>
      <c r="BL48" s="26" t="b">
        <v>0</v>
      </c>
      <c r="BM48" s="26" t="b">
        <v>0</v>
      </c>
      <c r="BN48" s="26" t="b">
        <v>0</v>
      </c>
      <c r="BO48" s="26" t="b">
        <v>0</v>
      </c>
      <c r="BP48" s="26" t="b">
        <v>0</v>
      </c>
      <c r="BQ48" s="26" t="b">
        <v>0</v>
      </c>
      <c r="BR48" s="26" t="b">
        <v>0</v>
      </c>
      <c r="BS48" s="26" t="b">
        <v>0</v>
      </c>
      <c r="BT48" s="26" t="b">
        <v>0</v>
      </c>
      <c r="BU48" s="26" t="b">
        <v>0</v>
      </c>
      <c r="BV48" s="26" t="b">
        <v>0</v>
      </c>
      <c r="BW48" s="26" t="b">
        <v>0</v>
      </c>
      <c r="BX48" s="26" t="b">
        <v>0</v>
      </c>
      <c r="BY48" s="26" t="b">
        <v>0</v>
      </c>
      <c r="BZ48" s="26" t="b">
        <v>0</v>
      </c>
      <c r="CA48" s="26" t="b">
        <v>0</v>
      </c>
      <c r="CB48" s="26" t="b">
        <v>0</v>
      </c>
      <c r="CC48" s="26" t="b">
        <v>0</v>
      </c>
      <c r="CD48" s="26" t="b">
        <v>0</v>
      </c>
      <c r="CE48" s="26">
        <v>0</v>
      </c>
    </row>
    <row r="49" spans="1:84" x14ac:dyDescent="0.35">
      <c r="A49" s="16" t="s">
        <v>153</v>
      </c>
      <c r="B49" s="2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20">
        <v>0</v>
      </c>
      <c r="C51" s="20">
        <v>204606.37000000002</v>
      </c>
      <c r="D51" s="20">
        <v>231179.36000000002</v>
      </c>
      <c r="E51" s="20">
        <v>349681.17999999993</v>
      </c>
      <c r="F51" s="20">
        <v>0</v>
      </c>
      <c r="G51" s="20">
        <v>0</v>
      </c>
      <c r="H51" s="20">
        <v>302692.67999999988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365269.95</v>
      </c>
      <c r="P51" s="20">
        <v>701671.22</v>
      </c>
      <c r="Q51" s="20">
        <v>0</v>
      </c>
      <c r="R51" s="20">
        <v>88890.48000000001</v>
      </c>
      <c r="S51" s="20">
        <v>119550.13</v>
      </c>
      <c r="T51" s="20">
        <v>0</v>
      </c>
      <c r="U51" s="20">
        <v>96384.48</v>
      </c>
      <c r="V51" s="20">
        <v>0</v>
      </c>
      <c r="W51" s="20">
        <v>17887.719999999998</v>
      </c>
      <c r="X51" s="20">
        <v>274212.91000000003</v>
      </c>
      <c r="Y51" s="20">
        <v>623338.74</v>
      </c>
      <c r="Z51" s="20">
        <v>0</v>
      </c>
      <c r="AA51" s="20">
        <v>51527.039999999994</v>
      </c>
      <c r="AB51" s="20">
        <v>62213.66</v>
      </c>
      <c r="AC51" s="20">
        <v>74700.260000000009</v>
      </c>
      <c r="AD51" s="20">
        <v>3457.2099999999996</v>
      </c>
      <c r="AE51" s="20">
        <v>0</v>
      </c>
      <c r="AF51" s="20">
        <v>0</v>
      </c>
      <c r="AG51" s="20">
        <v>499989.02</v>
      </c>
      <c r="AH51" s="20">
        <v>0</v>
      </c>
      <c r="AI51" s="20">
        <v>17753.39</v>
      </c>
      <c r="AJ51" s="20">
        <v>58002.340000000011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251179.87000000002</v>
      </c>
      <c r="AW51" s="20">
        <v>0</v>
      </c>
      <c r="AX51" s="20">
        <v>0</v>
      </c>
      <c r="AY51" s="20">
        <v>120659.93000000001</v>
      </c>
      <c r="AZ51" s="20">
        <v>0</v>
      </c>
      <c r="BA51" s="20">
        <v>0</v>
      </c>
      <c r="BB51" s="20">
        <v>0</v>
      </c>
      <c r="BC51" s="20">
        <v>20808.939999999999</v>
      </c>
      <c r="BD51" s="20">
        <v>19251.310000000001</v>
      </c>
      <c r="BE51" s="20">
        <v>835398.31</v>
      </c>
      <c r="BF51" s="20">
        <v>41022.550000000003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1359.0899999999997</v>
      </c>
      <c r="BM51" s="20">
        <v>0</v>
      </c>
      <c r="BN51" s="20">
        <v>266221.44000000006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2806.56</v>
      </c>
      <c r="BY51" s="20">
        <v>45963.61</v>
      </c>
      <c r="BZ51" s="20">
        <v>2033.7499999999998</v>
      </c>
      <c r="CA51" s="20">
        <v>0</v>
      </c>
      <c r="CB51" s="20">
        <v>0</v>
      </c>
      <c r="CC51" s="20">
        <v>117417.1099999999</v>
      </c>
      <c r="CD51" s="16"/>
      <c r="CE51" s="26">
        <v>5867130.6100000003</v>
      </c>
    </row>
    <row r="52" spans="1:84" x14ac:dyDescent="0.35">
      <c r="A52" s="33" t="s">
        <v>155</v>
      </c>
      <c r="B52" s="246">
        <v>0</v>
      </c>
      <c r="C52" s="26" t="b">
        <v>0</v>
      </c>
      <c r="D52" s="26" t="b">
        <v>0</v>
      </c>
      <c r="E52" s="26" t="b">
        <v>0</v>
      </c>
      <c r="F52" s="26" t="b">
        <v>0</v>
      </c>
      <c r="G52" s="26" t="b">
        <v>0</v>
      </c>
      <c r="H52" s="26" t="b">
        <v>0</v>
      </c>
      <c r="I52" s="26" t="b">
        <v>0</v>
      </c>
      <c r="J52" s="26" t="b">
        <v>0</v>
      </c>
      <c r="K52" s="26" t="b">
        <v>0</v>
      </c>
      <c r="L52" s="26" t="b">
        <v>0</v>
      </c>
      <c r="M52" s="26" t="b">
        <v>0</v>
      </c>
      <c r="N52" s="26" t="b">
        <v>0</v>
      </c>
      <c r="O52" s="26" t="b">
        <v>0</v>
      </c>
      <c r="P52" s="26" t="b">
        <v>0</v>
      </c>
      <c r="Q52" s="26" t="b">
        <v>0</v>
      </c>
      <c r="R52" s="26" t="b">
        <v>0</v>
      </c>
      <c r="S52" s="26" t="b">
        <v>0</v>
      </c>
      <c r="T52" s="26" t="b">
        <v>0</v>
      </c>
      <c r="U52" s="26" t="b">
        <v>0</v>
      </c>
      <c r="V52" s="26" t="b">
        <v>0</v>
      </c>
      <c r="W52" s="26" t="b">
        <v>0</v>
      </c>
      <c r="X52" s="26" t="b">
        <v>0</v>
      </c>
      <c r="Y52" s="26" t="b">
        <v>0</v>
      </c>
      <c r="Z52" s="26" t="b">
        <v>0</v>
      </c>
      <c r="AA52" s="26" t="b">
        <v>0</v>
      </c>
      <c r="AB52" s="26" t="b">
        <v>0</v>
      </c>
      <c r="AC52" s="26" t="b">
        <v>0</v>
      </c>
      <c r="AD52" s="26" t="b">
        <v>0</v>
      </c>
      <c r="AE52" s="26" t="b">
        <v>0</v>
      </c>
      <c r="AF52" s="26" t="b">
        <v>0</v>
      </c>
      <c r="AG52" s="26" t="b">
        <v>0</v>
      </c>
      <c r="AH52" s="26" t="b">
        <v>0</v>
      </c>
      <c r="AI52" s="26" t="b">
        <v>0</v>
      </c>
      <c r="AJ52" s="26" t="b">
        <v>0</v>
      </c>
      <c r="AK52" s="26" t="b">
        <v>0</v>
      </c>
      <c r="AL52" s="26" t="b">
        <v>0</v>
      </c>
      <c r="AM52" s="26" t="b">
        <v>0</v>
      </c>
      <c r="AN52" s="26" t="b">
        <v>0</v>
      </c>
      <c r="AO52" s="26" t="b">
        <v>0</v>
      </c>
      <c r="AP52" s="26" t="b">
        <v>0</v>
      </c>
      <c r="AQ52" s="26" t="b">
        <v>0</v>
      </c>
      <c r="AR52" s="26" t="b">
        <v>0</v>
      </c>
      <c r="AS52" s="26" t="b">
        <v>0</v>
      </c>
      <c r="AT52" s="26" t="b">
        <v>0</v>
      </c>
      <c r="AU52" s="26" t="b">
        <v>0</v>
      </c>
      <c r="AV52" s="26" t="b">
        <v>0</v>
      </c>
      <c r="AW52" s="26" t="b">
        <v>0</v>
      </c>
      <c r="AX52" s="26" t="b">
        <v>0</v>
      </c>
      <c r="AY52" s="26" t="b">
        <v>0</v>
      </c>
      <c r="AZ52" s="26" t="b">
        <v>0</v>
      </c>
      <c r="BA52" s="26" t="b">
        <v>0</v>
      </c>
      <c r="BB52" s="26" t="b">
        <v>0</v>
      </c>
      <c r="BC52" s="26" t="b">
        <v>0</v>
      </c>
      <c r="BD52" s="26" t="b">
        <v>0</v>
      </c>
      <c r="BE52" s="26" t="b">
        <v>0</v>
      </c>
      <c r="BF52" s="26" t="b">
        <v>0</v>
      </c>
      <c r="BG52" s="26" t="b">
        <v>0</v>
      </c>
      <c r="BH52" s="26" t="b">
        <v>0</v>
      </c>
      <c r="BI52" s="26" t="b">
        <v>0</v>
      </c>
      <c r="BJ52" s="26" t="b">
        <v>0</v>
      </c>
      <c r="BK52" s="26" t="b">
        <v>0</v>
      </c>
      <c r="BL52" s="26" t="b">
        <v>0</v>
      </c>
      <c r="BM52" s="26" t="b">
        <v>0</v>
      </c>
      <c r="BN52" s="26" t="b">
        <v>0</v>
      </c>
      <c r="BO52" s="26" t="b">
        <v>0</v>
      </c>
      <c r="BP52" s="26" t="b">
        <v>0</v>
      </c>
      <c r="BQ52" s="26" t="b">
        <v>0</v>
      </c>
      <c r="BR52" s="26" t="b">
        <v>0</v>
      </c>
      <c r="BS52" s="26" t="b">
        <v>0</v>
      </c>
      <c r="BT52" s="26" t="b">
        <v>0</v>
      </c>
      <c r="BU52" s="26" t="b">
        <v>0</v>
      </c>
      <c r="BV52" s="26" t="b">
        <v>0</v>
      </c>
      <c r="BW52" s="26" t="b">
        <v>0</v>
      </c>
      <c r="BX52" s="26" t="b">
        <v>0</v>
      </c>
      <c r="BY52" s="26" t="b">
        <v>0</v>
      </c>
      <c r="BZ52" s="26" t="b">
        <v>0</v>
      </c>
      <c r="CA52" s="26" t="b">
        <v>0</v>
      </c>
      <c r="CB52" s="26" t="b">
        <v>0</v>
      </c>
      <c r="CC52" s="26" t="b">
        <v>0</v>
      </c>
      <c r="CD52" s="26" t="b">
        <v>0</v>
      </c>
      <c r="CE52" s="26">
        <v>0</v>
      </c>
    </row>
    <row r="53" spans="1:84" x14ac:dyDescent="0.35">
      <c r="A53" s="16" t="s">
        <v>153</v>
      </c>
      <c r="B53" s="2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20">
        <v>6075</v>
      </c>
      <c r="D59" s="20">
        <v>11162</v>
      </c>
      <c r="E59" s="20">
        <v>10696</v>
      </c>
      <c r="F59" s="20">
        <v>0</v>
      </c>
      <c r="G59" s="20">
        <v>0</v>
      </c>
      <c r="H59" s="20">
        <v>15872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548100</v>
      </c>
      <c r="Q59" s="20">
        <v>0</v>
      </c>
      <c r="R59" s="20">
        <v>331605</v>
      </c>
      <c r="S59" s="247">
        <v>0</v>
      </c>
      <c r="T59" s="247">
        <v>0</v>
      </c>
      <c r="U59" s="20">
        <v>0</v>
      </c>
      <c r="V59" s="20">
        <v>18381</v>
      </c>
      <c r="W59" s="20">
        <v>24316.78</v>
      </c>
      <c r="X59" s="20">
        <v>135207.47</v>
      </c>
      <c r="Y59" s="20">
        <v>96741.560000000012</v>
      </c>
      <c r="Z59" s="20">
        <v>0</v>
      </c>
      <c r="AA59" s="20">
        <v>14274.71</v>
      </c>
      <c r="AB59" s="247">
        <v>0</v>
      </c>
      <c r="AC59" s="20">
        <v>63683.73000000001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726405.00000000012</v>
      </c>
      <c r="AJ59" s="20">
        <v>14269</v>
      </c>
      <c r="AK59" s="20">
        <v>824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77807</v>
      </c>
      <c r="AW59" s="247">
        <v>0</v>
      </c>
      <c r="AX59" s="247">
        <v>0</v>
      </c>
      <c r="AY59" s="25">
        <v>160041</v>
      </c>
      <c r="AZ59" s="25">
        <v>0</v>
      </c>
      <c r="BA59" s="247">
        <v>0</v>
      </c>
      <c r="BB59" s="247">
        <v>0</v>
      </c>
      <c r="BC59" s="247">
        <v>0</v>
      </c>
      <c r="BD59" s="247">
        <v>0</v>
      </c>
      <c r="BE59" s="25">
        <v>218918.75999999998</v>
      </c>
      <c r="BF59" s="247">
        <v>0</v>
      </c>
      <c r="BG59" s="247">
        <v>0</v>
      </c>
      <c r="BH59" s="247">
        <v>0</v>
      </c>
      <c r="BI59" s="247">
        <v>0</v>
      </c>
      <c r="BJ59" s="247">
        <v>0</v>
      </c>
      <c r="BK59" s="247">
        <v>0</v>
      </c>
      <c r="BL59" s="247">
        <v>0</v>
      </c>
      <c r="BM59" s="247">
        <v>0</v>
      </c>
      <c r="BN59" s="247">
        <v>0</v>
      </c>
      <c r="BO59" s="247">
        <v>0</v>
      </c>
      <c r="BP59" s="247">
        <v>0</v>
      </c>
      <c r="BQ59" s="247">
        <v>0</v>
      </c>
      <c r="BR59" s="247">
        <v>0</v>
      </c>
      <c r="BS59" s="247">
        <v>0</v>
      </c>
      <c r="BT59" s="247">
        <v>0</v>
      </c>
      <c r="BU59" s="247">
        <v>0</v>
      </c>
      <c r="BV59" s="247">
        <v>0</v>
      </c>
      <c r="BW59" s="247">
        <v>0</v>
      </c>
      <c r="BX59" s="247">
        <v>0</v>
      </c>
      <c r="BY59" s="247">
        <v>0</v>
      </c>
      <c r="BZ59" s="247">
        <v>0</v>
      </c>
      <c r="CA59" s="247">
        <v>0</v>
      </c>
      <c r="CB59" s="247">
        <v>0</v>
      </c>
      <c r="CC59" s="247">
        <v>0</v>
      </c>
      <c r="CD59" s="237">
        <v>0</v>
      </c>
      <c r="CE59" s="26">
        <v>0</v>
      </c>
      <c r="CF59" s="11">
        <v>2474380.0099999998</v>
      </c>
    </row>
    <row r="60" spans="1:84" x14ac:dyDescent="0.35">
      <c r="A60" s="219" t="s">
        <v>182</v>
      </c>
      <c r="B60" s="220"/>
      <c r="C60" s="20">
        <v>58.588782183754965</v>
      </c>
      <c r="D60" s="20">
        <v>70.160021908197265</v>
      </c>
      <c r="E60" s="20">
        <v>60.687099306755201</v>
      </c>
      <c r="F60" s="20">
        <v>0</v>
      </c>
      <c r="G60" s="20">
        <v>0</v>
      </c>
      <c r="H60" s="20">
        <v>93.629348617311052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48.58386437690632</v>
      </c>
      <c r="P60" s="20">
        <v>22.737663695515394</v>
      </c>
      <c r="Q60" s="20">
        <v>0</v>
      </c>
      <c r="R60" s="20">
        <v>9.9273328753524233</v>
      </c>
      <c r="S60" s="20">
        <v>10.348382875294742</v>
      </c>
      <c r="T60" s="20">
        <v>0</v>
      </c>
      <c r="U60" s="20">
        <v>29.405091776793824</v>
      </c>
      <c r="V60" s="20">
        <v>0</v>
      </c>
      <c r="W60" s="20">
        <v>3.227546574900336</v>
      </c>
      <c r="X60" s="20">
        <v>8.1602883550465357</v>
      </c>
      <c r="Y60" s="20">
        <v>33.731643146064165</v>
      </c>
      <c r="Z60" s="20">
        <v>0</v>
      </c>
      <c r="AA60" s="20">
        <v>2.3375972599537542</v>
      </c>
      <c r="AB60" s="20">
        <v>34.542511639103765</v>
      </c>
      <c r="AC60" s="20">
        <v>17.823596572900879</v>
      </c>
      <c r="AD60" s="20">
        <v>0</v>
      </c>
      <c r="AE60" s="20">
        <v>0</v>
      </c>
      <c r="AF60" s="20">
        <v>0</v>
      </c>
      <c r="AG60" s="20">
        <v>121.58053080526295</v>
      </c>
      <c r="AH60" s="20">
        <v>0</v>
      </c>
      <c r="AI60" s="20">
        <v>10.023160957531074</v>
      </c>
      <c r="AJ60" s="20">
        <v>9.156613697375807</v>
      </c>
      <c r="AK60" s="20">
        <v>0.15931712326584696</v>
      </c>
      <c r="AL60" s="20">
        <v>0</v>
      </c>
      <c r="AM60" s="20">
        <v>0</v>
      </c>
      <c r="AN60" s="20">
        <v>0</v>
      </c>
      <c r="AO60" s="20">
        <v>3.5958904104663116E-4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43.788917117289188</v>
      </c>
      <c r="AW60" s="20">
        <v>27.637452735940077</v>
      </c>
      <c r="AX60" s="20">
        <v>0</v>
      </c>
      <c r="AY60" s="20">
        <v>29.647392461692139</v>
      </c>
      <c r="AZ60" s="20">
        <v>0</v>
      </c>
      <c r="BA60" s="20">
        <v>1.1951205477814903</v>
      </c>
      <c r="BB60" s="20">
        <v>9.6517294507326401</v>
      </c>
      <c r="BC60" s="20">
        <v>6.2025657525749915</v>
      </c>
      <c r="BD60" s="20">
        <v>10.179735615043873</v>
      </c>
      <c r="BE60" s="20">
        <v>10.729307532776806</v>
      </c>
      <c r="BF60" s="20">
        <v>33.798440406328986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14.817422600709943</v>
      </c>
      <c r="BM60" s="20">
        <v>0</v>
      </c>
      <c r="BN60" s="20">
        <v>12.510745203765653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11.101089039575195</v>
      </c>
      <c r="BY60" s="20">
        <v>5.7065006841497947</v>
      </c>
      <c r="BZ60" s="20">
        <v>4.6107609582724987</v>
      </c>
      <c r="CA60" s="20">
        <v>0</v>
      </c>
      <c r="CB60" s="20">
        <v>0</v>
      </c>
      <c r="CC60" s="20">
        <v>35.743352049898171</v>
      </c>
      <c r="CD60" s="221" t="s">
        <v>168</v>
      </c>
      <c r="CE60" s="240">
        <v>902.13128549285886</v>
      </c>
    </row>
    <row r="61" spans="1:84" s="211" customFormat="1" x14ac:dyDescent="0.35">
      <c r="A61" s="33" t="s">
        <v>183</v>
      </c>
      <c r="B61" s="16"/>
      <c r="C61" s="20">
        <v>10458573.790000001</v>
      </c>
      <c r="D61" s="20">
        <v>11886950.09</v>
      </c>
      <c r="E61" s="20">
        <v>7093091.5899999999</v>
      </c>
      <c r="F61" s="20">
        <v>0</v>
      </c>
      <c r="G61" s="20">
        <v>0</v>
      </c>
      <c r="H61" s="20">
        <v>10513975.359999999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7209916.4299999997</v>
      </c>
      <c r="P61" s="20">
        <v>3128395.11</v>
      </c>
      <c r="Q61" s="20">
        <v>0</v>
      </c>
      <c r="R61" s="20">
        <v>1976402.5699999996</v>
      </c>
      <c r="S61" s="20">
        <v>797064.95000000007</v>
      </c>
      <c r="T61" s="20">
        <v>0</v>
      </c>
      <c r="U61" s="20">
        <v>3039372.43</v>
      </c>
      <c r="V61" s="20">
        <v>0</v>
      </c>
      <c r="W61" s="20">
        <v>458655.66000000003</v>
      </c>
      <c r="X61" s="20">
        <v>1075136.67</v>
      </c>
      <c r="Y61" s="20">
        <v>3862427.13</v>
      </c>
      <c r="Z61" s="20">
        <v>0</v>
      </c>
      <c r="AA61" s="20">
        <v>320983.24000000005</v>
      </c>
      <c r="AB61" s="20">
        <v>4225319.3100000005</v>
      </c>
      <c r="AC61" s="20">
        <v>2245816.75</v>
      </c>
      <c r="AD61" s="20">
        <v>0</v>
      </c>
      <c r="AE61" s="20">
        <v>0</v>
      </c>
      <c r="AF61" s="20">
        <v>0</v>
      </c>
      <c r="AG61" s="20">
        <v>20772906.700000003</v>
      </c>
      <c r="AH61" s="20">
        <v>0</v>
      </c>
      <c r="AI61" s="20">
        <v>1481880.7500000002</v>
      </c>
      <c r="AJ61" s="20">
        <v>1033863.6800000001</v>
      </c>
      <c r="AK61" s="20">
        <v>4670.1399999999994</v>
      </c>
      <c r="AL61" s="20">
        <v>0</v>
      </c>
      <c r="AM61" s="20">
        <v>0</v>
      </c>
      <c r="AN61" s="20">
        <v>0</v>
      </c>
      <c r="AO61" s="20">
        <v>114.33999999999995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6170700.8199999994</v>
      </c>
      <c r="AW61" s="20">
        <v>3484767.7699999996</v>
      </c>
      <c r="AX61" s="20">
        <v>0</v>
      </c>
      <c r="AY61" s="20">
        <v>1838131.5500000003</v>
      </c>
      <c r="AZ61" s="20">
        <v>0</v>
      </c>
      <c r="BA61" s="20">
        <v>52018.31</v>
      </c>
      <c r="BB61" s="20">
        <v>1066103.53</v>
      </c>
      <c r="BC61" s="20">
        <v>288727.34000000003</v>
      </c>
      <c r="BD61" s="20">
        <v>553796.97999999986</v>
      </c>
      <c r="BE61" s="20">
        <v>1146557.3</v>
      </c>
      <c r="BF61" s="20">
        <v>1967209.26</v>
      </c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874601.48</v>
      </c>
      <c r="BM61" s="20">
        <v>0</v>
      </c>
      <c r="BN61" s="20">
        <v>2760138.9499999997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1625844.1999999997</v>
      </c>
      <c r="BY61" s="20">
        <v>830535.61</v>
      </c>
      <c r="BZ61" s="20">
        <v>746895.7699999999</v>
      </c>
      <c r="CA61" s="20">
        <v>0</v>
      </c>
      <c r="CB61" s="20">
        <v>0</v>
      </c>
      <c r="CC61" s="20">
        <v>5052587.83</v>
      </c>
      <c r="CD61" s="24" t="s">
        <v>168</v>
      </c>
      <c r="CE61" s="26">
        <v>120044133.39000003</v>
      </c>
      <c r="CF61" s="11">
        <v>120044133.39000003</v>
      </c>
    </row>
    <row r="62" spans="1:84" x14ac:dyDescent="0.35">
      <c r="A62" s="33" t="s">
        <v>11</v>
      </c>
      <c r="B62" s="16"/>
      <c r="C62" s="26">
        <v>1194301</v>
      </c>
      <c r="D62" s="26">
        <v>1136412</v>
      </c>
      <c r="E62" s="26">
        <v>1441935</v>
      </c>
      <c r="F62" s="26">
        <v>0</v>
      </c>
      <c r="G62" s="26">
        <v>0</v>
      </c>
      <c r="H62" s="26">
        <v>2209727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1077421</v>
      </c>
      <c r="P62" s="26">
        <v>467806</v>
      </c>
      <c r="Q62" s="26">
        <v>0</v>
      </c>
      <c r="R62" s="26">
        <v>214452</v>
      </c>
      <c r="S62" s="26">
        <v>218526</v>
      </c>
      <c r="T62" s="26">
        <v>0</v>
      </c>
      <c r="U62" s="26">
        <v>619633</v>
      </c>
      <c r="V62" s="26">
        <v>0</v>
      </c>
      <c r="W62" s="26">
        <v>92771</v>
      </c>
      <c r="X62" s="26">
        <v>222828</v>
      </c>
      <c r="Y62" s="26">
        <v>841652</v>
      </c>
      <c r="Z62" s="26">
        <v>0</v>
      </c>
      <c r="AA62" s="26">
        <v>63822</v>
      </c>
      <c r="AB62" s="26">
        <v>903059</v>
      </c>
      <c r="AC62" s="26">
        <v>419557</v>
      </c>
      <c r="AD62" s="26">
        <v>0</v>
      </c>
      <c r="AE62" s="26">
        <v>0</v>
      </c>
      <c r="AF62" s="26">
        <v>0</v>
      </c>
      <c r="AG62" s="26">
        <v>1989854</v>
      </c>
      <c r="AH62" s="26">
        <v>0</v>
      </c>
      <c r="AI62" s="26">
        <v>222613</v>
      </c>
      <c r="AJ62" s="26">
        <v>238586</v>
      </c>
      <c r="AK62" s="26">
        <v>4004</v>
      </c>
      <c r="AL62" s="26">
        <v>0</v>
      </c>
      <c r="AM62" s="26">
        <v>0</v>
      </c>
      <c r="AN62" s="26">
        <v>0</v>
      </c>
      <c r="AO62" s="26">
        <v>1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1128877</v>
      </c>
      <c r="AW62" s="26">
        <v>507548</v>
      </c>
      <c r="AX62" s="26">
        <v>0</v>
      </c>
      <c r="AY62" s="26">
        <v>641007</v>
      </c>
      <c r="AZ62" s="26">
        <v>0</v>
      </c>
      <c r="BA62" s="26">
        <v>24792</v>
      </c>
      <c r="BB62" s="26">
        <v>248401</v>
      </c>
      <c r="BC62" s="26">
        <v>126712</v>
      </c>
      <c r="BD62" s="26">
        <v>214250</v>
      </c>
      <c r="BE62" s="26">
        <v>275502</v>
      </c>
      <c r="BF62" s="26">
        <v>700596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320617</v>
      </c>
      <c r="BM62" s="26">
        <v>0</v>
      </c>
      <c r="BN62" s="26">
        <v>483862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225186</v>
      </c>
      <c r="BY62" s="26">
        <v>128799</v>
      </c>
      <c r="BZ62" s="26">
        <v>97833</v>
      </c>
      <c r="CA62" s="26">
        <v>0</v>
      </c>
      <c r="CB62" s="26">
        <v>0</v>
      </c>
      <c r="CC62" s="254">
        <v>879880</v>
      </c>
      <c r="CD62" s="24" t="s">
        <v>168</v>
      </c>
      <c r="CE62" s="26">
        <v>19582822</v>
      </c>
      <c r="CF62" s="11">
        <v>19582823.510000002</v>
      </c>
    </row>
    <row r="63" spans="1:84" x14ac:dyDescent="0.35">
      <c r="A63" s="33" t="s">
        <v>184</v>
      </c>
      <c r="B63" s="16"/>
      <c r="C63" s="20">
        <v>696803.55</v>
      </c>
      <c r="D63" s="20">
        <v>4500</v>
      </c>
      <c r="E63" s="20">
        <v>3000</v>
      </c>
      <c r="F63" s="20">
        <v>0</v>
      </c>
      <c r="G63" s="20">
        <v>0</v>
      </c>
      <c r="H63" s="20">
        <v>1282778.3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42450</v>
      </c>
      <c r="P63" s="20">
        <v>0</v>
      </c>
      <c r="Q63" s="20">
        <v>0</v>
      </c>
      <c r="R63" s="20">
        <v>34064</v>
      </c>
      <c r="S63" s="20">
        <v>0</v>
      </c>
      <c r="T63" s="20">
        <v>0</v>
      </c>
      <c r="U63" s="20">
        <v>11235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279671.51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1126382.8699999999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2263214.2099999995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22193.42</v>
      </c>
      <c r="BY63" s="20">
        <v>164264.85999999996</v>
      </c>
      <c r="BZ63" s="20">
        <v>0</v>
      </c>
      <c r="CA63" s="20">
        <v>0</v>
      </c>
      <c r="CB63" s="20">
        <v>0</v>
      </c>
      <c r="CC63" s="20">
        <v>6777770.6400000006</v>
      </c>
      <c r="CD63" s="24" t="s">
        <v>168</v>
      </c>
      <c r="CE63" s="26">
        <v>12708328.359999999</v>
      </c>
      <c r="CF63" s="11">
        <v>12708328.359999999</v>
      </c>
    </row>
    <row r="64" spans="1:84" x14ac:dyDescent="0.35">
      <c r="A64" s="33" t="s">
        <v>185</v>
      </c>
      <c r="B64" s="16"/>
      <c r="C64" s="20">
        <v>1038260.8</v>
      </c>
      <c r="D64" s="20">
        <v>911489.89</v>
      </c>
      <c r="E64" s="20">
        <v>843507.22000000009</v>
      </c>
      <c r="F64" s="20">
        <v>0</v>
      </c>
      <c r="G64" s="20">
        <v>0</v>
      </c>
      <c r="H64" s="20">
        <v>254982.52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779280.07</v>
      </c>
      <c r="P64" s="20">
        <v>8612189.2799999993</v>
      </c>
      <c r="Q64" s="20">
        <v>0</v>
      </c>
      <c r="R64" s="20">
        <v>41494.74</v>
      </c>
      <c r="S64" s="20">
        <v>202458.59999999998</v>
      </c>
      <c r="T64" s="20">
        <v>0</v>
      </c>
      <c r="U64" s="20">
        <v>1461789.6199999999</v>
      </c>
      <c r="V64" s="20">
        <v>19894.96</v>
      </c>
      <c r="W64" s="20">
        <v>46779.510000000009</v>
      </c>
      <c r="X64" s="20">
        <v>255516.24</v>
      </c>
      <c r="Y64" s="20">
        <v>3290435.4299999997</v>
      </c>
      <c r="Z64" s="20">
        <v>883.92</v>
      </c>
      <c r="AA64" s="20">
        <v>200969.8</v>
      </c>
      <c r="AB64" s="20">
        <v>5341159</v>
      </c>
      <c r="AC64" s="20">
        <v>222573.34000000003</v>
      </c>
      <c r="AD64" s="20">
        <v>0</v>
      </c>
      <c r="AE64" s="20">
        <v>0</v>
      </c>
      <c r="AF64" s="20">
        <v>0</v>
      </c>
      <c r="AG64" s="20">
        <v>1915983.96</v>
      </c>
      <c r="AH64" s="20">
        <v>0</v>
      </c>
      <c r="AI64" s="20">
        <v>236782.60000000003</v>
      </c>
      <c r="AJ64" s="20">
        <v>135435.49</v>
      </c>
      <c r="AK64" s="20">
        <v>200.77</v>
      </c>
      <c r="AL64" s="20">
        <v>0</v>
      </c>
      <c r="AM64" s="20">
        <v>0</v>
      </c>
      <c r="AN64" s="20">
        <v>0</v>
      </c>
      <c r="AO64" s="20">
        <v>-4.5499999999999998E-13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641509.99</v>
      </c>
      <c r="AW64" s="20">
        <v>0</v>
      </c>
      <c r="AX64" s="20">
        <v>0</v>
      </c>
      <c r="AY64" s="20">
        <v>640467.05999999994</v>
      </c>
      <c r="AZ64" s="20">
        <v>0</v>
      </c>
      <c r="BA64" s="20">
        <v>0</v>
      </c>
      <c r="BB64" s="20">
        <v>0</v>
      </c>
      <c r="BC64" s="20">
        <v>4034.7699999999995</v>
      </c>
      <c r="BD64" s="20">
        <v>-244.20000000000482</v>
      </c>
      <c r="BE64" s="20">
        <v>10036.959999999999</v>
      </c>
      <c r="BF64" s="20">
        <v>150957.53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32484.83</v>
      </c>
      <c r="BM64" s="20">
        <v>0</v>
      </c>
      <c r="BN64" s="20">
        <v>75172.22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5224.55</v>
      </c>
      <c r="BY64" s="20">
        <v>2874.3399999999983</v>
      </c>
      <c r="BZ64" s="20">
        <v>259.49999999999994</v>
      </c>
      <c r="CA64" s="20">
        <v>0</v>
      </c>
      <c r="CB64" s="20">
        <v>0</v>
      </c>
      <c r="CC64" s="20">
        <v>781241.51</v>
      </c>
      <c r="CD64" s="24" t="s">
        <v>168</v>
      </c>
      <c r="CE64" s="26">
        <v>28156086.82</v>
      </c>
      <c r="CF64" s="11">
        <v>28156086.82</v>
      </c>
    </row>
    <row r="65" spans="1:84" x14ac:dyDescent="0.35">
      <c r="A65" s="33" t="s">
        <v>186</v>
      </c>
      <c r="B65" s="16"/>
      <c r="C65" s="20">
        <v>52100.53</v>
      </c>
      <c r="D65" s="20">
        <v>63883.93</v>
      </c>
      <c r="E65" s="20">
        <v>112104.86</v>
      </c>
      <c r="F65" s="20">
        <v>0</v>
      </c>
      <c r="G65" s="20">
        <v>0</v>
      </c>
      <c r="H65" s="20">
        <v>86858.62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74579</v>
      </c>
      <c r="P65" s="20">
        <v>68719.590000000011</v>
      </c>
      <c r="Q65" s="20">
        <v>0</v>
      </c>
      <c r="R65" s="20">
        <v>29445.040000000005</v>
      </c>
      <c r="S65" s="20">
        <v>18308.679999999997</v>
      </c>
      <c r="T65" s="20">
        <v>0</v>
      </c>
      <c r="U65" s="20">
        <v>28982.730000000003</v>
      </c>
      <c r="V65" s="20">
        <v>0</v>
      </c>
      <c r="W65" s="20">
        <v>5737.72</v>
      </c>
      <c r="X65" s="20">
        <v>10222.34</v>
      </c>
      <c r="Y65" s="20">
        <v>70767.759999999995</v>
      </c>
      <c r="Z65" s="20">
        <v>0</v>
      </c>
      <c r="AA65" s="20">
        <v>14627.61</v>
      </c>
      <c r="AB65" s="20">
        <v>12108.36</v>
      </c>
      <c r="AC65" s="20">
        <v>7166.5099999999993</v>
      </c>
      <c r="AD65" s="20">
        <v>1102.3399999999999</v>
      </c>
      <c r="AE65" s="20">
        <v>0</v>
      </c>
      <c r="AF65" s="20">
        <v>0</v>
      </c>
      <c r="AG65" s="20">
        <v>111639.34999999999</v>
      </c>
      <c r="AH65" s="20">
        <v>0</v>
      </c>
      <c r="AI65" s="20">
        <v>1407.69</v>
      </c>
      <c r="AJ65" s="20">
        <v>574.06000000000006</v>
      </c>
      <c r="AK65" s="20">
        <v>249.76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36788.11</v>
      </c>
      <c r="AW65" s="20">
        <v>0</v>
      </c>
      <c r="AX65" s="20">
        <v>0</v>
      </c>
      <c r="AY65" s="20">
        <v>31686.959999999999</v>
      </c>
      <c r="AZ65" s="20">
        <v>0</v>
      </c>
      <c r="BA65" s="20">
        <v>0</v>
      </c>
      <c r="BB65" s="20">
        <v>579.17999999999995</v>
      </c>
      <c r="BC65" s="20">
        <v>8722.08</v>
      </c>
      <c r="BD65" s="20">
        <v>6170.99</v>
      </c>
      <c r="BE65" s="20">
        <v>256950.87000000005</v>
      </c>
      <c r="BF65" s="20">
        <v>16358.02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34301.729999999996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1944.49</v>
      </c>
      <c r="BY65" s="20">
        <v>3829.5</v>
      </c>
      <c r="BZ65" s="20">
        <v>999.09</v>
      </c>
      <c r="CA65" s="20">
        <v>0</v>
      </c>
      <c r="CB65" s="20">
        <v>0</v>
      </c>
      <c r="CC65" s="20">
        <v>42755.529999999992</v>
      </c>
      <c r="CD65" s="24" t="s">
        <v>168</v>
      </c>
      <c r="CE65" s="26">
        <v>1211673.03</v>
      </c>
      <c r="CF65" s="11">
        <v>1211673.03</v>
      </c>
    </row>
    <row r="66" spans="1:84" x14ac:dyDescent="0.35">
      <c r="A66" s="33" t="s">
        <v>187</v>
      </c>
      <c r="B66" s="16"/>
      <c r="C66" s="20">
        <v>288101.38</v>
      </c>
      <c r="D66" s="20">
        <v>449133.21</v>
      </c>
      <c r="E66" s="20">
        <v>706121.16</v>
      </c>
      <c r="F66" s="20">
        <v>0</v>
      </c>
      <c r="G66" s="20">
        <v>0</v>
      </c>
      <c r="H66" s="20">
        <v>264384.21999999997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729486.31</v>
      </c>
      <c r="P66" s="20">
        <v>3493093.38</v>
      </c>
      <c r="Q66" s="20">
        <v>0</v>
      </c>
      <c r="R66" s="20">
        <v>421541.94</v>
      </c>
      <c r="S66" s="20">
        <v>-1288086.28</v>
      </c>
      <c r="T66" s="20">
        <v>0</v>
      </c>
      <c r="U66" s="20">
        <v>7374919.29</v>
      </c>
      <c r="V66" s="20">
        <v>38946.17</v>
      </c>
      <c r="W66" s="20">
        <v>71786.149999999994</v>
      </c>
      <c r="X66" s="20">
        <v>380943.61</v>
      </c>
      <c r="Y66" s="20">
        <v>-400121.83</v>
      </c>
      <c r="Z66" s="20">
        <v>0</v>
      </c>
      <c r="AA66" s="20">
        <v>35791.69</v>
      </c>
      <c r="AB66" s="20">
        <v>169068.02</v>
      </c>
      <c r="AC66" s="20">
        <v>53559.8</v>
      </c>
      <c r="AD66" s="20">
        <v>1177962.69</v>
      </c>
      <c r="AE66" s="20">
        <v>0</v>
      </c>
      <c r="AF66" s="20">
        <v>0</v>
      </c>
      <c r="AG66" s="20">
        <v>1154732.32</v>
      </c>
      <c r="AH66" s="20">
        <v>0</v>
      </c>
      <c r="AI66" s="20">
        <v>98695.89</v>
      </c>
      <c r="AJ66" s="20">
        <v>-709199.31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-321829.12</v>
      </c>
      <c r="AW66" s="20">
        <v>503.63</v>
      </c>
      <c r="AX66" s="20">
        <v>0</v>
      </c>
      <c r="AY66" s="20">
        <v>61828.15</v>
      </c>
      <c r="AZ66" s="20">
        <v>0</v>
      </c>
      <c r="BA66" s="20">
        <v>-62366.87</v>
      </c>
      <c r="BB66" s="20">
        <v>11.65</v>
      </c>
      <c r="BC66" s="20">
        <v>503.63</v>
      </c>
      <c r="BD66" s="20">
        <v>5093.1400000000003</v>
      </c>
      <c r="BE66" s="20">
        <v>660338.19999999995</v>
      </c>
      <c r="BF66" s="20">
        <v>148113.01999999999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-0.01</v>
      </c>
      <c r="BM66" s="20">
        <v>0</v>
      </c>
      <c r="BN66" s="20">
        <v>-1539115.55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35740.07</v>
      </c>
      <c r="BY66" s="20">
        <v>132860.4</v>
      </c>
      <c r="BZ66" s="20">
        <v>-738641.95</v>
      </c>
      <c r="CA66" s="20">
        <v>0</v>
      </c>
      <c r="CB66" s="20">
        <v>0</v>
      </c>
      <c r="CC66" s="20">
        <v>49442349.559999995</v>
      </c>
      <c r="CD66" s="24" t="s">
        <v>168</v>
      </c>
      <c r="CE66" s="26">
        <v>62336247.759999998</v>
      </c>
      <c r="CF66" s="11">
        <v>62336247.759999976</v>
      </c>
    </row>
    <row r="67" spans="1:84" x14ac:dyDescent="0.35">
      <c r="A67" s="33" t="s">
        <v>16</v>
      </c>
      <c r="B67" s="16"/>
      <c r="C67" s="26">
        <v>204606</v>
      </c>
      <c r="D67" s="26">
        <v>231179</v>
      </c>
      <c r="E67" s="26">
        <v>349681</v>
      </c>
      <c r="F67" s="26">
        <v>0</v>
      </c>
      <c r="G67" s="26">
        <v>0</v>
      </c>
      <c r="H67" s="26">
        <v>302693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365270</v>
      </c>
      <c r="P67" s="26">
        <v>701671</v>
      </c>
      <c r="Q67" s="26">
        <v>0</v>
      </c>
      <c r="R67" s="26">
        <v>88890</v>
      </c>
      <c r="S67" s="26">
        <v>119550</v>
      </c>
      <c r="T67" s="26">
        <v>0</v>
      </c>
      <c r="U67" s="26">
        <v>96384</v>
      </c>
      <c r="V67" s="26">
        <v>0</v>
      </c>
      <c r="W67" s="26">
        <v>17888</v>
      </c>
      <c r="X67" s="26">
        <v>274213</v>
      </c>
      <c r="Y67" s="26">
        <v>623339</v>
      </c>
      <c r="Z67" s="26">
        <v>0</v>
      </c>
      <c r="AA67" s="26">
        <v>51527</v>
      </c>
      <c r="AB67" s="26">
        <v>62214</v>
      </c>
      <c r="AC67" s="26">
        <v>74700</v>
      </c>
      <c r="AD67" s="26">
        <v>3457</v>
      </c>
      <c r="AE67" s="26">
        <v>0</v>
      </c>
      <c r="AF67" s="26">
        <v>0</v>
      </c>
      <c r="AG67" s="26">
        <v>499989</v>
      </c>
      <c r="AH67" s="26">
        <v>0</v>
      </c>
      <c r="AI67" s="26">
        <v>17753</v>
      </c>
      <c r="AJ67" s="26">
        <v>58002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251180</v>
      </c>
      <c r="AW67" s="26">
        <v>0</v>
      </c>
      <c r="AX67" s="26">
        <v>0</v>
      </c>
      <c r="AY67" s="26">
        <v>120660</v>
      </c>
      <c r="AZ67" s="26">
        <v>0</v>
      </c>
      <c r="BA67" s="26">
        <v>0</v>
      </c>
      <c r="BB67" s="26">
        <v>0</v>
      </c>
      <c r="BC67" s="26">
        <v>20809</v>
      </c>
      <c r="BD67" s="26">
        <v>19251</v>
      </c>
      <c r="BE67" s="26">
        <v>835398</v>
      </c>
      <c r="BF67" s="26">
        <v>41023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1359</v>
      </c>
      <c r="BM67" s="26">
        <v>0</v>
      </c>
      <c r="BN67" s="26">
        <v>266221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2807</v>
      </c>
      <c r="BY67" s="26">
        <v>45964</v>
      </c>
      <c r="BZ67" s="26">
        <v>2034</v>
      </c>
      <c r="CA67" s="26">
        <v>0</v>
      </c>
      <c r="CB67" s="26">
        <v>0</v>
      </c>
      <c r="CC67" s="254">
        <v>117417</v>
      </c>
      <c r="CD67" s="24" t="s">
        <v>168</v>
      </c>
      <c r="CE67" s="26">
        <v>5867129</v>
      </c>
      <c r="CF67" s="11">
        <v>5867130.6100000003</v>
      </c>
    </row>
    <row r="68" spans="1:84" x14ac:dyDescent="0.35">
      <c r="A68" s="33" t="s">
        <v>188</v>
      </c>
      <c r="B68" s="26"/>
      <c r="C68" s="20">
        <v>101262.32999999999</v>
      </c>
      <c r="D68" s="20">
        <v>172247.73</v>
      </c>
      <c r="E68" s="20">
        <v>259350.64999999997</v>
      </c>
      <c r="F68" s="20">
        <v>0</v>
      </c>
      <c r="G68" s="20">
        <v>0</v>
      </c>
      <c r="H68" s="20">
        <v>176.16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40226.86</v>
      </c>
      <c r="P68" s="20">
        <v>417357.37999999995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-67.16</v>
      </c>
      <c r="Y68" s="20">
        <v>0</v>
      </c>
      <c r="Z68" s="20">
        <v>0</v>
      </c>
      <c r="AA68" s="20">
        <v>0</v>
      </c>
      <c r="AB68" s="20">
        <v>0</v>
      </c>
      <c r="AC68" s="20">
        <v>2708.7300000000005</v>
      </c>
      <c r="AD68" s="20">
        <v>0</v>
      </c>
      <c r="AE68" s="20">
        <v>0</v>
      </c>
      <c r="AF68" s="20">
        <v>0</v>
      </c>
      <c r="AG68" s="20">
        <v>35021.459999999992</v>
      </c>
      <c r="AH68" s="20">
        <v>0</v>
      </c>
      <c r="AI68" s="20">
        <v>0</v>
      </c>
      <c r="AJ68" s="20">
        <v>127274.29</v>
      </c>
      <c r="AK68" s="20">
        <v>0</v>
      </c>
      <c r="AL68" s="20">
        <v>0</v>
      </c>
      <c r="AM68" s="20">
        <v>0</v>
      </c>
      <c r="AN68" s="20">
        <v>0</v>
      </c>
      <c r="AO68" s="20">
        <v>-5348.6699999999983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257363.91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688.69</v>
      </c>
      <c r="BE68" s="20">
        <v>-11293.86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7112.26</v>
      </c>
      <c r="CD68" s="24" t="s">
        <v>168</v>
      </c>
      <c r="CE68" s="26">
        <v>1404080.7599999995</v>
      </c>
      <c r="CF68" s="11">
        <v>1404080.7599999995</v>
      </c>
    </row>
    <row r="69" spans="1:84" x14ac:dyDescent="0.35">
      <c r="A69" s="33" t="s">
        <v>189</v>
      </c>
      <c r="B69" s="16"/>
      <c r="C69" s="26">
        <v>62936.119999999995</v>
      </c>
      <c r="D69" s="26">
        <v>138630.81000000003</v>
      </c>
      <c r="E69" s="26">
        <v>141987.50000000006</v>
      </c>
      <c r="F69" s="26">
        <v>0</v>
      </c>
      <c r="G69" s="26">
        <v>0</v>
      </c>
      <c r="H69" s="26">
        <v>70633.510000000038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125999.82</v>
      </c>
      <c r="P69" s="26">
        <v>108156.53000000004</v>
      </c>
      <c r="Q69" s="26">
        <v>0</v>
      </c>
      <c r="R69" s="26">
        <v>-141.37999999999374</v>
      </c>
      <c r="S69" s="26">
        <v>11964.510000000006</v>
      </c>
      <c r="T69" s="26">
        <v>0</v>
      </c>
      <c r="U69" s="26">
        <v>69577.419999999984</v>
      </c>
      <c r="V69" s="26">
        <v>0</v>
      </c>
      <c r="W69" s="26">
        <v>444.01000000000022</v>
      </c>
      <c r="X69" s="26">
        <v>6051.0300000000007</v>
      </c>
      <c r="Y69" s="26">
        <v>10262.610000000015</v>
      </c>
      <c r="Z69" s="26">
        <v>0</v>
      </c>
      <c r="AA69" s="26">
        <v>1182.0199999999986</v>
      </c>
      <c r="AB69" s="26">
        <v>29842.160000000003</v>
      </c>
      <c r="AC69" s="26">
        <v>20351.739999999994</v>
      </c>
      <c r="AD69" s="26">
        <v>90.919999999998481</v>
      </c>
      <c r="AE69" s="26">
        <v>0</v>
      </c>
      <c r="AF69" s="26">
        <v>0</v>
      </c>
      <c r="AG69" s="26">
        <v>37651.600000000049</v>
      </c>
      <c r="AH69" s="26">
        <v>0</v>
      </c>
      <c r="AI69" s="26">
        <v>456.89000000000169</v>
      </c>
      <c r="AJ69" s="26">
        <v>2132.5499999999988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56742.109999999986</v>
      </c>
      <c r="AW69" s="26">
        <v>2500</v>
      </c>
      <c r="AX69" s="26">
        <v>0</v>
      </c>
      <c r="AY69" s="26">
        <v>19071.130000000005</v>
      </c>
      <c r="AZ69" s="26">
        <v>0</v>
      </c>
      <c r="BA69" s="26">
        <v>0</v>
      </c>
      <c r="BB69" s="26">
        <v>-1.4779288903810084E-12</v>
      </c>
      <c r="BC69" s="26">
        <v>336.07999999999993</v>
      </c>
      <c r="BD69" s="26">
        <v>506.86999999999716</v>
      </c>
      <c r="BE69" s="26">
        <v>35483.829999999958</v>
      </c>
      <c r="BF69" s="26">
        <v>194954.98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178846.66999999998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16896.099999999995</v>
      </c>
      <c r="BY69" s="26">
        <v>79941.55</v>
      </c>
      <c r="BZ69" s="26">
        <v>19637.28</v>
      </c>
      <c r="CA69" s="26">
        <v>0</v>
      </c>
      <c r="CB69" s="26">
        <v>0</v>
      </c>
      <c r="CC69" s="26">
        <v>7826113.2600000007</v>
      </c>
      <c r="CD69" s="26">
        <v>6755069.7200000007</v>
      </c>
      <c r="CE69" s="26">
        <v>16024309.950000001</v>
      </c>
    </row>
    <row r="70" spans="1:84" x14ac:dyDescent="0.35">
      <c r="A70" s="27" t="s">
        <v>190</v>
      </c>
      <c r="B70" s="28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6">
        <v>0</v>
      </c>
    </row>
    <row r="71" spans="1:84" x14ac:dyDescent="0.35">
      <c r="A71" s="27" t="s">
        <v>191</v>
      </c>
      <c r="B71" s="28"/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6">
        <v>0</v>
      </c>
    </row>
    <row r="72" spans="1:84" x14ac:dyDescent="0.35">
      <c r="A72" s="27" t="s">
        <v>192</v>
      </c>
      <c r="B72" s="28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6">
        <v>0</v>
      </c>
    </row>
    <row r="73" spans="1:84" x14ac:dyDescent="0.35">
      <c r="A73" s="27" t="s">
        <v>193</v>
      </c>
      <c r="B73" s="28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6">
        <v>0</v>
      </c>
    </row>
    <row r="74" spans="1:84" x14ac:dyDescent="0.35">
      <c r="A74" s="27" t="s">
        <v>194</v>
      </c>
      <c r="B74" s="28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6">
        <v>0</v>
      </c>
    </row>
    <row r="75" spans="1:84" x14ac:dyDescent="0.35">
      <c r="A75" s="27" t="s">
        <v>195</v>
      </c>
      <c r="B75" s="28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6">
        <v>0</v>
      </c>
    </row>
    <row r="76" spans="1:84" x14ac:dyDescent="0.35">
      <c r="A76" s="27" t="s">
        <v>196</v>
      </c>
      <c r="B76" s="213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6">
        <v>0</v>
      </c>
    </row>
    <row r="77" spans="1:84" x14ac:dyDescent="0.35">
      <c r="A77" s="27" t="s">
        <v>197</v>
      </c>
      <c r="B77" s="28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0</v>
      </c>
      <c r="BF77" s="242">
        <v>0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6">
        <v>0</v>
      </c>
    </row>
    <row r="78" spans="1:84" x14ac:dyDescent="0.35">
      <c r="A78" s="27" t="s">
        <v>198</v>
      </c>
      <c r="B78" s="16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6">
        <v>0</v>
      </c>
    </row>
    <row r="79" spans="1:84" x14ac:dyDescent="0.35">
      <c r="A79" s="27" t="s">
        <v>199</v>
      </c>
      <c r="B79" s="16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6">
        <v>0</v>
      </c>
    </row>
    <row r="80" spans="1:84" x14ac:dyDescent="0.35">
      <c r="A80" s="27" t="s">
        <v>200</v>
      </c>
      <c r="B80" s="16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6">
        <v>0</v>
      </c>
    </row>
    <row r="81" spans="1:84" x14ac:dyDescent="0.35">
      <c r="A81" s="27" t="s">
        <v>201</v>
      </c>
      <c r="B81" s="16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0</v>
      </c>
      <c r="CE81" s="26">
        <v>0</v>
      </c>
    </row>
    <row r="82" spans="1:84" x14ac:dyDescent="0.35">
      <c r="A82" s="27" t="s">
        <v>202</v>
      </c>
      <c r="B82" s="16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6">
        <v>0</v>
      </c>
    </row>
    <row r="83" spans="1:84" x14ac:dyDescent="0.35">
      <c r="A83" s="27" t="s">
        <v>203</v>
      </c>
      <c r="B83" s="16"/>
      <c r="C83" s="20">
        <v>62936.119999999995</v>
      </c>
      <c r="D83" s="20">
        <v>138630.81000000003</v>
      </c>
      <c r="E83" s="20">
        <v>141987.50000000006</v>
      </c>
      <c r="F83" s="20">
        <v>0</v>
      </c>
      <c r="G83" s="20">
        <v>0</v>
      </c>
      <c r="H83" s="20">
        <v>70633.510000000038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125999.82</v>
      </c>
      <c r="P83" s="20">
        <v>108156.53000000004</v>
      </c>
      <c r="Q83" s="20">
        <v>0</v>
      </c>
      <c r="R83" s="20">
        <v>-141.37999999999374</v>
      </c>
      <c r="S83" s="20">
        <v>11964.510000000006</v>
      </c>
      <c r="T83" s="20">
        <v>0</v>
      </c>
      <c r="U83" s="20">
        <v>69577.419999999984</v>
      </c>
      <c r="V83" s="20">
        <v>0</v>
      </c>
      <c r="W83" s="20">
        <v>444.01000000000022</v>
      </c>
      <c r="X83" s="20">
        <v>6051.0300000000007</v>
      </c>
      <c r="Y83" s="20">
        <v>10262.610000000015</v>
      </c>
      <c r="Z83" s="20">
        <v>0</v>
      </c>
      <c r="AA83" s="20">
        <v>1182.0199999999986</v>
      </c>
      <c r="AB83" s="20">
        <v>29842.160000000003</v>
      </c>
      <c r="AC83" s="20">
        <v>20351.739999999994</v>
      </c>
      <c r="AD83" s="20">
        <v>90.919999999998481</v>
      </c>
      <c r="AE83" s="20">
        <v>0</v>
      </c>
      <c r="AF83" s="20">
        <v>0</v>
      </c>
      <c r="AG83" s="20">
        <v>37651.600000000049</v>
      </c>
      <c r="AH83" s="20">
        <v>0</v>
      </c>
      <c r="AI83" s="20">
        <v>456.89000000000169</v>
      </c>
      <c r="AJ83" s="20">
        <v>2132.5499999999988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56742.109999999986</v>
      </c>
      <c r="AW83" s="20">
        <v>2500</v>
      </c>
      <c r="AX83" s="20">
        <v>0</v>
      </c>
      <c r="AY83" s="20">
        <v>19071.130000000005</v>
      </c>
      <c r="AZ83" s="20">
        <v>0</v>
      </c>
      <c r="BA83" s="20">
        <v>0</v>
      </c>
      <c r="BB83" s="20">
        <v>-1.4779288903810084E-12</v>
      </c>
      <c r="BC83" s="20">
        <v>336.07999999999993</v>
      </c>
      <c r="BD83" s="20">
        <v>506.86999999999716</v>
      </c>
      <c r="BE83" s="20">
        <v>35483.829999999958</v>
      </c>
      <c r="BF83" s="20">
        <v>194954.98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178846.66999999998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16896.099999999995</v>
      </c>
      <c r="BY83" s="20">
        <v>79941.55</v>
      </c>
      <c r="BZ83" s="20">
        <v>19637.28</v>
      </c>
      <c r="CA83" s="20">
        <v>0</v>
      </c>
      <c r="CB83" s="20">
        <v>0</v>
      </c>
      <c r="CC83" s="20">
        <v>7826113.2600000007</v>
      </c>
      <c r="CD83" s="29">
        <v>6755069.7200000007</v>
      </c>
      <c r="CE83" s="26">
        <v>16024309.950000001</v>
      </c>
    </row>
    <row r="84" spans="1:84" x14ac:dyDescent="0.35">
      <c r="A84" s="33" t="s">
        <v>204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914.54000000000008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4530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7242672.7400000002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3110.94</v>
      </c>
      <c r="AC84" s="20">
        <v>0</v>
      </c>
      <c r="AD84" s="20">
        <v>0</v>
      </c>
      <c r="AE84" s="20">
        <v>0</v>
      </c>
      <c r="AF84" s="20">
        <v>0</v>
      </c>
      <c r="AG84" s="20">
        <v>28447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12939.46</v>
      </c>
      <c r="AW84" s="20">
        <v>0</v>
      </c>
      <c r="AX84" s="20">
        <v>0</v>
      </c>
      <c r="AY84" s="20">
        <v>722708.41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360861.67999999993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26692.44</v>
      </c>
      <c r="BY84" s="20">
        <v>0</v>
      </c>
      <c r="BZ84" s="20">
        <v>0</v>
      </c>
      <c r="CA84" s="20">
        <v>0</v>
      </c>
      <c r="CB84" s="20">
        <v>0</v>
      </c>
      <c r="CC84" s="20">
        <v>1561247.69</v>
      </c>
      <c r="CD84" s="20">
        <v>0</v>
      </c>
      <c r="CE84" s="26">
        <v>9964124.9000000004</v>
      </c>
    </row>
    <row r="85" spans="1:84" x14ac:dyDescent="0.35">
      <c r="A85" s="33" t="s">
        <v>205</v>
      </c>
      <c r="B85" s="26"/>
      <c r="C85" s="26">
        <v>14096945.500000002</v>
      </c>
      <c r="D85" s="26">
        <v>14994426.660000002</v>
      </c>
      <c r="E85" s="26">
        <v>10950778.98</v>
      </c>
      <c r="F85" s="26">
        <v>0</v>
      </c>
      <c r="G85" s="26">
        <v>0</v>
      </c>
      <c r="H85" s="26">
        <v>14985294.15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10440099.49</v>
      </c>
      <c r="P85" s="26">
        <v>16997388.27</v>
      </c>
      <c r="Q85" s="26">
        <v>0</v>
      </c>
      <c r="R85" s="26">
        <v>2806148.9099999997</v>
      </c>
      <c r="S85" s="26">
        <v>79786.459999999963</v>
      </c>
      <c r="T85" s="26">
        <v>0</v>
      </c>
      <c r="U85" s="26">
        <v>5459220.75</v>
      </c>
      <c r="V85" s="26">
        <v>58841.13</v>
      </c>
      <c r="W85" s="26">
        <v>694062.05</v>
      </c>
      <c r="X85" s="26">
        <v>2224843.7299999995</v>
      </c>
      <c r="Y85" s="26">
        <v>8298762.0999999996</v>
      </c>
      <c r="Z85" s="26">
        <v>883.92</v>
      </c>
      <c r="AA85" s="26">
        <v>688903.3600000001</v>
      </c>
      <c r="AB85" s="26">
        <v>10739658.91</v>
      </c>
      <c r="AC85" s="26">
        <v>3046433.8699999996</v>
      </c>
      <c r="AD85" s="26">
        <v>1182612.95</v>
      </c>
      <c r="AE85" s="26">
        <v>0</v>
      </c>
      <c r="AF85" s="26">
        <v>0</v>
      </c>
      <c r="AG85" s="26">
        <v>26769002.90000001</v>
      </c>
      <c r="AH85" s="26">
        <v>0</v>
      </c>
      <c r="AI85" s="26">
        <v>2059589.82</v>
      </c>
      <c r="AJ85" s="26">
        <v>886668.76000000024</v>
      </c>
      <c r="AK85" s="26">
        <v>9124.67</v>
      </c>
      <c r="AL85" s="26">
        <v>0</v>
      </c>
      <c r="AM85" s="26">
        <v>0</v>
      </c>
      <c r="AN85" s="26">
        <v>0</v>
      </c>
      <c r="AO85" s="26">
        <v>-5233.329999999999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9334776.2299999986</v>
      </c>
      <c r="AW85" s="26">
        <v>3995319.3999999994</v>
      </c>
      <c r="AX85" s="26">
        <v>0</v>
      </c>
      <c r="AY85" s="26">
        <v>2630143.44</v>
      </c>
      <c r="AZ85" s="26">
        <v>0</v>
      </c>
      <c r="BA85" s="26">
        <v>14443.439999999995</v>
      </c>
      <c r="BB85" s="26">
        <v>1315095.3599999999</v>
      </c>
      <c r="BC85" s="26">
        <v>449844.90000000008</v>
      </c>
      <c r="BD85" s="26">
        <v>799513.46999999986</v>
      </c>
      <c r="BE85" s="26">
        <v>3208973.3000000003</v>
      </c>
      <c r="BF85" s="26">
        <v>3219211.8099999996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1229062.3</v>
      </c>
      <c r="BM85" s="26">
        <v>0</v>
      </c>
      <c r="BN85" s="26">
        <v>4161779.55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1909143.39</v>
      </c>
      <c r="BY85" s="26">
        <v>1389069.26</v>
      </c>
      <c r="BZ85" s="26">
        <v>129016.68999999992</v>
      </c>
      <c r="CA85" s="26">
        <v>0</v>
      </c>
      <c r="CB85" s="26">
        <v>0</v>
      </c>
      <c r="CC85" s="26">
        <v>69365979.899999991</v>
      </c>
      <c r="CD85" s="26">
        <v>6755069.7200000007</v>
      </c>
      <c r="CE85" s="26">
        <v>257370686.16999999</v>
      </c>
    </row>
    <row r="86" spans="1:84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29">
        <v>0</v>
      </c>
    </row>
    <row r="87" spans="1:84" x14ac:dyDescent="0.35">
      <c r="A87" s="22" t="s">
        <v>207</v>
      </c>
      <c r="B87" s="16"/>
      <c r="C87" s="20">
        <v>31353432.469999999</v>
      </c>
      <c r="D87" s="20">
        <v>45565779</v>
      </c>
      <c r="E87" s="20">
        <v>28326442.960000001</v>
      </c>
      <c r="F87" s="20">
        <v>0</v>
      </c>
      <c r="G87" s="20">
        <v>0</v>
      </c>
      <c r="H87" s="255">
        <v>83311764.420000002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25565698</v>
      </c>
      <c r="P87" s="20">
        <v>37917714.009999998</v>
      </c>
      <c r="Q87" s="20">
        <v>0</v>
      </c>
      <c r="R87" s="20">
        <v>4855561</v>
      </c>
      <c r="S87" s="20">
        <v>0</v>
      </c>
      <c r="T87" s="20">
        <v>0</v>
      </c>
      <c r="U87" s="20">
        <v>18439488</v>
      </c>
      <c r="V87" s="20">
        <v>1740458</v>
      </c>
      <c r="W87" s="20">
        <v>4127565.96</v>
      </c>
      <c r="X87" s="20">
        <v>21260624.989999998</v>
      </c>
      <c r="Y87" s="20">
        <v>27946622.489999998</v>
      </c>
      <c r="Z87" s="20">
        <v>0</v>
      </c>
      <c r="AA87" s="20">
        <v>1355161.92</v>
      </c>
      <c r="AB87" s="20">
        <v>34545302.410000004</v>
      </c>
      <c r="AC87" s="20">
        <v>27406176</v>
      </c>
      <c r="AD87" s="20">
        <v>2130730</v>
      </c>
      <c r="AE87" s="20">
        <v>0</v>
      </c>
      <c r="AF87" s="20">
        <v>0</v>
      </c>
      <c r="AG87" s="20">
        <v>53306499.700000003</v>
      </c>
      <c r="AH87" s="20">
        <v>0</v>
      </c>
      <c r="AI87" s="20">
        <v>1857321</v>
      </c>
      <c r="AJ87" s="20">
        <v>-3176</v>
      </c>
      <c r="AK87" s="20">
        <v>0</v>
      </c>
      <c r="AL87" s="20">
        <v>0</v>
      </c>
      <c r="AM87" s="20">
        <v>0</v>
      </c>
      <c r="AN87" s="20">
        <v>0</v>
      </c>
      <c r="AO87" s="20">
        <v>2263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15700995.9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v>466712425.23000002</v>
      </c>
      <c r="CF87" s="11">
        <v>466712425.23000002</v>
      </c>
    </row>
    <row r="88" spans="1:84" x14ac:dyDescent="0.35">
      <c r="A88" s="22" t="s">
        <v>208</v>
      </c>
      <c r="B88" s="16"/>
      <c r="C88" s="20">
        <v>143888</v>
      </c>
      <c r="D88" s="20">
        <v>792641</v>
      </c>
      <c r="E88" s="20">
        <v>855019</v>
      </c>
      <c r="F88" s="20">
        <v>0</v>
      </c>
      <c r="G88" s="20">
        <v>0</v>
      </c>
      <c r="H88" s="255">
        <v>1280171.06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918830.00000000012</v>
      </c>
      <c r="P88" s="20">
        <v>99905443.999999985</v>
      </c>
      <c r="Q88" s="20">
        <v>0</v>
      </c>
      <c r="R88" s="20">
        <v>13031333.000000002</v>
      </c>
      <c r="S88" s="20">
        <v>0</v>
      </c>
      <c r="T88" s="20">
        <v>0</v>
      </c>
      <c r="U88" s="20">
        <v>15706807</v>
      </c>
      <c r="V88" s="20">
        <v>3516501</v>
      </c>
      <c r="W88" s="20">
        <v>9170186.3899999987</v>
      </c>
      <c r="X88" s="20">
        <v>55185979.469999999</v>
      </c>
      <c r="Y88" s="20">
        <v>48652829.460000001</v>
      </c>
      <c r="Z88" s="20">
        <v>91.2</v>
      </c>
      <c r="AA88" s="20">
        <v>4319217.4000000004</v>
      </c>
      <c r="AB88" s="20">
        <v>13468515.289999997</v>
      </c>
      <c r="AC88" s="20">
        <v>2283180</v>
      </c>
      <c r="AD88" s="20">
        <v>48434</v>
      </c>
      <c r="AE88" s="20">
        <v>0</v>
      </c>
      <c r="AF88" s="20">
        <v>0</v>
      </c>
      <c r="AG88" s="20">
        <v>139271478.20000002</v>
      </c>
      <c r="AH88" s="20">
        <v>0</v>
      </c>
      <c r="AI88" s="20">
        <v>3814783</v>
      </c>
      <c r="AJ88" s="20">
        <v>4620786</v>
      </c>
      <c r="AK88" s="20">
        <v>66070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20272658.849999998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v>437324843.32000005</v>
      </c>
      <c r="CF88" s="11">
        <v>437324843.32000005</v>
      </c>
    </row>
    <row r="89" spans="1:84" x14ac:dyDescent="0.35">
      <c r="A89" s="22" t="s">
        <v>209</v>
      </c>
      <c r="B89" s="16"/>
      <c r="C89" s="26">
        <v>31497320.469999999</v>
      </c>
      <c r="D89" s="26">
        <v>46358420</v>
      </c>
      <c r="E89" s="26">
        <v>29181461.960000001</v>
      </c>
      <c r="F89" s="26">
        <v>0</v>
      </c>
      <c r="G89" s="26">
        <v>0</v>
      </c>
      <c r="H89" s="26">
        <v>84591935.480000004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26484528</v>
      </c>
      <c r="P89" s="26">
        <v>137823158.00999999</v>
      </c>
      <c r="Q89" s="26">
        <v>0</v>
      </c>
      <c r="R89" s="26">
        <v>17886894</v>
      </c>
      <c r="S89" s="26">
        <v>0</v>
      </c>
      <c r="T89" s="26">
        <v>0</v>
      </c>
      <c r="U89" s="26">
        <v>34146295</v>
      </c>
      <c r="V89" s="26">
        <v>5256959</v>
      </c>
      <c r="W89" s="26">
        <v>13297752.349999998</v>
      </c>
      <c r="X89" s="26">
        <v>76446604.459999993</v>
      </c>
      <c r="Y89" s="26">
        <v>76599451.950000003</v>
      </c>
      <c r="Z89" s="26">
        <v>91.2</v>
      </c>
      <c r="AA89" s="26">
        <v>5674379.3200000003</v>
      </c>
      <c r="AB89" s="26">
        <v>48013817.700000003</v>
      </c>
      <c r="AC89" s="26">
        <v>29689356</v>
      </c>
      <c r="AD89" s="26">
        <v>2179164</v>
      </c>
      <c r="AE89" s="26">
        <v>0</v>
      </c>
      <c r="AF89" s="26">
        <v>0</v>
      </c>
      <c r="AG89" s="26">
        <v>192577977.90000004</v>
      </c>
      <c r="AH89" s="26">
        <v>0</v>
      </c>
      <c r="AI89" s="26">
        <v>5672104</v>
      </c>
      <c r="AJ89" s="26">
        <v>4617610</v>
      </c>
      <c r="AK89" s="26">
        <v>66070</v>
      </c>
      <c r="AL89" s="26">
        <v>0</v>
      </c>
      <c r="AM89" s="26">
        <v>0</v>
      </c>
      <c r="AN89" s="26">
        <v>0</v>
      </c>
      <c r="AO89" s="26">
        <v>2263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35973654.75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v>904037268.55000019</v>
      </c>
      <c r="CF89" s="11">
        <v>904037268.55000007</v>
      </c>
    </row>
    <row r="90" spans="1:84" x14ac:dyDescent="0.35">
      <c r="A90" s="33" t="s">
        <v>210</v>
      </c>
      <c r="B90" s="26"/>
      <c r="C90" s="20">
        <v>9576.7099999999991</v>
      </c>
      <c r="D90" s="20">
        <v>11940.609999999995</v>
      </c>
      <c r="E90" s="20">
        <v>21064.249999999996</v>
      </c>
      <c r="F90" s="20">
        <v>0</v>
      </c>
      <c r="G90" s="20">
        <v>0</v>
      </c>
      <c r="H90" s="20">
        <v>15891.180000000006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13892.000000000005</v>
      </c>
      <c r="P90" s="20">
        <v>12953.94</v>
      </c>
      <c r="Q90" s="20">
        <v>0</v>
      </c>
      <c r="R90" s="20">
        <v>5419.78</v>
      </c>
      <c r="S90" s="20">
        <v>3421.9599999999996</v>
      </c>
      <c r="T90" s="20">
        <v>0</v>
      </c>
      <c r="U90" s="20">
        <v>4878.0400000000009</v>
      </c>
      <c r="V90" s="20">
        <v>0</v>
      </c>
      <c r="W90" s="20">
        <v>1028.69</v>
      </c>
      <c r="X90" s="20">
        <v>1928.63</v>
      </c>
      <c r="Y90" s="20">
        <v>12750.400000000001</v>
      </c>
      <c r="Z90" s="20">
        <v>0</v>
      </c>
      <c r="AA90" s="20">
        <v>2737.0699999999997</v>
      </c>
      <c r="AB90" s="20">
        <v>1109.9799999999998</v>
      </c>
      <c r="AC90" s="20">
        <v>1292.21</v>
      </c>
      <c r="AD90" s="20">
        <v>210.79</v>
      </c>
      <c r="AE90" s="20">
        <v>0</v>
      </c>
      <c r="AF90" s="20">
        <v>0</v>
      </c>
      <c r="AG90" s="20">
        <v>20649.850000000002</v>
      </c>
      <c r="AH90" s="20">
        <v>0</v>
      </c>
      <c r="AI90" s="20">
        <v>108.58</v>
      </c>
      <c r="AJ90" s="20">
        <v>83.32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4090.2700000000004</v>
      </c>
      <c r="AW90" s="20">
        <v>0</v>
      </c>
      <c r="AX90" s="20">
        <v>0</v>
      </c>
      <c r="AY90" s="20">
        <v>5980.5300000000007</v>
      </c>
      <c r="AZ90" s="20">
        <v>0</v>
      </c>
      <c r="BA90" s="20">
        <v>0</v>
      </c>
      <c r="BB90" s="20">
        <v>0</v>
      </c>
      <c r="BC90" s="20">
        <v>778.36</v>
      </c>
      <c r="BD90" s="20">
        <v>1173.78</v>
      </c>
      <c r="BE90" s="20">
        <v>50281.900000000023</v>
      </c>
      <c r="BF90" s="20">
        <v>2235.3500000000004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5969.3700000000008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171.12</v>
      </c>
      <c r="BY90" s="20">
        <v>548.57000000000005</v>
      </c>
      <c r="BZ90" s="20">
        <v>124</v>
      </c>
      <c r="CA90" s="20">
        <v>0</v>
      </c>
      <c r="CB90" s="20">
        <v>0</v>
      </c>
      <c r="CC90" s="20">
        <v>6627.5199999999995</v>
      </c>
      <c r="CD90" s="237" t="s">
        <v>168</v>
      </c>
      <c r="CE90" s="26">
        <v>218918.75999999998</v>
      </c>
      <c r="CF90" s="26">
        <v>0</v>
      </c>
    </row>
    <row r="91" spans="1:84" x14ac:dyDescent="0.35">
      <c r="A91" s="22" t="s">
        <v>211</v>
      </c>
      <c r="B91" s="16"/>
      <c r="C91" s="20">
        <v>9983</v>
      </c>
      <c r="D91" s="20">
        <v>19381</v>
      </c>
      <c r="E91" s="20">
        <v>33988</v>
      </c>
      <c r="F91" s="20">
        <v>166</v>
      </c>
      <c r="G91" s="20">
        <v>0</v>
      </c>
      <c r="H91" s="20">
        <v>48909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13067</v>
      </c>
      <c r="P91" s="20">
        <v>0</v>
      </c>
      <c r="Q91" s="20">
        <v>0</v>
      </c>
      <c r="R91" s="20">
        <v>2950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16293</v>
      </c>
      <c r="AH91" s="20">
        <v>0</v>
      </c>
      <c r="AI91" s="20">
        <v>653</v>
      </c>
      <c r="AJ91" s="20">
        <v>0</v>
      </c>
      <c r="AK91" s="20">
        <v>0</v>
      </c>
      <c r="AL91" s="20">
        <v>31</v>
      </c>
      <c r="AM91" s="20">
        <v>0</v>
      </c>
      <c r="AN91" s="20">
        <v>0</v>
      </c>
      <c r="AO91" s="20">
        <v>14620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8" t="s">
        <v>168</v>
      </c>
      <c r="AY91" s="248" t="s">
        <v>168</v>
      </c>
      <c r="AZ91" s="20">
        <v>0</v>
      </c>
      <c r="BA91" s="20">
        <v>0</v>
      </c>
      <c r="BB91" s="20">
        <v>0</v>
      </c>
      <c r="BC91" s="20">
        <v>0</v>
      </c>
      <c r="BD91" s="24" t="s">
        <v>168</v>
      </c>
      <c r="BE91" s="24" t="s">
        <v>168</v>
      </c>
      <c r="BF91" s="20">
        <v>0</v>
      </c>
      <c r="BG91" s="24" t="s">
        <v>168</v>
      </c>
      <c r="BH91" s="20">
        <v>0</v>
      </c>
      <c r="BI91" s="20">
        <v>0</v>
      </c>
      <c r="BJ91" s="24" t="s">
        <v>168</v>
      </c>
      <c r="BK91" s="20">
        <v>0</v>
      </c>
      <c r="BL91" s="20">
        <v>0</v>
      </c>
      <c r="BM91" s="20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168</v>
      </c>
      <c r="CD91" s="24" t="s">
        <v>168</v>
      </c>
      <c r="CE91" s="26">
        <v>160041</v>
      </c>
      <c r="CF91" s="26">
        <v>0</v>
      </c>
    </row>
    <row r="92" spans="1:84" x14ac:dyDescent="0.35">
      <c r="A92" s="22" t="s">
        <v>212</v>
      </c>
      <c r="B92" s="16"/>
      <c r="C92" s="20">
        <v>9741.5191734960063</v>
      </c>
      <c r="D92" s="20">
        <v>6682.2226877811327</v>
      </c>
      <c r="E92" s="20">
        <v>8993.817980158974</v>
      </c>
      <c r="F92" s="20">
        <v>0</v>
      </c>
      <c r="G92" s="20">
        <v>0</v>
      </c>
      <c r="H92" s="20">
        <v>6271.2724135806275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6647.9768315977581</v>
      </c>
      <c r="P92" s="20">
        <v>7849.4356193645135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3070.711771109331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2972.2549345821267</v>
      </c>
      <c r="AH92" s="20">
        <v>0</v>
      </c>
      <c r="AI92" s="20">
        <v>0</v>
      </c>
      <c r="AJ92" s="20">
        <v>17242.788588329531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8" t="s">
        <v>168</v>
      </c>
      <c r="AY92" s="248" t="s">
        <v>168</v>
      </c>
      <c r="AZ92" s="24" t="s">
        <v>168</v>
      </c>
      <c r="BA92" s="20">
        <v>0</v>
      </c>
      <c r="BB92" s="20">
        <v>0</v>
      </c>
      <c r="BC92" s="20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0">
        <v>0</v>
      </c>
      <c r="BI92" s="20">
        <v>0</v>
      </c>
      <c r="BJ92" s="24" t="s">
        <v>168</v>
      </c>
      <c r="BK92" s="20">
        <v>0</v>
      </c>
      <c r="BL92" s="20">
        <v>0</v>
      </c>
      <c r="BM92" s="20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168</v>
      </c>
      <c r="CD92" s="24" t="s">
        <v>168</v>
      </c>
      <c r="CE92" s="26">
        <v>69472</v>
      </c>
      <c r="CF92" s="16"/>
    </row>
    <row r="93" spans="1:84" x14ac:dyDescent="0.35">
      <c r="A93" s="22" t="s">
        <v>213</v>
      </c>
      <c r="B93" s="16"/>
      <c r="C93" s="20">
        <v>70262.84</v>
      </c>
      <c r="D93" s="20">
        <v>121575.3</v>
      </c>
      <c r="E93" s="20">
        <v>112082.87</v>
      </c>
      <c r="F93" s="20">
        <v>0</v>
      </c>
      <c r="G93" s="20">
        <v>0</v>
      </c>
      <c r="H93" s="20">
        <v>76176.14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99209.36</v>
      </c>
      <c r="P93" s="20">
        <v>52603.12</v>
      </c>
      <c r="Q93" s="20">
        <v>0</v>
      </c>
      <c r="R93" s="20">
        <v>7396.6</v>
      </c>
      <c r="S93" s="20">
        <v>6855.32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81838.080000000002</v>
      </c>
      <c r="Z93" s="20">
        <v>0</v>
      </c>
      <c r="AA93" s="20">
        <v>5494.94</v>
      </c>
      <c r="AB93" s="20">
        <v>2295.4</v>
      </c>
      <c r="AC93" s="20">
        <v>3988.44</v>
      </c>
      <c r="AD93" s="20">
        <v>0</v>
      </c>
      <c r="AE93" s="20">
        <v>0</v>
      </c>
      <c r="AF93" s="20">
        <v>0</v>
      </c>
      <c r="AG93" s="20">
        <v>177534.57</v>
      </c>
      <c r="AH93" s="20">
        <v>0</v>
      </c>
      <c r="AI93" s="20">
        <v>37387.78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6792.75</v>
      </c>
      <c r="AW93" s="20">
        <v>0</v>
      </c>
      <c r="AX93" s="248" t="s">
        <v>168</v>
      </c>
      <c r="AY93" s="248" t="s">
        <v>168</v>
      </c>
      <c r="AZ93" s="24" t="s">
        <v>168</v>
      </c>
      <c r="BA93" s="24" t="s">
        <v>168</v>
      </c>
      <c r="BB93" s="20">
        <v>0</v>
      </c>
      <c r="BC93" s="20">
        <v>0</v>
      </c>
      <c r="BD93" s="20">
        <v>4491.8999999999996</v>
      </c>
      <c r="BE93" s="24" t="s">
        <v>168</v>
      </c>
      <c r="BF93" s="20">
        <v>48929.3</v>
      </c>
      <c r="BG93" s="24" t="s">
        <v>168</v>
      </c>
      <c r="BH93" s="20">
        <v>0</v>
      </c>
      <c r="BI93" s="20">
        <v>0</v>
      </c>
      <c r="BJ93" s="24" t="s">
        <v>168</v>
      </c>
      <c r="BK93" s="20">
        <v>0</v>
      </c>
      <c r="BL93" s="20">
        <v>0</v>
      </c>
      <c r="BM93" s="20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791.3</v>
      </c>
      <c r="CD93" s="24" t="s">
        <v>168</v>
      </c>
      <c r="CE93" s="26">
        <v>915706.00999999989</v>
      </c>
      <c r="CF93" s="26">
        <v>0</v>
      </c>
    </row>
    <row r="94" spans="1:84" x14ac:dyDescent="0.35">
      <c r="A94" s="22" t="s">
        <v>214</v>
      </c>
      <c r="B94" s="16"/>
      <c r="C94" s="20">
        <v>41.561445199786107</v>
      </c>
      <c r="D94" s="20">
        <v>44.137656158337307</v>
      </c>
      <c r="E94" s="20">
        <v>31.360254105293119</v>
      </c>
      <c r="F94" s="20">
        <v>0</v>
      </c>
      <c r="G94" s="20">
        <v>0</v>
      </c>
      <c r="H94" s="20">
        <v>34.266352050100508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31.661527392923077</v>
      </c>
      <c r="P94" s="20">
        <v>8.8856417796047076</v>
      </c>
      <c r="Q94" s="20">
        <v>0</v>
      </c>
      <c r="R94" s="20">
        <v>8.5887171221111345</v>
      </c>
      <c r="S94" s="20">
        <v>0</v>
      </c>
      <c r="T94" s="20">
        <v>0</v>
      </c>
      <c r="U94" s="20">
        <v>3.983287670687221E-2</v>
      </c>
      <c r="V94" s="20">
        <v>0</v>
      </c>
      <c r="W94" s="20">
        <v>0</v>
      </c>
      <c r="X94" s="20">
        <v>0</v>
      </c>
      <c r="Y94" s="20">
        <v>4.1309349309409686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66.323993141599459</v>
      </c>
      <c r="AH94" s="20">
        <v>0</v>
      </c>
      <c r="AI94" s="20">
        <v>7.6926787660694975</v>
      </c>
      <c r="AJ94" s="20">
        <v>2.9050095886431495</v>
      </c>
      <c r="AK94" s="20">
        <v>0</v>
      </c>
      <c r="AL94" s="20">
        <v>0</v>
      </c>
      <c r="AM94" s="20">
        <v>0</v>
      </c>
      <c r="AN94" s="20">
        <v>0</v>
      </c>
      <c r="AO94" s="20">
        <v>3.5958904104663165E-4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10.249759587637019</v>
      </c>
      <c r="AW94" s="20">
        <v>8.3668219166620794</v>
      </c>
      <c r="AX94" s="248" t="s">
        <v>168</v>
      </c>
      <c r="AY94" s="248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20">
        <v>2.9965753420552639E-3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20">
        <v>1.8186335613947078</v>
      </c>
      <c r="BY94" s="20">
        <v>1.1827219176462027</v>
      </c>
      <c r="BZ94" s="255">
        <v>5.9698013690452303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9">
        <v>309.1451376288843</v>
      </c>
      <c r="CF94" s="31"/>
    </row>
    <row r="95" spans="1:84" x14ac:dyDescent="0.35">
      <c r="A95" s="32" t="s">
        <v>215</v>
      </c>
      <c r="B95" s="32"/>
      <c r="C95" s="32"/>
      <c r="D95" s="32"/>
      <c r="E95" s="32"/>
    </row>
    <row r="96" spans="1:84" x14ac:dyDescent="0.35">
      <c r="A96" s="33" t="s">
        <v>216</v>
      </c>
      <c r="B96" s="34"/>
      <c r="C96" s="205" t="s">
        <v>217</v>
      </c>
      <c r="D96" s="36"/>
      <c r="E96" s="37"/>
      <c r="F96" s="12"/>
    </row>
    <row r="97" spans="1:6" x14ac:dyDescent="0.35">
      <c r="A97" s="26" t="s">
        <v>218</v>
      </c>
      <c r="B97" s="34" t="s">
        <v>219</v>
      </c>
      <c r="C97" s="206" t="s">
        <v>220</v>
      </c>
      <c r="D97" s="36"/>
      <c r="E97" s="37"/>
      <c r="F97" s="12"/>
    </row>
    <row r="98" spans="1:6" x14ac:dyDescent="0.35">
      <c r="A98" s="26" t="s">
        <v>221</v>
      </c>
      <c r="B98" s="34" t="s">
        <v>219</v>
      </c>
      <c r="C98" s="207" t="s">
        <v>222</v>
      </c>
      <c r="D98" s="36"/>
      <c r="E98" s="37"/>
      <c r="F98" s="12"/>
    </row>
    <row r="99" spans="1:6" x14ac:dyDescent="0.35">
      <c r="A99" s="26" t="s">
        <v>223</v>
      </c>
      <c r="B99" s="34" t="s">
        <v>219</v>
      </c>
      <c r="C99" s="207" t="s">
        <v>224</v>
      </c>
      <c r="D99" s="36"/>
      <c r="E99" s="37"/>
      <c r="F99" s="12"/>
    </row>
    <row r="100" spans="1:6" x14ac:dyDescent="0.35">
      <c r="A100" s="26" t="s">
        <v>225</v>
      </c>
      <c r="B100" s="34" t="s">
        <v>219</v>
      </c>
      <c r="C100" s="207" t="s">
        <v>226</v>
      </c>
      <c r="D100" s="36"/>
      <c r="E100" s="37"/>
      <c r="F100" s="12"/>
    </row>
    <row r="101" spans="1:6" x14ac:dyDescent="0.35">
      <c r="A101" s="26" t="s">
        <v>227</v>
      </c>
      <c r="B101" s="34" t="s">
        <v>219</v>
      </c>
      <c r="C101" s="207" t="s">
        <v>228</v>
      </c>
      <c r="D101" s="36"/>
      <c r="E101" s="37"/>
      <c r="F101" s="12"/>
    </row>
    <row r="102" spans="1:6" x14ac:dyDescent="0.35">
      <c r="A102" s="26" t="s">
        <v>229</v>
      </c>
      <c r="B102" s="34" t="s">
        <v>219</v>
      </c>
      <c r="C102" s="222">
        <v>98001</v>
      </c>
      <c r="D102" s="36"/>
      <c r="E102" s="37"/>
      <c r="F102" s="12"/>
    </row>
    <row r="103" spans="1:6" x14ac:dyDescent="0.35">
      <c r="A103" s="26" t="s">
        <v>230</v>
      </c>
      <c r="B103" s="34" t="s">
        <v>219</v>
      </c>
      <c r="C103" s="218" t="s">
        <v>231</v>
      </c>
      <c r="D103" s="36"/>
      <c r="E103" s="37"/>
      <c r="F103" s="12"/>
    </row>
    <row r="104" spans="1:6" x14ac:dyDescent="0.35">
      <c r="A104" s="26" t="s">
        <v>232</v>
      </c>
      <c r="B104" s="34" t="s">
        <v>219</v>
      </c>
      <c r="C104" s="205" t="s">
        <v>233</v>
      </c>
      <c r="D104" s="36"/>
      <c r="E104" s="37"/>
      <c r="F104" s="12"/>
    </row>
    <row r="105" spans="1:6" x14ac:dyDescent="0.35">
      <c r="A105" s="26" t="s">
        <v>234</v>
      </c>
      <c r="B105" s="34" t="s">
        <v>219</v>
      </c>
      <c r="C105" s="205" t="s">
        <v>235</v>
      </c>
      <c r="D105" s="36"/>
      <c r="E105" s="37"/>
      <c r="F105" s="12"/>
    </row>
    <row r="106" spans="1:6" x14ac:dyDescent="0.35">
      <c r="A106" s="26" t="s">
        <v>236</v>
      </c>
      <c r="B106" s="34" t="s">
        <v>219</v>
      </c>
      <c r="C106" s="207" t="s">
        <v>237</v>
      </c>
      <c r="D106" s="36"/>
      <c r="E106" s="37"/>
      <c r="F106" s="12"/>
    </row>
    <row r="107" spans="1:6" x14ac:dyDescent="0.35">
      <c r="A107" s="26" t="s">
        <v>238</v>
      </c>
      <c r="B107" s="34" t="s">
        <v>219</v>
      </c>
      <c r="C107" s="251" t="s">
        <v>239</v>
      </c>
      <c r="D107" s="36"/>
      <c r="E107" s="37"/>
      <c r="F107" s="12"/>
    </row>
    <row r="108" spans="1:6" x14ac:dyDescent="0.35">
      <c r="A108" s="26" t="s">
        <v>240</v>
      </c>
      <c r="B108" s="34" t="s">
        <v>219</v>
      </c>
      <c r="C108" s="251" t="s">
        <v>241</v>
      </c>
      <c r="D108" s="36"/>
      <c r="E108" s="37"/>
      <c r="F108" s="12"/>
    </row>
    <row r="109" spans="1:6" x14ac:dyDescent="0.35">
      <c r="A109" s="38" t="s">
        <v>242</v>
      </c>
      <c r="B109" s="34" t="s">
        <v>219</v>
      </c>
      <c r="C109" s="35" t="s">
        <v>243</v>
      </c>
      <c r="D109" s="36"/>
      <c r="E109" s="37"/>
      <c r="F109" s="12"/>
    </row>
    <row r="110" spans="1:6" x14ac:dyDescent="0.35">
      <c r="A110" s="38" t="s">
        <v>244</v>
      </c>
      <c r="B110" s="34" t="s">
        <v>219</v>
      </c>
      <c r="C110" s="256" t="s">
        <v>245</v>
      </c>
      <c r="D110" s="36"/>
      <c r="E110" s="37"/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x14ac:dyDescent="0.35">
      <c r="A112" s="39" t="s">
        <v>247</v>
      </c>
      <c r="B112" s="39"/>
      <c r="C112" s="39"/>
      <c r="D112" s="39"/>
      <c r="E112" s="39"/>
    </row>
    <row r="113" spans="1:5" x14ac:dyDescent="0.35">
      <c r="A113" s="16" t="s">
        <v>227</v>
      </c>
      <c r="B113" s="40" t="s">
        <v>219</v>
      </c>
      <c r="C113" s="41">
        <v>0</v>
      </c>
      <c r="D113" s="16"/>
      <c r="E113" s="16"/>
    </row>
    <row r="114" spans="1:5" x14ac:dyDescent="0.35">
      <c r="A114" s="16" t="s">
        <v>230</v>
      </c>
      <c r="B114" s="40" t="s">
        <v>219</v>
      </c>
      <c r="C114" s="41">
        <v>0</v>
      </c>
      <c r="D114" s="16"/>
      <c r="E114" s="16"/>
    </row>
    <row r="115" spans="1:5" x14ac:dyDescent="0.35">
      <c r="A115" s="16" t="s">
        <v>248</v>
      </c>
      <c r="B115" s="40" t="s">
        <v>219</v>
      </c>
      <c r="C115" s="41">
        <v>0</v>
      </c>
      <c r="D115" s="16"/>
      <c r="E115" s="16"/>
    </row>
    <row r="116" spans="1:5" x14ac:dyDescent="0.35">
      <c r="A116" s="39" t="s">
        <v>249</v>
      </c>
      <c r="B116" s="39"/>
      <c r="C116" s="39"/>
      <c r="D116" s="39"/>
      <c r="E116" s="39"/>
    </row>
    <row r="117" spans="1:5" x14ac:dyDescent="0.35">
      <c r="A117" s="16" t="s">
        <v>250</v>
      </c>
      <c r="B117" s="40" t="s">
        <v>219</v>
      </c>
      <c r="C117" s="41">
        <v>0</v>
      </c>
      <c r="D117" s="16"/>
      <c r="E117" s="16"/>
    </row>
    <row r="118" spans="1:5" x14ac:dyDescent="0.35">
      <c r="A118" s="16" t="s">
        <v>79</v>
      </c>
      <c r="B118" s="40" t="s">
        <v>219</v>
      </c>
      <c r="C118" s="214">
        <v>1</v>
      </c>
      <c r="D118" s="16"/>
      <c r="E118" s="16"/>
    </row>
    <row r="119" spans="1:5" x14ac:dyDescent="0.35">
      <c r="A119" s="39" t="s">
        <v>251</v>
      </c>
      <c r="B119" s="39"/>
      <c r="C119" s="39"/>
      <c r="D119" s="39"/>
      <c r="E119" s="39"/>
    </row>
    <row r="120" spans="1:5" x14ac:dyDescent="0.35">
      <c r="A120" s="16" t="s">
        <v>252</v>
      </c>
      <c r="B120" s="40" t="s">
        <v>219</v>
      </c>
      <c r="C120" s="41">
        <v>0</v>
      </c>
      <c r="D120" s="16"/>
      <c r="E120" s="16"/>
    </row>
    <row r="121" spans="1:5" x14ac:dyDescent="0.35">
      <c r="A121" s="16" t="s">
        <v>253</v>
      </c>
      <c r="B121" s="40" t="s">
        <v>219</v>
      </c>
      <c r="C121" s="41">
        <v>0</v>
      </c>
      <c r="D121" s="16"/>
      <c r="E121" s="16"/>
    </row>
    <row r="122" spans="1:5" x14ac:dyDescent="0.35">
      <c r="A122" s="16" t="s">
        <v>254</v>
      </c>
      <c r="B122" s="40" t="s">
        <v>219</v>
      </c>
      <c r="C122" s="41">
        <v>0</v>
      </c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255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x14ac:dyDescent="0.35">
      <c r="A127" s="16" t="s">
        <v>258</v>
      </c>
      <c r="B127" s="40" t="s">
        <v>219</v>
      </c>
      <c r="C127" s="41">
        <v>7564</v>
      </c>
      <c r="D127" s="44">
        <v>52142</v>
      </c>
      <c r="E127" s="16"/>
    </row>
    <row r="128" spans="1:5" x14ac:dyDescent="0.35">
      <c r="A128" s="16" t="s">
        <v>259</v>
      </c>
      <c r="B128" s="40" t="s">
        <v>219</v>
      </c>
      <c r="C128" s="41">
        <v>0</v>
      </c>
      <c r="D128" s="44">
        <v>0</v>
      </c>
      <c r="E128" s="16"/>
    </row>
    <row r="129" spans="1:5" x14ac:dyDescent="0.35">
      <c r="A129" s="16" t="s">
        <v>260</v>
      </c>
      <c r="B129" s="40" t="s">
        <v>219</v>
      </c>
      <c r="C129" s="41">
        <v>0</v>
      </c>
      <c r="D129" s="44">
        <v>0</v>
      </c>
      <c r="E129" s="16"/>
    </row>
    <row r="130" spans="1:5" x14ac:dyDescent="0.35">
      <c r="A130" s="16" t="s">
        <v>261</v>
      </c>
      <c r="B130" s="40" t="s">
        <v>219</v>
      </c>
      <c r="C130" s="41">
        <v>1249</v>
      </c>
      <c r="D130" s="44">
        <v>1895</v>
      </c>
      <c r="E130" s="16"/>
    </row>
    <row r="131" spans="1:5" x14ac:dyDescent="0.35">
      <c r="A131" s="22" t="s">
        <v>262</v>
      </c>
      <c r="B131" s="16"/>
      <c r="C131" s="17" t="s">
        <v>114</v>
      </c>
      <c r="D131" s="16"/>
      <c r="E131" s="16"/>
    </row>
    <row r="132" spans="1:5" x14ac:dyDescent="0.35">
      <c r="A132" s="16" t="s">
        <v>263</v>
      </c>
      <c r="B132" s="40" t="s">
        <v>219</v>
      </c>
      <c r="C132" s="41">
        <v>22</v>
      </c>
      <c r="D132" s="16"/>
      <c r="E132" s="16"/>
    </row>
    <row r="133" spans="1:5" x14ac:dyDescent="0.35">
      <c r="A133" s="16" t="s">
        <v>264</v>
      </c>
      <c r="B133" s="40" t="s">
        <v>219</v>
      </c>
      <c r="C133" s="41">
        <v>19</v>
      </c>
      <c r="D133" s="16"/>
      <c r="E133" s="16"/>
    </row>
    <row r="134" spans="1:5" x14ac:dyDescent="0.35">
      <c r="A134" s="16" t="s">
        <v>265</v>
      </c>
      <c r="B134" s="40" t="s">
        <v>219</v>
      </c>
      <c r="C134" s="41">
        <v>32</v>
      </c>
      <c r="D134" s="16"/>
      <c r="E134" s="16"/>
    </row>
    <row r="135" spans="1:5" x14ac:dyDescent="0.35">
      <c r="A135" s="16" t="s">
        <v>266</v>
      </c>
      <c r="B135" s="40" t="s">
        <v>219</v>
      </c>
      <c r="C135" s="41">
        <v>0</v>
      </c>
      <c r="D135" s="16"/>
      <c r="E135" s="16"/>
    </row>
    <row r="136" spans="1:5" x14ac:dyDescent="0.35">
      <c r="A136" s="16" t="s">
        <v>267</v>
      </c>
      <c r="B136" s="40" t="s">
        <v>219</v>
      </c>
      <c r="C136" s="41">
        <v>35</v>
      </c>
      <c r="D136" s="16"/>
      <c r="E136" s="16"/>
    </row>
    <row r="137" spans="1:5" x14ac:dyDescent="0.35">
      <c r="A137" s="16" t="s">
        <v>268</v>
      </c>
      <c r="B137" s="40" t="s">
        <v>219</v>
      </c>
      <c r="C137" s="41">
        <v>0</v>
      </c>
      <c r="D137" s="16"/>
      <c r="E137" s="16"/>
    </row>
    <row r="138" spans="1:5" x14ac:dyDescent="0.35">
      <c r="A138" s="16" t="s">
        <v>43</v>
      </c>
      <c r="B138" s="40" t="s">
        <v>219</v>
      </c>
      <c r="C138" s="41">
        <v>58</v>
      </c>
      <c r="D138" s="16"/>
      <c r="E138" s="16"/>
    </row>
    <row r="139" spans="1:5" x14ac:dyDescent="0.35">
      <c r="A139" s="16" t="s">
        <v>269</v>
      </c>
      <c r="B139" s="40" t="s">
        <v>219</v>
      </c>
      <c r="C139" s="41">
        <v>0</v>
      </c>
      <c r="D139" s="16"/>
      <c r="E139" s="16"/>
    </row>
    <row r="140" spans="1:5" x14ac:dyDescent="0.35">
      <c r="A140" s="16" t="s">
        <v>270</v>
      </c>
      <c r="B140" s="40"/>
      <c r="C140" s="41">
        <v>0</v>
      </c>
      <c r="D140" s="16"/>
      <c r="E140" s="16"/>
    </row>
    <row r="141" spans="1:5" x14ac:dyDescent="0.35">
      <c r="A141" s="16" t="s">
        <v>260</v>
      </c>
      <c r="B141" s="40" t="s">
        <v>219</v>
      </c>
      <c r="C141" s="41">
        <v>0</v>
      </c>
      <c r="D141" s="16"/>
      <c r="E141" s="16"/>
    </row>
    <row r="142" spans="1:5" x14ac:dyDescent="0.35">
      <c r="A142" s="16" t="s">
        <v>271</v>
      </c>
      <c r="B142" s="40" t="s">
        <v>219</v>
      </c>
      <c r="C142" s="41">
        <v>0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6">
        <v>166</v>
      </c>
    </row>
    <row r="144" spans="1:5" x14ac:dyDescent="0.35">
      <c r="A144" s="16" t="s">
        <v>273</v>
      </c>
      <c r="B144" s="40" t="s">
        <v>219</v>
      </c>
      <c r="C144" s="41">
        <v>195</v>
      </c>
      <c r="D144" s="16"/>
      <c r="E144" s="16"/>
    </row>
    <row r="145" spans="1:13" x14ac:dyDescent="0.35">
      <c r="A145" s="16" t="s">
        <v>274</v>
      </c>
      <c r="B145" s="40" t="s">
        <v>219</v>
      </c>
      <c r="C145" s="41">
        <v>0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40" t="s">
        <v>219</v>
      </c>
      <c r="C147" s="41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2" t="s">
        <v>276</v>
      </c>
      <c r="B152" s="43"/>
      <c r="C152" s="43"/>
      <c r="D152" s="43"/>
      <c r="E152" s="43"/>
    </row>
    <row r="153" spans="1:13" x14ac:dyDescent="0.35">
      <c r="A153" s="45" t="s">
        <v>277</v>
      </c>
      <c r="B153" s="46" t="s">
        <v>278</v>
      </c>
      <c r="C153" s="47" t="s">
        <v>279</v>
      </c>
      <c r="D153" s="46" t="s">
        <v>79</v>
      </c>
      <c r="E153" s="46" t="s">
        <v>150</v>
      </c>
    </row>
    <row r="154" spans="1:13" x14ac:dyDescent="0.35">
      <c r="A154" s="16" t="s">
        <v>257</v>
      </c>
      <c r="B154" s="44">
        <v>3119.0011790365984</v>
      </c>
      <c r="C154" s="44">
        <v>2248.1727728020132</v>
      </c>
      <c r="D154" s="44">
        <v>2196.826048161387</v>
      </c>
      <c r="E154" s="26">
        <v>7563.9999999999982</v>
      </c>
    </row>
    <row r="155" spans="1:13" x14ac:dyDescent="0.35">
      <c r="A155" s="16" t="s">
        <v>162</v>
      </c>
      <c r="B155" s="44">
        <v>21501.480364844578</v>
      </c>
      <c r="C155" s="44">
        <v>15498.244455974112</v>
      </c>
      <c r="D155" s="44">
        <v>15144.275179181303</v>
      </c>
      <c r="E155" s="26">
        <v>52144</v>
      </c>
    </row>
    <row r="156" spans="1:13" x14ac:dyDescent="0.35">
      <c r="A156" s="16" t="s">
        <v>280</v>
      </c>
      <c r="B156" s="44">
        <v>20101</v>
      </c>
      <c r="C156" s="44">
        <v>26211</v>
      </c>
      <c r="D156" s="44">
        <v>26578</v>
      </c>
      <c r="E156" s="26">
        <v>72890</v>
      </c>
      <c r="G156" s="16" t="s">
        <v>280</v>
      </c>
      <c r="H156" s="44">
        <v>15735.616604073988</v>
      </c>
      <c r="I156" s="44">
        <v>11342.215915242947</v>
      </c>
      <c r="J156" s="44">
        <v>11083.167480683065</v>
      </c>
      <c r="K156" s="26">
        <v>38161</v>
      </c>
      <c r="L156" s="11">
        <v>34729</v>
      </c>
      <c r="M156" s="11" t="s">
        <v>281</v>
      </c>
    </row>
    <row r="157" spans="1:13" x14ac:dyDescent="0.35">
      <c r="A157" s="16" t="s">
        <v>207</v>
      </c>
      <c r="B157" s="44">
        <v>192447991.08453208</v>
      </c>
      <c r="C157" s="44">
        <v>138716309.77399284</v>
      </c>
      <c r="D157" s="44">
        <v>135548124.37147516</v>
      </c>
      <c r="E157" s="26">
        <v>466712425.23000008</v>
      </c>
      <c r="F157" s="14"/>
    </row>
    <row r="158" spans="1:13" x14ac:dyDescent="0.35">
      <c r="A158" s="16" t="s">
        <v>208</v>
      </c>
      <c r="B158" s="44">
        <v>180330076.93509725</v>
      </c>
      <c r="C158" s="44">
        <v>129981729.98703469</v>
      </c>
      <c r="D158" s="44">
        <v>127013036.39786798</v>
      </c>
      <c r="E158" s="26">
        <v>437324843.31999993</v>
      </c>
      <c r="F158" s="14"/>
    </row>
    <row r="159" spans="1:13" x14ac:dyDescent="0.35">
      <c r="A159" s="45" t="s">
        <v>282</v>
      </c>
      <c r="B159" s="46" t="s">
        <v>278</v>
      </c>
      <c r="C159" s="47" t="s">
        <v>279</v>
      </c>
      <c r="D159" s="46" t="s">
        <v>79</v>
      </c>
      <c r="E159" s="46" t="s">
        <v>150</v>
      </c>
    </row>
    <row r="160" spans="1:13" x14ac:dyDescent="0.35">
      <c r="A160" s="16" t="s">
        <v>257</v>
      </c>
      <c r="B160" s="44">
        <v>0</v>
      </c>
      <c r="C160" s="44">
        <v>0</v>
      </c>
      <c r="D160" s="44">
        <v>0</v>
      </c>
      <c r="E160" s="26">
        <v>0</v>
      </c>
    </row>
    <row r="161" spans="1:5" x14ac:dyDescent="0.35">
      <c r="A161" s="16" t="s">
        <v>162</v>
      </c>
      <c r="B161" s="44">
        <v>0</v>
      </c>
      <c r="C161" s="44">
        <v>0</v>
      </c>
      <c r="D161" s="44">
        <v>0</v>
      </c>
      <c r="E161" s="26">
        <v>0</v>
      </c>
    </row>
    <row r="162" spans="1:5" x14ac:dyDescent="0.35">
      <c r="A162" s="16" t="s">
        <v>280</v>
      </c>
      <c r="B162" s="44">
        <v>0</v>
      </c>
      <c r="C162" s="44">
        <v>0</v>
      </c>
      <c r="D162" s="44">
        <v>0</v>
      </c>
      <c r="E162" s="26">
        <v>0</v>
      </c>
    </row>
    <row r="163" spans="1:5" x14ac:dyDescent="0.35">
      <c r="A163" s="16" t="s">
        <v>207</v>
      </c>
      <c r="B163" s="44">
        <v>0</v>
      </c>
      <c r="C163" s="44">
        <v>0</v>
      </c>
      <c r="D163" s="44">
        <v>0</v>
      </c>
      <c r="E163" s="26">
        <v>0</v>
      </c>
    </row>
    <row r="164" spans="1:5" x14ac:dyDescent="0.35">
      <c r="A164" s="16" t="s">
        <v>208</v>
      </c>
      <c r="B164" s="44">
        <v>0</v>
      </c>
      <c r="C164" s="44">
        <v>0</v>
      </c>
      <c r="D164" s="44">
        <v>0</v>
      </c>
      <c r="E164" s="26">
        <v>0</v>
      </c>
    </row>
    <row r="165" spans="1:5" x14ac:dyDescent="0.35">
      <c r="A165" s="45" t="s">
        <v>283</v>
      </c>
      <c r="B165" s="46" t="s">
        <v>278</v>
      </c>
      <c r="C165" s="47" t="s">
        <v>279</v>
      </c>
      <c r="D165" s="46" t="s">
        <v>79</v>
      </c>
      <c r="E165" s="46" t="s">
        <v>150</v>
      </c>
    </row>
    <row r="166" spans="1:5" x14ac:dyDescent="0.35">
      <c r="A166" s="16" t="s">
        <v>257</v>
      </c>
      <c r="B166" s="44">
        <v>0</v>
      </c>
      <c r="C166" s="44">
        <v>0</v>
      </c>
      <c r="D166" s="44">
        <v>0</v>
      </c>
      <c r="E166" s="26">
        <v>0</v>
      </c>
    </row>
    <row r="167" spans="1:5" x14ac:dyDescent="0.35">
      <c r="A167" s="16" t="s">
        <v>162</v>
      </c>
      <c r="B167" s="44">
        <v>0</v>
      </c>
      <c r="C167" s="44">
        <v>0</v>
      </c>
      <c r="D167" s="44">
        <v>0</v>
      </c>
      <c r="E167" s="26">
        <v>0</v>
      </c>
    </row>
    <row r="168" spans="1:5" x14ac:dyDescent="0.35">
      <c r="A168" s="16" t="s">
        <v>280</v>
      </c>
      <c r="B168" s="44">
        <v>0</v>
      </c>
      <c r="C168" s="44">
        <v>0</v>
      </c>
      <c r="D168" s="44">
        <v>0</v>
      </c>
      <c r="E168" s="26">
        <v>0</v>
      </c>
    </row>
    <row r="169" spans="1:5" x14ac:dyDescent="0.35">
      <c r="A169" s="16" t="s">
        <v>207</v>
      </c>
      <c r="B169" s="44">
        <v>0</v>
      </c>
      <c r="C169" s="44">
        <v>0</v>
      </c>
      <c r="D169" s="44">
        <v>0</v>
      </c>
      <c r="E169" s="26">
        <v>0</v>
      </c>
    </row>
    <row r="170" spans="1:5" x14ac:dyDescent="0.35">
      <c r="A170" s="16" t="s">
        <v>208</v>
      </c>
      <c r="B170" s="44">
        <v>0</v>
      </c>
      <c r="C170" s="44">
        <v>0</v>
      </c>
      <c r="D170" s="44">
        <v>0</v>
      </c>
      <c r="E170" s="26">
        <v>0</v>
      </c>
    </row>
    <row r="171" spans="1:5" x14ac:dyDescent="0.35">
      <c r="A171" s="21"/>
      <c r="B171" s="21"/>
      <c r="C171" s="48"/>
      <c r="D171" s="49"/>
      <c r="E171" s="16"/>
    </row>
    <row r="172" spans="1:5" x14ac:dyDescent="0.35">
      <c r="A172" s="45" t="s">
        <v>284</v>
      </c>
      <c r="B172" s="46" t="s">
        <v>285</v>
      </c>
      <c r="C172" s="47" t="s">
        <v>286</v>
      </c>
      <c r="D172" s="16"/>
      <c r="E172" s="16"/>
    </row>
    <row r="173" spans="1:5" x14ac:dyDescent="0.35">
      <c r="A173" s="21" t="s">
        <v>287</v>
      </c>
      <c r="B173" s="44">
        <v>0</v>
      </c>
      <c r="C173" s="44">
        <v>0</v>
      </c>
      <c r="D173" s="16"/>
      <c r="E173" s="16"/>
    </row>
    <row r="174" spans="1:5" x14ac:dyDescent="0.35">
      <c r="A174" s="21"/>
      <c r="B174" s="49"/>
      <c r="C174" s="48"/>
      <c r="D174" s="16"/>
      <c r="E174" s="16"/>
    </row>
    <row r="175" spans="1:5" x14ac:dyDescent="0.35">
      <c r="A175" s="21"/>
      <c r="B175" s="21"/>
      <c r="C175" s="48"/>
      <c r="D175" s="49"/>
      <c r="E175" s="16"/>
    </row>
    <row r="176" spans="1:5" x14ac:dyDescent="0.35">
      <c r="A176" s="21"/>
      <c r="B176" s="21"/>
      <c r="C176" s="48"/>
      <c r="D176" s="49"/>
      <c r="E176" s="16"/>
    </row>
    <row r="177" spans="1:5" x14ac:dyDescent="0.35">
      <c r="A177" s="21"/>
      <c r="B177" s="21"/>
      <c r="C177" s="48"/>
      <c r="D177" s="49"/>
      <c r="E177" s="16"/>
    </row>
    <row r="178" spans="1:5" x14ac:dyDescent="0.35">
      <c r="A178" s="21"/>
      <c r="B178" s="21"/>
      <c r="C178" s="48"/>
      <c r="D178" s="49"/>
      <c r="E178" s="16"/>
    </row>
    <row r="179" spans="1:5" x14ac:dyDescent="0.35">
      <c r="A179" s="43" t="s">
        <v>288</v>
      </c>
      <c r="B179" s="32"/>
      <c r="C179" s="32"/>
      <c r="D179" s="32"/>
      <c r="E179" s="32"/>
    </row>
    <row r="180" spans="1:5" x14ac:dyDescent="0.35">
      <c r="A180" s="39" t="s">
        <v>289</v>
      </c>
      <c r="B180" s="39"/>
      <c r="C180" s="39"/>
      <c r="D180" s="39"/>
      <c r="E180" s="39"/>
    </row>
    <row r="181" spans="1:5" x14ac:dyDescent="0.35">
      <c r="A181" s="16" t="s">
        <v>290</v>
      </c>
      <c r="B181" s="40" t="s">
        <v>219</v>
      </c>
      <c r="C181" s="41">
        <v>6063791.5099999998</v>
      </c>
      <c r="D181" s="16"/>
      <c r="E181" s="16"/>
    </row>
    <row r="182" spans="1:5" x14ac:dyDescent="0.35">
      <c r="A182" s="16" t="s">
        <v>291</v>
      </c>
      <c r="B182" s="40" t="s">
        <v>219</v>
      </c>
      <c r="C182" s="41">
        <v>0</v>
      </c>
      <c r="D182" s="16"/>
      <c r="E182" s="16"/>
    </row>
    <row r="183" spans="1:5" x14ac:dyDescent="0.35">
      <c r="A183" s="21" t="s">
        <v>292</v>
      </c>
      <c r="B183" s="40" t="s">
        <v>219</v>
      </c>
      <c r="C183" s="41">
        <v>0</v>
      </c>
      <c r="D183" s="16"/>
      <c r="E183" s="16"/>
    </row>
    <row r="184" spans="1:5" x14ac:dyDescent="0.35">
      <c r="A184" s="16" t="s">
        <v>293</v>
      </c>
      <c r="B184" s="40" t="s">
        <v>219</v>
      </c>
      <c r="C184" s="41">
        <v>9227834.4100000001</v>
      </c>
      <c r="D184" s="16"/>
      <c r="E184" s="16"/>
    </row>
    <row r="185" spans="1:5" x14ac:dyDescent="0.35">
      <c r="A185" s="16" t="s">
        <v>294</v>
      </c>
      <c r="B185" s="40" t="s">
        <v>219</v>
      </c>
      <c r="C185" s="41">
        <v>0</v>
      </c>
      <c r="D185" s="16"/>
      <c r="E185" s="16"/>
    </row>
    <row r="186" spans="1:5" x14ac:dyDescent="0.35">
      <c r="A186" s="16" t="s">
        <v>295</v>
      </c>
      <c r="B186" s="40" t="s">
        <v>219</v>
      </c>
      <c r="C186" s="41">
        <v>0</v>
      </c>
      <c r="D186" s="16"/>
      <c r="E186" s="16"/>
    </row>
    <row r="187" spans="1:5" x14ac:dyDescent="0.35">
      <c r="A187" s="16" t="s">
        <v>296</v>
      </c>
      <c r="B187" s="40" t="s">
        <v>219</v>
      </c>
      <c r="C187" s="41">
        <v>4247201.7300000004</v>
      </c>
      <c r="D187" s="16"/>
      <c r="E187" s="16"/>
    </row>
    <row r="188" spans="1:5" x14ac:dyDescent="0.35">
      <c r="A188" s="16" t="s">
        <v>296</v>
      </c>
      <c r="B188" s="40" t="s">
        <v>219</v>
      </c>
      <c r="C188" s="41">
        <v>43995.86</v>
      </c>
      <c r="D188" s="16"/>
      <c r="E188" s="16"/>
    </row>
    <row r="189" spans="1:5" x14ac:dyDescent="0.35">
      <c r="A189" s="16" t="s">
        <v>150</v>
      </c>
      <c r="B189" s="16"/>
      <c r="C189" s="23"/>
      <c r="D189" s="26">
        <v>19582823.509999998</v>
      </c>
      <c r="E189" s="16"/>
    </row>
    <row r="190" spans="1:5" x14ac:dyDescent="0.35">
      <c r="A190" s="39" t="s">
        <v>297</v>
      </c>
      <c r="B190" s="39"/>
      <c r="C190" s="39"/>
      <c r="D190" s="39"/>
      <c r="E190" s="39"/>
    </row>
    <row r="191" spans="1:5" x14ac:dyDescent="0.35">
      <c r="A191" s="16" t="s">
        <v>298</v>
      </c>
      <c r="B191" s="40" t="s">
        <v>219</v>
      </c>
      <c r="C191" s="41">
        <v>312565.15000000002</v>
      </c>
      <c r="D191" s="16"/>
      <c r="E191" s="16"/>
    </row>
    <row r="192" spans="1:5" x14ac:dyDescent="0.35">
      <c r="A192" s="16" t="s">
        <v>299</v>
      </c>
      <c r="B192" s="40" t="s">
        <v>219</v>
      </c>
      <c r="C192" s="41">
        <v>1091515.6099999999</v>
      </c>
      <c r="D192" s="16"/>
      <c r="E192" s="16"/>
    </row>
    <row r="193" spans="1:5" x14ac:dyDescent="0.35">
      <c r="A193" s="16" t="s">
        <v>150</v>
      </c>
      <c r="B193" s="16"/>
      <c r="C193" s="23"/>
      <c r="D193" s="26">
        <v>1404080.7599999998</v>
      </c>
      <c r="E193" s="16"/>
    </row>
    <row r="194" spans="1:5" x14ac:dyDescent="0.35">
      <c r="A194" s="39" t="s">
        <v>300</v>
      </c>
      <c r="B194" s="39"/>
      <c r="C194" s="39"/>
      <c r="D194" s="39"/>
      <c r="E194" s="39"/>
    </row>
    <row r="195" spans="1:5" x14ac:dyDescent="0.35">
      <c r="A195" s="16" t="s">
        <v>301</v>
      </c>
      <c r="B195" s="40" t="s">
        <v>219</v>
      </c>
      <c r="C195" s="41">
        <v>1803176.35</v>
      </c>
      <c r="D195" s="16"/>
      <c r="E195" s="16"/>
    </row>
    <row r="196" spans="1:5" x14ac:dyDescent="0.35">
      <c r="A196" s="16" t="s">
        <v>302</v>
      </c>
      <c r="B196" s="40" t="s">
        <v>219</v>
      </c>
      <c r="C196" s="41">
        <v>0</v>
      </c>
      <c r="D196" s="16"/>
      <c r="E196" s="16"/>
    </row>
    <row r="197" spans="1:5" x14ac:dyDescent="0.35">
      <c r="A197" s="16" t="s">
        <v>150</v>
      </c>
      <c r="B197" s="16"/>
      <c r="C197" s="23"/>
      <c r="D197" s="26">
        <v>1803176.35</v>
      </c>
      <c r="E197" s="16"/>
    </row>
    <row r="198" spans="1:5" x14ac:dyDescent="0.35">
      <c r="A198" s="39" t="s">
        <v>303</v>
      </c>
      <c r="B198" s="39"/>
      <c r="C198" s="39"/>
      <c r="D198" s="39"/>
      <c r="E198" s="39"/>
    </row>
    <row r="199" spans="1:5" x14ac:dyDescent="0.35">
      <c r="A199" s="16" t="s">
        <v>304</v>
      </c>
      <c r="B199" s="40" t="s">
        <v>219</v>
      </c>
      <c r="C199" s="41">
        <v>110885.75999999999</v>
      </c>
      <c r="D199" s="16"/>
      <c r="E199" s="16"/>
    </row>
    <row r="200" spans="1:5" x14ac:dyDescent="0.35">
      <c r="A200" s="16" t="s">
        <v>305</v>
      </c>
      <c r="B200" s="40" t="s">
        <v>219</v>
      </c>
      <c r="C200" s="41">
        <v>1404581.8899999997</v>
      </c>
      <c r="D200" s="16"/>
      <c r="E200" s="16"/>
    </row>
    <row r="201" spans="1:5" x14ac:dyDescent="0.35">
      <c r="A201" s="16" t="s">
        <v>79</v>
      </c>
      <c r="B201" s="40" t="s">
        <v>219</v>
      </c>
      <c r="C201" s="41">
        <v>0</v>
      </c>
      <c r="D201" s="16"/>
      <c r="E201" s="16"/>
    </row>
    <row r="202" spans="1:5" x14ac:dyDescent="0.35">
      <c r="A202" s="16" t="s">
        <v>150</v>
      </c>
      <c r="B202" s="16"/>
      <c r="C202" s="23"/>
      <c r="D202" s="26">
        <v>1515467.6499999997</v>
      </c>
      <c r="E202" s="16"/>
    </row>
    <row r="203" spans="1:5" x14ac:dyDescent="0.35">
      <c r="A203" s="39" t="s">
        <v>306</v>
      </c>
      <c r="B203" s="39"/>
      <c r="C203" s="39"/>
      <c r="D203" s="39"/>
      <c r="E203" s="39"/>
    </row>
    <row r="204" spans="1:5" x14ac:dyDescent="0.35">
      <c r="A204" s="16" t="s">
        <v>307</v>
      </c>
      <c r="B204" s="40" t="s">
        <v>219</v>
      </c>
      <c r="C204" s="41">
        <v>0</v>
      </c>
      <c r="D204" s="16"/>
      <c r="E204" s="16"/>
    </row>
    <row r="205" spans="1:5" x14ac:dyDescent="0.35">
      <c r="A205" s="16" t="s">
        <v>308</v>
      </c>
      <c r="B205" s="40" t="s">
        <v>219</v>
      </c>
      <c r="C205" s="41">
        <v>3436425.72</v>
      </c>
      <c r="D205" s="16"/>
      <c r="E205" s="16"/>
    </row>
    <row r="206" spans="1:5" x14ac:dyDescent="0.35">
      <c r="A206" s="16" t="s">
        <v>150</v>
      </c>
      <c r="B206" s="16"/>
      <c r="C206" s="23"/>
      <c r="D206" s="26">
        <v>3436425.72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2" t="s">
        <v>309</v>
      </c>
      <c r="B208" s="32"/>
      <c r="C208" s="32"/>
      <c r="D208" s="32"/>
      <c r="E208" s="32"/>
    </row>
    <row r="209" spans="1:5" x14ac:dyDescent="0.35">
      <c r="A209" s="43" t="s">
        <v>310</v>
      </c>
      <c r="B209" s="32"/>
      <c r="C209" s="32"/>
      <c r="D209" s="32"/>
      <c r="E209" s="32"/>
    </row>
    <row r="210" spans="1:5" x14ac:dyDescent="0.35">
      <c r="A210" s="22"/>
      <c r="B210" s="18" t="s">
        <v>311</v>
      </c>
      <c r="C210" s="17" t="s">
        <v>312</v>
      </c>
      <c r="D210" s="18" t="s">
        <v>313</v>
      </c>
      <c r="E210" s="18" t="s">
        <v>314</v>
      </c>
    </row>
    <row r="211" spans="1:5" x14ac:dyDescent="0.35">
      <c r="A211" s="16" t="s">
        <v>315</v>
      </c>
      <c r="B211" s="44">
        <v>10662099.630000001</v>
      </c>
      <c r="C211" s="41">
        <v>102538.5</v>
      </c>
      <c r="D211" s="44">
        <v>0</v>
      </c>
      <c r="E211" s="26">
        <v>10764638.130000001</v>
      </c>
    </row>
    <row r="212" spans="1:5" x14ac:dyDescent="0.35">
      <c r="A212" s="16" t="s">
        <v>316</v>
      </c>
      <c r="B212" s="44">
        <v>25229.74</v>
      </c>
      <c r="C212" s="41">
        <v>0</v>
      </c>
      <c r="D212" s="44">
        <v>0</v>
      </c>
      <c r="E212" s="26">
        <v>25229.74</v>
      </c>
    </row>
    <row r="213" spans="1:5" x14ac:dyDescent="0.35">
      <c r="A213" s="16" t="s">
        <v>317</v>
      </c>
      <c r="B213" s="44">
        <v>144312755.22</v>
      </c>
      <c r="C213" s="41">
        <v>238207</v>
      </c>
      <c r="D213" s="44">
        <v>0</v>
      </c>
      <c r="E213" s="26">
        <v>144550962.22</v>
      </c>
    </row>
    <row r="214" spans="1:5" x14ac:dyDescent="0.35">
      <c r="A214" s="16" t="s">
        <v>318</v>
      </c>
      <c r="B214" s="44">
        <v>0</v>
      </c>
      <c r="C214" s="41">
        <v>0</v>
      </c>
      <c r="D214" s="44">
        <v>0</v>
      </c>
      <c r="E214" s="26">
        <v>0</v>
      </c>
    </row>
    <row r="215" spans="1:5" x14ac:dyDescent="0.35">
      <c r="A215" s="16" t="s">
        <v>319</v>
      </c>
      <c r="B215" s="44">
        <v>5923782.7600000007</v>
      </c>
      <c r="C215" s="41">
        <v>336344.74</v>
      </c>
      <c r="D215" s="44">
        <v>0</v>
      </c>
      <c r="E215" s="26">
        <v>6260127.5000000009</v>
      </c>
    </row>
    <row r="216" spans="1:5" x14ac:dyDescent="0.35">
      <c r="A216" s="16" t="s">
        <v>320</v>
      </c>
      <c r="B216" s="44">
        <v>44368499.480000004</v>
      </c>
      <c r="C216" s="41">
        <v>2425883.7799999998</v>
      </c>
      <c r="D216" s="44">
        <v>7154660.8000000007</v>
      </c>
      <c r="E216" s="26">
        <v>39639722.460000008</v>
      </c>
    </row>
    <row r="217" spans="1:5" x14ac:dyDescent="0.35">
      <c r="A217" s="16" t="s">
        <v>321</v>
      </c>
      <c r="B217" s="44">
        <v>0</v>
      </c>
      <c r="C217" s="41">
        <v>0</v>
      </c>
      <c r="D217" s="44">
        <v>0</v>
      </c>
      <c r="E217" s="26">
        <v>0</v>
      </c>
    </row>
    <row r="218" spans="1:5" x14ac:dyDescent="0.35">
      <c r="A218" s="16" t="s">
        <v>322</v>
      </c>
      <c r="B218" s="44">
        <v>2243865.39</v>
      </c>
      <c r="C218" s="41">
        <v>29772.25</v>
      </c>
      <c r="D218" s="44">
        <v>0</v>
      </c>
      <c r="E218" s="26">
        <v>2273637.64</v>
      </c>
    </row>
    <row r="219" spans="1:5" x14ac:dyDescent="0.35">
      <c r="A219" s="16" t="s">
        <v>323</v>
      </c>
      <c r="B219" s="44">
        <v>0</v>
      </c>
      <c r="C219" s="41">
        <v>8516318</v>
      </c>
      <c r="D219" s="44">
        <v>2783220</v>
      </c>
      <c r="E219" s="26">
        <v>5733098</v>
      </c>
    </row>
    <row r="220" spans="1:5" x14ac:dyDescent="0.35">
      <c r="A220" s="16" t="s">
        <v>150</v>
      </c>
      <c r="B220" s="26">
        <v>207536232.21999997</v>
      </c>
      <c r="C220" s="238">
        <v>11649064.27</v>
      </c>
      <c r="D220" s="26">
        <v>9937880.8000000007</v>
      </c>
      <c r="E220" s="26">
        <v>209247415.69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3" t="s">
        <v>324</v>
      </c>
      <c r="B222" s="43"/>
      <c r="C222" s="43"/>
      <c r="D222" s="43"/>
      <c r="E222" s="43"/>
    </row>
    <row r="223" spans="1:5" x14ac:dyDescent="0.35">
      <c r="A223" s="22"/>
      <c r="B223" s="18" t="s">
        <v>311</v>
      </c>
      <c r="C223" s="17" t="s">
        <v>312</v>
      </c>
      <c r="D223" s="18" t="s">
        <v>313</v>
      </c>
      <c r="E223" s="18" t="s">
        <v>314</v>
      </c>
    </row>
    <row r="224" spans="1:5" x14ac:dyDescent="0.35">
      <c r="A224" s="16" t="s">
        <v>315</v>
      </c>
      <c r="B224" s="49"/>
      <c r="C224" s="48"/>
      <c r="D224" s="49"/>
      <c r="E224" s="16"/>
    </row>
    <row r="225" spans="1:6" x14ac:dyDescent="0.35">
      <c r="A225" s="16" t="s">
        <v>316</v>
      </c>
      <c r="B225" s="44">
        <v>17144.330000000002</v>
      </c>
      <c r="C225" s="41">
        <v>2769.7899999999995</v>
      </c>
      <c r="D225" s="44">
        <v>0</v>
      </c>
      <c r="E225" s="26">
        <v>19914.120000000003</v>
      </c>
    </row>
    <row r="226" spans="1:6" x14ac:dyDescent="0.35">
      <c r="A226" s="16" t="s">
        <v>317</v>
      </c>
      <c r="B226" s="44">
        <v>48067213.289999999</v>
      </c>
      <c r="C226" s="41">
        <v>184554.45000000019</v>
      </c>
      <c r="D226" s="44">
        <v>0</v>
      </c>
      <c r="E226" s="26">
        <v>48251767.740000002</v>
      </c>
    </row>
    <row r="227" spans="1:6" x14ac:dyDescent="0.35">
      <c r="A227" s="16" t="s">
        <v>318</v>
      </c>
      <c r="B227" s="44">
        <v>0</v>
      </c>
      <c r="C227" s="41">
        <v>0</v>
      </c>
      <c r="D227" s="44">
        <v>0</v>
      </c>
      <c r="E227" s="26">
        <v>0</v>
      </c>
    </row>
    <row r="228" spans="1:6" x14ac:dyDescent="0.35">
      <c r="A228" s="16" t="s">
        <v>319</v>
      </c>
      <c r="B228" s="44">
        <v>1884536.02</v>
      </c>
      <c r="C228" s="41">
        <v>468019.20000000071</v>
      </c>
      <c r="D228" s="44">
        <v>0</v>
      </c>
      <c r="E228" s="26">
        <v>2352555.2200000007</v>
      </c>
    </row>
    <row r="229" spans="1:6" x14ac:dyDescent="0.35">
      <c r="A229" s="16" t="s">
        <v>320</v>
      </c>
      <c r="B229" s="44">
        <v>33406179.890000004</v>
      </c>
      <c r="C229" s="41">
        <v>1451380.9999999939</v>
      </c>
      <c r="D229" s="44">
        <v>6976136.6100000003</v>
      </c>
      <c r="E229" s="26">
        <v>27881424.280000001</v>
      </c>
    </row>
    <row r="230" spans="1:6" x14ac:dyDescent="0.35">
      <c r="A230" s="16" t="s">
        <v>321</v>
      </c>
      <c r="B230" s="44">
        <v>0</v>
      </c>
      <c r="C230" s="41">
        <v>0</v>
      </c>
      <c r="D230" s="44">
        <v>0</v>
      </c>
      <c r="E230" s="26">
        <v>0</v>
      </c>
    </row>
    <row r="231" spans="1:6" x14ac:dyDescent="0.35">
      <c r="A231" s="16" t="s">
        <v>322</v>
      </c>
      <c r="B231" s="44">
        <v>1232321.48</v>
      </c>
      <c r="C231" s="41">
        <v>-48438.750000000015</v>
      </c>
      <c r="D231" s="44">
        <v>0</v>
      </c>
      <c r="E231" s="26">
        <v>1183882.73</v>
      </c>
    </row>
    <row r="232" spans="1:6" x14ac:dyDescent="0.35">
      <c r="A232" s="16" t="s">
        <v>323</v>
      </c>
      <c r="B232" s="44">
        <v>0</v>
      </c>
      <c r="C232" s="41">
        <v>0</v>
      </c>
      <c r="D232" s="44">
        <v>0</v>
      </c>
      <c r="E232" s="26">
        <v>0</v>
      </c>
    </row>
    <row r="233" spans="1:6" x14ac:dyDescent="0.35">
      <c r="A233" s="16" t="s">
        <v>150</v>
      </c>
      <c r="B233" s="26">
        <v>84607395.010000005</v>
      </c>
      <c r="C233" s="238">
        <v>2058285.6899999948</v>
      </c>
      <c r="D233" s="26">
        <v>6976136.6100000003</v>
      </c>
      <c r="E233" s="26">
        <v>79689544.090000004</v>
      </c>
    </row>
    <row r="234" spans="1:6" x14ac:dyDescent="0.35">
      <c r="A234" s="16"/>
      <c r="B234" s="16"/>
      <c r="C234" s="23"/>
      <c r="D234" s="16"/>
      <c r="E234" s="16"/>
      <c r="F234" s="11">
        <v>129557871.59999999</v>
      </c>
    </row>
    <row r="235" spans="1:6" x14ac:dyDescent="0.35">
      <c r="A235" s="32" t="s">
        <v>325</v>
      </c>
      <c r="B235" s="32"/>
      <c r="C235" s="32"/>
      <c r="D235" s="32"/>
      <c r="E235" s="32"/>
    </row>
    <row r="236" spans="1:6" x14ac:dyDescent="0.35">
      <c r="A236" s="32"/>
      <c r="B236" s="332" t="s">
        <v>326</v>
      </c>
      <c r="C236" s="332"/>
      <c r="D236" s="32"/>
      <c r="E236" s="32"/>
    </row>
    <row r="237" spans="1:6" x14ac:dyDescent="0.35">
      <c r="A237" s="50" t="s">
        <v>326</v>
      </c>
      <c r="B237" s="32"/>
      <c r="C237" s="41">
        <v>8591050.290000001</v>
      </c>
      <c r="D237" s="34">
        <v>8591050.290000001</v>
      </c>
      <c r="E237" s="32"/>
    </row>
    <row r="238" spans="1:6" x14ac:dyDescent="0.35">
      <c r="A238" s="39" t="s">
        <v>327</v>
      </c>
      <c r="B238" s="39"/>
      <c r="C238" s="39"/>
      <c r="D238" s="39"/>
      <c r="E238" s="39"/>
    </row>
    <row r="239" spans="1:6" x14ac:dyDescent="0.35">
      <c r="A239" s="16" t="s">
        <v>328</v>
      </c>
      <c r="B239" s="40" t="s">
        <v>219</v>
      </c>
      <c r="C239" s="41">
        <v>269274686.72172701</v>
      </c>
      <c r="D239" s="16"/>
      <c r="E239" s="16"/>
    </row>
    <row r="240" spans="1:6" x14ac:dyDescent="0.35">
      <c r="A240" s="16" t="s">
        <v>329</v>
      </c>
      <c r="B240" s="40" t="s">
        <v>219</v>
      </c>
      <c r="C240" s="41">
        <v>194092911.26961607</v>
      </c>
      <c r="D240" s="16"/>
      <c r="E240" s="16"/>
    </row>
    <row r="241" spans="1:5" x14ac:dyDescent="0.35">
      <c r="A241" s="16" t="s">
        <v>330</v>
      </c>
      <c r="B241" s="40" t="s">
        <v>219</v>
      </c>
      <c r="C241" s="41">
        <v>13979458.24</v>
      </c>
      <c r="D241" s="16"/>
      <c r="E241" s="16"/>
    </row>
    <row r="242" spans="1:5" x14ac:dyDescent="0.35">
      <c r="A242" s="16" t="s">
        <v>331</v>
      </c>
      <c r="B242" s="40" t="s">
        <v>219</v>
      </c>
      <c r="C242" s="41">
        <v>75893324.437281027</v>
      </c>
      <c r="D242" s="16"/>
      <c r="E242" s="16"/>
    </row>
    <row r="243" spans="1:5" x14ac:dyDescent="0.35">
      <c r="A243" s="16" t="s">
        <v>332</v>
      </c>
      <c r="B243" s="40" t="s">
        <v>219</v>
      </c>
      <c r="C243" s="41">
        <v>0</v>
      </c>
      <c r="D243" s="16"/>
      <c r="E243" s="16"/>
    </row>
    <row r="244" spans="1:5" x14ac:dyDescent="0.35">
      <c r="A244" s="16" t="s">
        <v>333</v>
      </c>
      <c r="B244" s="40" t="s">
        <v>219</v>
      </c>
      <c r="C244" s="41">
        <v>99787179.581375703</v>
      </c>
      <c r="D244" s="16"/>
      <c r="E244" s="16"/>
    </row>
    <row r="245" spans="1:5" x14ac:dyDescent="0.35">
      <c r="A245" s="16" t="s">
        <v>334</v>
      </c>
      <c r="B245" s="16"/>
      <c r="C245" s="23"/>
      <c r="D245" s="26">
        <v>653027560.24999988</v>
      </c>
      <c r="E245" s="16"/>
    </row>
    <row r="246" spans="1:5" x14ac:dyDescent="0.35">
      <c r="A246" s="39" t="s">
        <v>335</v>
      </c>
      <c r="B246" s="39"/>
      <c r="C246" s="39"/>
      <c r="D246" s="39"/>
      <c r="E246" s="39"/>
    </row>
    <row r="247" spans="1:5" x14ac:dyDescent="0.35">
      <c r="A247" s="22" t="s">
        <v>336</v>
      </c>
      <c r="B247" s="40" t="s">
        <v>219</v>
      </c>
      <c r="C247" s="41">
        <v>4315</v>
      </c>
      <c r="D247" s="16"/>
      <c r="E247" s="16"/>
    </row>
    <row r="248" spans="1:5" x14ac:dyDescent="0.35">
      <c r="A248" s="22"/>
      <c r="B248" s="40"/>
      <c r="C248" s="23"/>
      <c r="D248" s="16"/>
      <c r="E248" s="16"/>
    </row>
    <row r="249" spans="1:5" x14ac:dyDescent="0.35">
      <c r="A249" s="22" t="s">
        <v>337</v>
      </c>
      <c r="B249" s="40" t="s">
        <v>219</v>
      </c>
      <c r="C249" s="41">
        <v>8980773.6091208067</v>
      </c>
      <c r="D249" s="16"/>
      <c r="E249" s="16"/>
    </row>
    <row r="250" spans="1:5" x14ac:dyDescent="0.35">
      <c r="A250" s="22" t="s">
        <v>338</v>
      </c>
      <c r="B250" s="40" t="s">
        <v>219</v>
      </c>
      <c r="C250" s="41">
        <v>8415279.3008791916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339</v>
      </c>
      <c r="B252" s="16"/>
      <c r="C252" s="23"/>
      <c r="D252" s="26">
        <v>17396052.909999996</v>
      </c>
      <c r="E252" s="16"/>
    </row>
    <row r="253" spans="1:5" x14ac:dyDescent="0.35">
      <c r="A253" s="39" t="s">
        <v>340</v>
      </c>
      <c r="B253" s="39"/>
      <c r="C253" s="39"/>
      <c r="D253" s="39"/>
      <c r="E253" s="39"/>
    </row>
    <row r="254" spans="1:5" x14ac:dyDescent="0.35">
      <c r="A254" s="16" t="s">
        <v>341</v>
      </c>
      <c r="B254" s="40" t="s">
        <v>219</v>
      </c>
      <c r="C254" s="41">
        <v>10288687.08</v>
      </c>
      <c r="D254" s="16"/>
      <c r="E254" s="16"/>
    </row>
    <row r="255" spans="1:5" x14ac:dyDescent="0.35">
      <c r="A255" s="16" t="s">
        <v>340</v>
      </c>
      <c r="B255" s="40" t="s">
        <v>219</v>
      </c>
      <c r="C255" s="41">
        <v>0</v>
      </c>
      <c r="D255" s="16"/>
      <c r="E255" s="16"/>
    </row>
    <row r="256" spans="1:5" x14ac:dyDescent="0.35">
      <c r="A256" s="16" t="s">
        <v>342</v>
      </c>
      <c r="B256" s="16"/>
      <c r="C256" s="23"/>
      <c r="D256" s="26">
        <v>10288687.08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343</v>
      </c>
      <c r="B258" s="16"/>
      <c r="C258" s="23"/>
      <c r="D258" s="26">
        <v>689303350.52999985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344</v>
      </c>
      <c r="B264" s="32"/>
      <c r="C264" s="32"/>
      <c r="D264" s="32"/>
      <c r="E264" s="32"/>
    </row>
    <row r="265" spans="1:5" x14ac:dyDescent="0.35">
      <c r="A265" s="39" t="s">
        <v>345</v>
      </c>
      <c r="B265" s="39"/>
      <c r="C265" s="39"/>
      <c r="D265" s="39"/>
      <c r="E265" s="39"/>
    </row>
    <row r="266" spans="1:5" x14ac:dyDescent="0.35">
      <c r="A266" s="16" t="s">
        <v>346</v>
      </c>
      <c r="B266" s="40" t="s">
        <v>219</v>
      </c>
      <c r="C266" s="41">
        <v>0</v>
      </c>
      <c r="D266" s="16"/>
      <c r="E266" s="16"/>
    </row>
    <row r="267" spans="1:5" x14ac:dyDescent="0.35">
      <c r="A267" s="16" t="s">
        <v>347</v>
      </c>
      <c r="B267" s="40" t="s">
        <v>219</v>
      </c>
      <c r="C267" s="41">
        <v>0</v>
      </c>
      <c r="D267" s="16"/>
      <c r="E267" s="16"/>
    </row>
    <row r="268" spans="1:5" x14ac:dyDescent="0.35">
      <c r="A268" s="16" t="s">
        <v>348</v>
      </c>
      <c r="B268" s="40" t="s">
        <v>219</v>
      </c>
      <c r="C268" s="41">
        <v>40107992.699999988</v>
      </c>
      <c r="D268" s="16"/>
      <c r="E268" s="16"/>
    </row>
    <row r="269" spans="1:5" x14ac:dyDescent="0.35">
      <c r="A269" s="16" t="s">
        <v>349</v>
      </c>
      <c r="B269" s="40" t="s">
        <v>219</v>
      </c>
      <c r="C269" s="41">
        <v>9070297.569999991</v>
      </c>
      <c r="D269" s="16"/>
      <c r="E269" s="16"/>
    </row>
    <row r="270" spans="1:5" x14ac:dyDescent="0.35">
      <c r="A270" s="16" t="s">
        <v>350</v>
      </c>
      <c r="B270" s="40" t="s">
        <v>219</v>
      </c>
      <c r="C270" s="41">
        <v>0</v>
      </c>
      <c r="D270" s="16"/>
      <c r="E270" s="16"/>
    </row>
    <row r="271" spans="1:5" x14ac:dyDescent="0.35">
      <c r="A271" s="16" t="s">
        <v>351</v>
      </c>
      <c r="B271" s="40" t="s">
        <v>219</v>
      </c>
      <c r="C271" s="41">
        <v>2.9999999940627999E-2</v>
      </c>
      <c r="D271" s="16"/>
      <c r="E271" s="16"/>
    </row>
    <row r="272" spans="1:5" x14ac:dyDescent="0.35">
      <c r="A272" s="16" t="s">
        <v>352</v>
      </c>
      <c r="B272" s="40" t="s">
        <v>219</v>
      </c>
      <c r="C272" s="41">
        <v>0</v>
      </c>
      <c r="D272" s="16"/>
      <c r="E272" s="16"/>
    </row>
    <row r="273" spans="1:5" x14ac:dyDescent="0.35">
      <c r="A273" s="16" t="s">
        <v>353</v>
      </c>
      <c r="B273" s="40" t="s">
        <v>219</v>
      </c>
      <c r="C273" s="41">
        <v>3918145.68</v>
      </c>
      <c r="D273" s="16"/>
      <c r="E273" s="16"/>
    </row>
    <row r="274" spans="1:5" x14ac:dyDescent="0.35">
      <c r="A274" s="16" t="s">
        <v>354</v>
      </c>
      <c r="B274" s="40" t="s">
        <v>219</v>
      </c>
      <c r="C274" s="41">
        <v>892060.17999999993</v>
      </c>
      <c r="D274" s="16"/>
      <c r="E274" s="16"/>
    </row>
    <row r="275" spans="1:5" x14ac:dyDescent="0.35">
      <c r="A275" s="16" t="s">
        <v>355</v>
      </c>
      <c r="B275" s="40" t="s">
        <v>219</v>
      </c>
      <c r="C275" s="41">
        <v>0</v>
      </c>
      <c r="D275" s="16"/>
      <c r="E275" s="16"/>
    </row>
    <row r="276" spans="1:5" x14ac:dyDescent="0.35">
      <c r="A276" s="16" t="s">
        <v>356</v>
      </c>
      <c r="B276" s="16"/>
      <c r="C276" s="23"/>
      <c r="D276" s="26">
        <v>35847901.019999996</v>
      </c>
      <c r="E276" s="16"/>
    </row>
    <row r="277" spans="1:5" x14ac:dyDescent="0.35">
      <c r="A277" s="39" t="s">
        <v>357</v>
      </c>
      <c r="B277" s="39"/>
      <c r="C277" s="39"/>
      <c r="D277" s="39"/>
      <c r="E277" s="39"/>
    </row>
    <row r="278" spans="1:5" x14ac:dyDescent="0.35">
      <c r="A278" s="16" t="s">
        <v>346</v>
      </c>
      <c r="B278" s="40" t="s">
        <v>219</v>
      </c>
      <c r="C278" s="41">
        <v>0</v>
      </c>
      <c r="D278" s="16"/>
      <c r="E278" s="16"/>
    </row>
    <row r="279" spans="1:5" x14ac:dyDescent="0.35">
      <c r="A279" s="16" t="s">
        <v>347</v>
      </c>
      <c r="B279" s="40" t="s">
        <v>219</v>
      </c>
      <c r="C279" s="41">
        <v>0</v>
      </c>
      <c r="D279" s="16"/>
      <c r="E279" s="16"/>
    </row>
    <row r="280" spans="1:5" x14ac:dyDescent="0.35">
      <c r="A280" s="16" t="s">
        <v>358</v>
      </c>
      <c r="B280" s="40" t="s">
        <v>219</v>
      </c>
      <c r="C280" s="41">
        <v>0</v>
      </c>
      <c r="D280" s="16"/>
      <c r="E280" s="16"/>
    </row>
    <row r="281" spans="1:5" x14ac:dyDescent="0.35">
      <c r="A281" s="16" t="s">
        <v>359</v>
      </c>
      <c r="B281" s="16"/>
      <c r="C281" s="23"/>
      <c r="D281" s="26">
        <v>0</v>
      </c>
      <c r="E281" s="16"/>
    </row>
    <row r="282" spans="1:5" x14ac:dyDescent="0.35">
      <c r="A282" s="39" t="s">
        <v>360</v>
      </c>
      <c r="B282" s="39"/>
      <c r="C282" s="39"/>
      <c r="D282" s="39"/>
      <c r="E282" s="39"/>
    </row>
    <row r="283" spans="1:5" x14ac:dyDescent="0.35">
      <c r="A283" s="16" t="s">
        <v>315</v>
      </c>
      <c r="B283" s="40" t="s">
        <v>219</v>
      </c>
      <c r="C283" s="41">
        <v>10764638.130000001</v>
      </c>
      <c r="D283" s="16"/>
      <c r="E283" s="16"/>
    </row>
    <row r="284" spans="1:5" x14ac:dyDescent="0.35">
      <c r="A284" s="16" t="s">
        <v>316</v>
      </c>
      <c r="B284" s="40" t="s">
        <v>219</v>
      </c>
      <c r="C284" s="41">
        <v>25229.74</v>
      </c>
      <c r="D284" s="16"/>
      <c r="E284" s="16"/>
    </row>
    <row r="285" spans="1:5" x14ac:dyDescent="0.35">
      <c r="A285" s="16" t="s">
        <v>317</v>
      </c>
      <c r="B285" s="40" t="s">
        <v>219</v>
      </c>
      <c r="C285" s="41">
        <v>146160390.16999999</v>
      </c>
      <c r="D285" s="16"/>
      <c r="E285" s="16"/>
    </row>
    <row r="286" spans="1:5" x14ac:dyDescent="0.35">
      <c r="A286" s="16" t="s">
        <v>361</v>
      </c>
      <c r="B286" s="40" t="s">
        <v>219</v>
      </c>
      <c r="C286" s="41">
        <v>0</v>
      </c>
      <c r="D286" s="16"/>
      <c r="E286" s="16"/>
    </row>
    <row r="287" spans="1:5" x14ac:dyDescent="0.35">
      <c r="A287" s="16" t="s">
        <v>362</v>
      </c>
      <c r="B287" s="40" t="s">
        <v>219</v>
      </c>
      <c r="C287" s="41">
        <v>6260127.5</v>
      </c>
      <c r="D287" s="16"/>
      <c r="E287" s="16"/>
    </row>
    <row r="288" spans="1:5" x14ac:dyDescent="0.35">
      <c r="A288" s="16" t="s">
        <v>363</v>
      </c>
      <c r="B288" s="40" t="s">
        <v>219</v>
      </c>
      <c r="C288" s="41">
        <v>39639722.460000001</v>
      </c>
      <c r="D288" s="16"/>
      <c r="E288" s="16"/>
    </row>
    <row r="289" spans="1:5" x14ac:dyDescent="0.35">
      <c r="A289" s="16" t="s">
        <v>322</v>
      </c>
      <c r="B289" s="40" t="s">
        <v>219</v>
      </c>
      <c r="C289" s="41">
        <v>2273637.64</v>
      </c>
      <c r="D289" s="16"/>
      <c r="E289" s="16"/>
    </row>
    <row r="290" spans="1:5" x14ac:dyDescent="0.35">
      <c r="A290" s="16" t="s">
        <v>323</v>
      </c>
      <c r="B290" s="40" t="s">
        <v>219</v>
      </c>
      <c r="C290" s="41">
        <v>0</v>
      </c>
      <c r="D290" s="16"/>
      <c r="E290" s="16"/>
    </row>
    <row r="291" spans="1:5" x14ac:dyDescent="0.35">
      <c r="A291" s="16" t="s">
        <v>364</v>
      </c>
      <c r="B291" s="16"/>
      <c r="C291" s="23"/>
      <c r="D291" s="26">
        <v>205123745.63999999</v>
      </c>
      <c r="E291" s="16"/>
    </row>
    <row r="292" spans="1:5" x14ac:dyDescent="0.35">
      <c r="A292" s="16" t="s">
        <v>365</v>
      </c>
      <c r="B292" s="40" t="s">
        <v>219</v>
      </c>
      <c r="C292" s="41">
        <v>79689544.090000004</v>
      </c>
      <c r="D292" s="16"/>
      <c r="E292" s="16"/>
    </row>
    <row r="293" spans="1:5" x14ac:dyDescent="0.35">
      <c r="A293" s="16" t="s">
        <v>366</v>
      </c>
      <c r="B293" s="16"/>
      <c r="C293" s="23"/>
      <c r="D293" s="26">
        <v>125434201.54999998</v>
      </c>
      <c r="E293" s="16"/>
    </row>
    <row r="294" spans="1:5" x14ac:dyDescent="0.35">
      <c r="A294" s="39" t="s">
        <v>367</v>
      </c>
      <c r="B294" s="39"/>
      <c r="C294" s="39"/>
      <c r="D294" s="39"/>
      <c r="E294" s="39"/>
    </row>
    <row r="295" spans="1:5" x14ac:dyDescent="0.35">
      <c r="A295" s="16" t="s">
        <v>368</v>
      </c>
      <c r="B295" s="40" t="s">
        <v>219</v>
      </c>
      <c r="C295" s="41">
        <v>0</v>
      </c>
      <c r="D295" s="16"/>
      <c r="E295" s="16"/>
    </row>
    <row r="296" spans="1:5" x14ac:dyDescent="0.35">
      <c r="A296" s="16" t="s">
        <v>369</v>
      </c>
      <c r="B296" s="40" t="s">
        <v>219</v>
      </c>
      <c r="C296" s="41">
        <v>0</v>
      </c>
      <c r="D296" s="16"/>
      <c r="E296" s="16"/>
    </row>
    <row r="297" spans="1:5" x14ac:dyDescent="0.35">
      <c r="A297" s="16" t="s">
        <v>370</v>
      </c>
      <c r="B297" s="40" t="s">
        <v>219</v>
      </c>
      <c r="C297" s="41">
        <v>0</v>
      </c>
      <c r="D297" s="16"/>
      <c r="E297" s="16"/>
    </row>
    <row r="298" spans="1:5" x14ac:dyDescent="0.35">
      <c r="A298" s="16" t="s">
        <v>358</v>
      </c>
      <c r="B298" s="40" t="s">
        <v>219</v>
      </c>
      <c r="C298" s="41">
        <v>8232040.1900000004</v>
      </c>
      <c r="D298" s="16"/>
      <c r="E298" s="16"/>
    </row>
    <row r="299" spans="1:5" x14ac:dyDescent="0.35">
      <c r="A299" s="16" t="s">
        <v>371</v>
      </c>
      <c r="B299" s="16"/>
      <c r="C299" s="23"/>
      <c r="D299" s="26">
        <v>8232040.1900000004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9" t="s">
        <v>372</v>
      </c>
      <c r="B301" s="39"/>
      <c r="C301" s="39"/>
      <c r="D301" s="39"/>
      <c r="E301" s="39"/>
    </row>
    <row r="302" spans="1:5" x14ac:dyDescent="0.35">
      <c r="A302" s="16" t="s">
        <v>373</v>
      </c>
      <c r="B302" s="40" t="s">
        <v>219</v>
      </c>
      <c r="C302" s="41">
        <v>0</v>
      </c>
      <c r="D302" s="16"/>
      <c r="E302" s="16"/>
    </row>
    <row r="303" spans="1:5" x14ac:dyDescent="0.35">
      <c r="A303" s="16" t="s">
        <v>374</v>
      </c>
      <c r="B303" s="40" t="s">
        <v>219</v>
      </c>
      <c r="C303" s="41">
        <v>0</v>
      </c>
      <c r="D303" s="16"/>
      <c r="E303" s="16"/>
    </row>
    <row r="304" spans="1:5" x14ac:dyDescent="0.35">
      <c r="A304" s="16" t="s">
        <v>375</v>
      </c>
      <c r="B304" s="40" t="s">
        <v>219</v>
      </c>
      <c r="C304" s="41">
        <v>0</v>
      </c>
      <c r="D304" s="16"/>
      <c r="E304" s="16"/>
    </row>
    <row r="305" spans="1:6" x14ac:dyDescent="0.35">
      <c r="A305" s="16" t="s">
        <v>376</v>
      </c>
      <c r="B305" s="40" t="s">
        <v>219</v>
      </c>
      <c r="C305" s="41">
        <v>0</v>
      </c>
      <c r="D305" s="16"/>
      <c r="E305" s="16"/>
    </row>
    <row r="306" spans="1:6" x14ac:dyDescent="0.35">
      <c r="A306" s="16" t="s">
        <v>377</v>
      </c>
      <c r="B306" s="16"/>
      <c r="C306" s="23"/>
      <c r="D306" s="26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378</v>
      </c>
      <c r="B308" s="16"/>
      <c r="C308" s="23"/>
      <c r="D308" s="26">
        <v>169514142.75999999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169514142.75999999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379</v>
      </c>
      <c r="B312" s="32"/>
      <c r="C312" s="32"/>
      <c r="D312" s="32"/>
      <c r="E312" s="32"/>
    </row>
    <row r="313" spans="1:6" x14ac:dyDescent="0.35">
      <c r="A313" s="39" t="s">
        <v>380</v>
      </c>
      <c r="B313" s="39"/>
      <c r="C313" s="39"/>
      <c r="D313" s="39"/>
      <c r="E313" s="39"/>
    </row>
    <row r="314" spans="1:6" x14ac:dyDescent="0.35">
      <c r="A314" s="16" t="s">
        <v>381</v>
      </c>
      <c r="B314" s="40" t="s">
        <v>219</v>
      </c>
      <c r="C314" s="41">
        <v>0</v>
      </c>
      <c r="D314" s="16"/>
      <c r="E314" s="16"/>
    </row>
    <row r="315" spans="1:6" x14ac:dyDescent="0.35">
      <c r="A315" s="16" t="s">
        <v>382</v>
      </c>
      <c r="B315" s="40" t="s">
        <v>219</v>
      </c>
      <c r="C315" s="41">
        <v>3419607.2799999989</v>
      </c>
      <c r="D315" s="16"/>
      <c r="E315" s="16"/>
    </row>
    <row r="316" spans="1:6" x14ac:dyDescent="0.35">
      <c r="A316" s="16" t="s">
        <v>383</v>
      </c>
      <c r="B316" s="40" t="s">
        <v>219</v>
      </c>
      <c r="C316" s="41">
        <v>1407984</v>
      </c>
      <c r="D316" s="16"/>
      <c r="E316" s="16"/>
    </row>
    <row r="317" spans="1:6" x14ac:dyDescent="0.35">
      <c r="A317" s="16" t="s">
        <v>384</v>
      </c>
      <c r="B317" s="40" t="s">
        <v>219</v>
      </c>
      <c r="C317" s="41">
        <v>3597034</v>
      </c>
      <c r="D317" s="16"/>
      <c r="E317" s="16"/>
    </row>
    <row r="318" spans="1:6" x14ac:dyDescent="0.35">
      <c r="A318" s="16" t="s">
        <v>385</v>
      </c>
      <c r="B318" s="40" t="s">
        <v>219</v>
      </c>
      <c r="C318" s="41">
        <v>0</v>
      </c>
      <c r="D318" s="16"/>
      <c r="E318" s="16"/>
    </row>
    <row r="319" spans="1:6" x14ac:dyDescent="0.35">
      <c r="A319" s="16" t="s">
        <v>386</v>
      </c>
      <c r="B319" s="40" t="s">
        <v>219</v>
      </c>
      <c r="C319" s="41">
        <v>344669</v>
      </c>
      <c r="D319" s="16"/>
      <c r="E319" s="16"/>
    </row>
    <row r="320" spans="1:6" x14ac:dyDescent="0.35">
      <c r="A320" s="16" t="s">
        <v>387</v>
      </c>
      <c r="B320" s="40" t="s">
        <v>219</v>
      </c>
      <c r="C320" s="41">
        <v>0</v>
      </c>
      <c r="D320" s="16"/>
      <c r="E320" s="16"/>
    </row>
    <row r="321" spans="1:5" x14ac:dyDescent="0.35">
      <c r="A321" s="16" t="s">
        <v>388</v>
      </c>
      <c r="B321" s="40" t="s">
        <v>219</v>
      </c>
      <c r="C321" s="41">
        <v>0</v>
      </c>
      <c r="D321" s="16"/>
      <c r="E321" s="16"/>
    </row>
    <row r="322" spans="1:5" x14ac:dyDescent="0.35">
      <c r="A322" s="16" t="s">
        <v>389</v>
      </c>
      <c r="B322" s="40" t="s">
        <v>219</v>
      </c>
      <c r="C322" s="41">
        <v>1006942.02</v>
      </c>
      <c r="D322" s="16"/>
      <c r="E322" s="16"/>
    </row>
    <row r="323" spans="1:5" x14ac:dyDescent="0.35">
      <c r="A323" s="16" t="s">
        <v>390</v>
      </c>
      <c r="B323" s="40" t="s">
        <v>219</v>
      </c>
      <c r="C323" s="41">
        <v>0</v>
      </c>
      <c r="D323" s="16"/>
      <c r="E323" s="16"/>
    </row>
    <row r="324" spans="1:5" x14ac:dyDescent="0.35">
      <c r="A324" s="16" t="s">
        <v>391</v>
      </c>
      <c r="B324" s="16"/>
      <c r="C324" s="23"/>
      <c r="D324" s="26">
        <v>9776236.2999999989</v>
      </c>
      <c r="E324" s="16"/>
    </row>
    <row r="325" spans="1:5" x14ac:dyDescent="0.35">
      <c r="A325" s="39" t="s">
        <v>392</v>
      </c>
      <c r="B325" s="39"/>
      <c r="C325" s="39"/>
      <c r="D325" s="39"/>
      <c r="E325" s="39"/>
    </row>
    <row r="326" spans="1:5" x14ac:dyDescent="0.35">
      <c r="A326" s="16" t="s">
        <v>393</v>
      </c>
      <c r="B326" s="40" t="s">
        <v>219</v>
      </c>
      <c r="C326" s="41">
        <v>0</v>
      </c>
      <c r="D326" s="16"/>
      <c r="E326" s="16"/>
    </row>
    <row r="327" spans="1:5" x14ac:dyDescent="0.35">
      <c r="A327" s="16" t="s">
        <v>394</v>
      </c>
      <c r="B327" s="40" t="s">
        <v>219</v>
      </c>
      <c r="C327" s="41">
        <v>0</v>
      </c>
      <c r="D327" s="16"/>
      <c r="E327" s="16"/>
    </row>
    <row r="328" spans="1:5" x14ac:dyDescent="0.35">
      <c r="A328" s="16" t="s">
        <v>395</v>
      </c>
      <c r="B328" s="40" t="s">
        <v>219</v>
      </c>
      <c r="C328" s="41">
        <v>0</v>
      </c>
      <c r="D328" s="16"/>
      <c r="E328" s="16"/>
    </row>
    <row r="329" spans="1:5" x14ac:dyDescent="0.35">
      <c r="A329" s="16" t="s">
        <v>396</v>
      </c>
      <c r="B329" s="16"/>
      <c r="C329" s="23"/>
      <c r="D329" s="26">
        <v>0</v>
      </c>
      <c r="E329" s="16"/>
    </row>
    <row r="330" spans="1:5" x14ac:dyDescent="0.35">
      <c r="A330" s="39" t="s">
        <v>397</v>
      </c>
      <c r="B330" s="39"/>
      <c r="C330" s="39"/>
      <c r="D330" s="39"/>
      <c r="E330" s="39"/>
    </row>
    <row r="331" spans="1:5" x14ac:dyDescent="0.35">
      <c r="A331" s="16" t="s">
        <v>398</v>
      </c>
      <c r="B331" s="40" t="s">
        <v>219</v>
      </c>
      <c r="C331" s="41">
        <v>0</v>
      </c>
      <c r="D331" s="16"/>
      <c r="E331" s="16"/>
    </row>
    <row r="332" spans="1:5" x14ac:dyDescent="0.35">
      <c r="A332" s="16" t="s">
        <v>399</v>
      </c>
      <c r="B332" s="40" t="s">
        <v>219</v>
      </c>
      <c r="C332" s="41">
        <v>0</v>
      </c>
      <c r="D332" s="16"/>
      <c r="E332" s="16"/>
    </row>
    <row r="333" spans="1:5" x14ac:dyDescent="0.35">
      <c r="A333" s="16" t="s">
        <v>400</v>
      </c>
      <c r="B333" s="40" t="s">
        <v>219</v>
      </c>
      <c r="C333" s="41">
        <v>0</v>
      </c>
      <c r="D333" s="16"/>
      <c r="E333" s="16"/>
    </row>
    <row r="334" spans="1:5" x14ac:dyDescent="0.35">
      <c r="A334" s="22" t="s">
        <v>401</v>
      </c>
      <c r="B334" s="40" t="s">
        <v>219</v>
      </c>
      <c r="C334" s="41">
        <v>4739090</v>
      </c>
      <c r="D334" s="16"/>
      <c r="E334" s="16"/>
    </row>
    <row r="335" spans="1:5" x14ac:dyDescent="0.35">
      <c r="A335" s="16" t="s">
        <v>402</v>
      </c>
      <c r="B335" s="40" t="s">
        <v>219</v>
      </c>
      <c r="C335" s="41">
        <v>1244279</v>
      </c>
      <c r="D335" s="16"/>
      <c r="E335" s="16"/>
    </row>
    <row r="336" spans="1:5" x14ac:dyDescent="0.35">
      <c r="A336" s="22" t="s">
        <v>403</v>
      </c>
      <c r="B336" s="40" t="s">
        <v>219</v>
      </c>
      <c r="C336" s="41">
        <v>308458746.06</v>
      </c>
      <c r="D336" s="16"/>
      <c r="E336" s="16"/>
    </row>
    <row r="337" spans="1:5" x14ac:dyDescent="0.35">
      <c r="A337" s="22" t="s">
        <v>404</v>
      </c>
      <c r="B337" s="40" t="s">
        <v>219</v>
      </c>
      <c r="C337" s="273">
        <v>0</v>
      </c>
      <c r="D337" s="16"/>
      <c r="E337" s="16"/>
    </row>
    <row r="338" spans="1:5" x14ac:dyDescent="0.35">
      <c r="A338" s="16" t="s">
        <v>405</v>
      </c>
      <c r="B338" s="40" t="s">
        <v>219</v>
      </c>
      <c r="C338" s="41">
        <v>1809689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v>316251804.06</v>
      </c>
      <c r="E339" s="16"/>
    </row>
    <row r="340" spans="1:5" x14ac:dyDescent="0.35">
      <c r="A340" s="16" t="s">
        <v>406</v>
      </c>
      <c r="B340" s="16"/>
      <c r="C340" s="23"/>
      <c r="D340" s="26">
        <v>0</v>
      </c>
      <c r="E340" s="16"/>
    </row>
    <row r="341" spans="1:5" x14ac:dyDescent="0.35">
      <c r="A341" s="16" t="s">
        <v>407</v>
      </c>
      <c r="B341" s="16"/>
      <c r="C341" s="23"/>
      <c r="D341" s="26">
        <v>316251804.06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408</v>
      </c>
      <c r="B343" s="40" t="s">
        <v>219</v>
      </c>
      <c r="C343" s="249">
        <v>-143891646.20000002</v>
      </c>
      <c r="D343" s="16"/>
      <c r="E343" s="16"/>
    </row>
    <row r="344" spans="1:5" x14ac:dyDescent="0.35">
      <c r="A344" s="16"/>
      <c r="B344" s="40"/>
      <c r="C344" s="51"/>
      <c r="D344" s="16"/>
      <c r="E344" s="16"/>
    </row>
    <row r="345" spans="1:5" x14ac:dyDescent="0.35">
      <c r="A345" s="16" t="s">
        <v>409</v>
      </c>
      <c r="B345" s="40" t="s">
        <v>219</v>
      </c>
      <c r="C345" s="214">
        <v>0</v>
      </c>
      <c r="D345" s="16"/>
      <c r="E345" s="16"/>
    </row>
    <row r="346" spans="1:5" x14ac:dyDescent="0.35">
      <c r="A346" s="16" t="s">
        <v>410</v>
      </c>
      <c r="B346" s="40" t="s">
        <v>219</v>
      </c>
      <c r="C346" s="214">
        <v>0</v>
      </c>
      <c r="D346" s="16"/>
      <c r="E346" s="16"/>
    </row>
    <row r="347" spans="1:5" x14ac:dyDescent="0.35">
      <c r="A347" s="16" t="s">
        <v>411</v>
      </c>
      <c r="B347" s="40" t="s">
        <v>219</v>
      </c>
      <c r="C347" s="214">
        <v>0</v>
      </c>
      <c r="D347" s="16"/>
      <c r="E347" s="16"/>
    </row>
    <row r="348" spans="1:5" x14ac:dyDescent="0.35">
      <c r="A348" s="16" t="s">
        <v>412</v>
      </c>
      <c r="B348" s="40" t="s">
        <v>219</v>
      </c>
      <c r="C348" s="214">
        <v>0</v>
      </c>
      <c r="D348" s="16"/>
      <c r="E348" s="16"/>
    </row>
    <row r="349" spans="1:5" x14ac:dyDescent="0.35">
      <c r="A349" s="16" t="s">
        <v>413</v>
      </c>
      <c r="B349" s="40" t="s">
        <v>219</v>
      </c>
      <c r="C349" s="214">
        <v>0</v>
      </c>
      <c r="D349" s="16"/>
      <c r="E349" s="16"/>
    </row>
    <row r="350" spans="1:5" x14ac:dyDescent="0.35">
      <c r="A350" s="16" t="s">
        <v>414</v>
      </c>
      <c r="B350" s="16"/>
      <c r="C350" s="23"/>
      <c r="D350" s="26">
        <v>182136394.16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415</v>
      </c>
      <c r="B352" s="16"/>
      <c r="C352" s="23"/>
      <c r="D352" s="26">
        <v>169514142.75999999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2" t="s">
        <v>416</v>
      </c>
      <c r="B356" s="32"/>
      <c r="C356" s="32"/>
      <c r="D356" s="32"/>
      <c r="E356" s="32"/>
    </row>
    <row r="357" spans="1:5" x14ac:dyDescent="0.35">
      <c r="A357" s="39" t="s">
        <v>417</v>
      </c>
      <c r="B357" s="39"/>
      <c r="C357" s="39"/>
      <c r="D357" s="39"/>
      <c r="E357" s="39"/>
    </row>
    <row r="358" spans="1:5" x14ac:dyDescent="0.35">
      <c r="A358" s="16" t="s">
        <v>418</v>
      </c>
      <c r="B358" s="40" t="s">
        <v>219</v>
      </c>
      <c r="C358" s="214">
        <v>466712425.23000002</v>
      </c>
      <c r="D358" s="16"/>
      <c r="E358" s="16"/>
    </row>
    <row r="359" spans="1:5" x14ac:dyDescent="0.35">
      <c r="A359" s="16" t="s">
        <v>419</v>
      </c>
      <c r="B359" s="40" t="s">
        <v>219</v>
      </c>
      <c r="C359" s="214">
        <v>437324843.32000005</v>
      </c>
      <c r="D359" s="16"/>
      <c r="E359" s="16"/>
    </row>
    <row r="360" spans="1:5" x14ac:dyDescent="0.35">
      <c r="A360" s="16" t="s">
        <v>420</v>
      </c>
      <c r="B360" s="16"/>
      <c r="C360" s="23"/>
      <c r="D360" s="26">
        <v>904037268.55000007</v>
      </c>
      <c r="E360" s="16"/>
    </row>
    <row r="361" spans="1:5" x14ac:dyDescent="0.35">
      <c r="A361" s="39" t="s">
        <v>421</v>
      </c>
      <c r="B361" s="39"/>
      <c r="C361" s="39"/>
      <c r="D361" s="39"/>
      <c r="E361" s="39"/>
    </row>
    <row r="362" spans="1:5" x14ac:dyDescent="0.35">
      <c r="A362" s="16" t="s">
        <v>326</v>
      </c>
      <c r="B362" s="39"/>
      <c r="C362" s="41">
        <v>8591050.2899999991</v>
      </c>
      <c r="D362" s="16"/>
      <c r="E362" s="39"/>
    </row>
    <row r="363" spans="1:5" x14ac:dyDescent="0.35">
      <c r="A363" s="16" t="s">
        <v>422</v>
      </c>
      <c r="B363" s="40" t="s">
        <v>219</v>
      </c>
      <c r="C363" s="41">
        <v>653027560.24999988</v>
      </c>
      <c r="D363" s="16"/>
      <c r="E363" s="16"/>
    </row>
    <row r="364" spans="1:5" x14ac:dyDescent="0.35">
      <c r="A364" s="16" t="s">
        <v>423</v>
      </c>
      <c r="B364" s="40" t="s">
        <v>219</v>
      </c>
      <c r="C364" s="41">
        <v>17396052.91</v>
      </c>
      <c r="D364" s="16"/>
      <c r="E364" s="16"/>
    </row>
    <row r="365" spans="1:5" x14ac:dyDescent="0.35">
      <c r="A365" s="16" t="s">
        <v>424</v>
      </c>
      <c r="B365" s="40" t="s">
        <v>219</v>
      </c>
      <c r="C365" s="41">
        <v>10288687.08</v>
      </c>
      <c r="D365" s="16"/>
      <c r="E365" s="16"/>
    </row>
    <row r="366" spans="1:5" x14ac:dyDescent="0.35">
      <c r="A366" s="16" t="s">
        <v>343</v>
      </c>
      <c r="B366" s="16"/>
      <c r="C366" s="23"/>
      <c r="D366" s="26">
        <v>689303350.52999985</v>
      </c>
      <c r="E366" s="16"/>
    </row>
    <row r="367" spans="1:5" x14ac:dyDescent="0.35">
      <c r="A367" s="16" t="s">
        <v>425</v>
      </c>
      <c r="B367" s="16"/>
      <c r="C367" s="23"/>
      <c r="D367" s="26">
        <v>214733918.02000022</v>
      </c>
      <c r="E367" s="16"/>
    </row>
    <row r="368" spans="1:5" x14ac:dyDescent="0.35">
      <c r="A368" s="52" t="s">
        <v>426</v>
      </c>
      <c r="B368" s="39"/>
      <c r="C368" s="39"/>
      <c r="D368" s="39"/>
      <c r="E368" s="39"/>
    </row>
    <row r="369" spans="1:6" x14ac:dyDescent="0.35">
      <c r="A369" s="26" t="s">
        <v>427</v>
      </c>
      <c r="B369" s="16"/>
      <c r="C369" s="16"/>
      <c r="D369" s="16"/>
      <c r="E369" s="16"/>
    </row>
    <row r="370" spans="1:6" x14ac:dyDescent="0.35">
      <c r="A370" s="53" t="s">
        <v>428</v>
      </c>
      <c r="B370" s="34" t="s">
        <v>219</v>
      </c>
      <c r="C370" s="241">
        <v>0</v>
      </c>
      <c r="D370" s="26">
        <v>0</v>
      </c>
      <c r="E370" s="26"/>
    </row>
    <row r="371" spans="1:6" x14ac:dyDescent="0.35">
      <c r="A371" s="53" t="s">
        <v>429</v>
      </c>
      <c r="B371" s="34" t="s">
        <v>219</v>
      </c>
      <c r="C371" s="241">
        <v>0</v>
      </c>
      <c r="D371" s="26">
        <v>0</v>
      </c>
      <c r="E371" s="26"/>
    </row>
    <row r="372" spans="1:6" x14ac:dyDescent="0.35">
      <c r="A372" s="53" t="s">
        <v>430</v>
      </c>
      <c r="B372" s="34" t="s">
        <v>219</v>
      </c>
      <c r="C372" s="241">
        <v>0</v>
      </c>
      <c r="D372" s="26">
        <v>0</v>
      </c>
      <c r="E372" s="26"/>
    </row>
    <row r="373" spans="1:6" x14ac:dyDescent="0.35">
      <c r="A373" s="53" t="s">
        <v>431</v>
      </c>
      <c r="B373" s="34" t="s">
        <v>219</v>
      </c>
      <c r="C373" s="241">
        <v>0</v>
      </c>
      <c r="D373" s="26">
        <v>0</v>
      </c>
      <c r="E373" s="26"/>
    </row>
    <row r="374" spans="1:6" x14ac:dyDescent="0.35">
      <c r="A374" s="53" t="s">
        <v>432</v>
      </c>
      <c r="B374" s="34" t="s">
        <v>219</v>
      </c>
      <c r="C374" s="241">
        <v>0</v>
      </c>
      <c r="D374" s="26">
        <v>0</v>
      </c>
      <c r="E374" s="26"/>
    </row>
    <row r="375" spans="1:6" x14ac:dyDescent="0.35">
      <c r="A375" s="53" t="s">
        <v>433</v>
      </c>
      <c r="B375" s="34" t="s">
        <v>219</v>
      </c>
      <c r="C375" s="241">
        <v>0</v>
      </c>
      <c r="D375" s="26">
        <v>0</v>
      </c>
      <c r="E375" s="26"/>
    </row>
    <row r="376" spans="1:6" x14ac:dyDescent="0.35">
      <c r="A376" s="53" t="s">
        <v>434</v>
      </c>
      <c r="B376" s="34" t="s">
        <v>219</v>
      </c>
      <c r="C376" s="241">
        <v>0</v>
      </c>
      <c r="D376" s="26">
        <v>0</v>
      </c>
      <c r="E376" s="26"/>
    </row>
    <row r="377" spans="1:6" x14ac:dyDescent="0.35">
      <c r="A377" s="53" t="s">
        <v>435</v>
      </c>
      <c r="B377" s="34" t="s">
        <v>219</v>
      </c>
      <c r="C377" s="241">
        <v>0</v>
      </c>
      <c r="D377" s="26">
        <v>0</v>
      </c>
      <c r="E377" s="26"/>
    </row>
    <row r="378" spans="1:6" x14ac:dyDescent="0.35">
      <c r="A378" s="53" t="s">
        <v>436</v>
      </c>
      <c r="B378" s="34" t="s">
        <v>219</v>
      </c>
      <c r="C378" s="241">
        <v>0</v>
      </c>
      <c r="D378" s="26">
        <v>0</v>
      </c>
      <c r="E378" s="26"/>
    </row>
    <row r="379" spans="1:6" x14ac:dyDescent="0.35">
      <c r="A379" s="53" t="s">
        <v>437</v>
      </c>
      <c r="B379" s="34" t="s">
        <v>219</v>
      </c>
      <c r="C379" s="241">
        <v>0</v>
      </c>
      <c r="D379" s="26">
        <v>0</v>
      </c>
      <c r="E379" s="26"/>
    </row>
    <row r="380" spans="1:6" x14ac:dyDescent="0.35">
      <c r="A380" s="53" t="s">
        <v>438</v>
      </c>
      <c r="B380" s="34" t="s">
        <v>219</v>
      </c>
      <c r="C380" s="215">
        <v>9964124.8999999985</v>
      </c>
      <c r="D380" s="26">
        <v>0</v>
      </c>
      <c r="E380" s="216" t="s">
        <v>1056</v>
      </c>
      <c r="F380" s="54"/>
    </row>
    <row r="381" spans="1:6" x14ac:dyDescent="0.35">
      <c r="A381" s="55" t="s">
        <v>439</v>
      </c>
      <c r="B381" s="40"/>
      <c r="C381" s="40"/>
      <c r="D381" s="26">
        <v>9964124.8999999985</v>
      </c>
      <c r="E381" s="26"/>
      <c r="F381" s="54"/>
    </row>
    <row r="382" spans="1:6" x14ac:dyDescent="0.35">
      <c r="A382" s="50" t="s">
        <v>440</v>
      </c>
      <c r="B382" s="40" t="s">
        <v>219</v>
      </c>
      <c r="C382" s="41">
        <v>0</v>
      </c>
      <c r="D382" s="26">
        <v>0</v>
      </c>
      <c r="E382" s="16"/>
    </row>
    <row r="383" spans="1:6" x14ac:dyDescent="0.35">
      <c r="A383" s="16" t="s">
        <v>441</v>
      </c>
      <c r="B383" s="16"/>
      <c r="C383" s="23"/>
      <c r="D383" s="26">
        <v>9964124.8999999985</v>
      </c>
      <c r="E383" s="16"/>
    </row>
    <row r="384" spans="1:6" x14ac:dyDescent="0.35">
      <c r="A384" s="16" t="s">
        <v>442</v>
      </c>
      <c r="B384" s="16"/>
      <c r="C384" s="23"/>
      <c r="D384" s="26">
        <v>224698042.92000023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39" t="s">
        <v>443</v>
      </c>
      <c r="B388" s="39"/>
      <c r="C388" s="39"/>
      <c r="D388" s="39"/>
      <c r="E388" s="39"/>
    </row>
    <row r="389" spans="1:7" x14ac:dyDescent="0.35">
      <c r="A389" s="16" t="s">
        <v>444</v>
      </c>
      <c r="B389" s="40" t="s">
        <v>219</v>
      </c>
      <c r="C389" s="41">
        <v>120044133.39000003</v>
      </c>
      <c r="D389" s="16"/>
      <c r="E389" s="16"/>
      <c r="F389" s="11">
        <v>120044133.39000003</v>
      </c>
      <c r="G389" s="253">
        <v>0</v>
      </c>
    </row>
    <row r="390" spans="1:7" x14ac:dyDescent="0.35">
      <c r="A390" s="16" t="s">
        <v>11</v>
      </c>
      <c r="B390" s="40" t="s">
        <v>219</v>
      </c>
      <c r="C390" s="41">
        <v>19582823.510000002</v>
      </c>
      <c r="D390" s="16"/>
      <c r="E390" s="16"/>
      <c r="F390" s="11">
        <v>19582822</v>
      </c>
      <c r="G390" s="253">
        <v>-1.5100000016391277</v>
      </c>
    </row>
    <row r="391" spans="1:7" x14ac:dyDescent="0.35">
      <c r="A391" s="16" t="s">
        <v>184</v>
      </c>
      <c r="B391" s="40" t="s">
        <v>219</v>
      </c>
      <c r="C391" s="41">
        <v>12708328.359999999</v>
      </c>
      <c r="D391" s="16"/>
      <c r="E391" s="16"/>
      <c r="F391" s="11">
        <v>12708328.359999999</v>
      </c>
      <c r="G391" s="253">
        <v>0</v>
      </c>
    </row>
    <row r="392" spans="1:7" x14ac:dyDescent="0.35">
      <c r="A392" s="16" t="s">
        <v>445</v>
      </c>
      <c r="B392" s="40" t="s">
        <v>219</v>
      </c>
      <c r="C392" s="41">
        <v>28156086.82</v>
      </c>
      <c r="D392" s="16"/>
      <c r="E392" s="16"/>
      <c r="F392" s="11">
        <v>28156086.82</v>
      </c>
      <c r="G392" s="253">
        <v>0</v>
      </c>
    </row>
    <row r="393" spans="1:7" x14ac:dyDescent="0.35">
      <c r="A393" s="16" t="s">
        <v>446</v>
      </c>
      <c r="B393" s="40" t="s">
        <v>219</v>
      </c>
      <c r="C393" s="41">
        <v>1211673.03</v>
      </c>
      <c r="D393" s="16"/>
      <c r="E393" s="16"/>
      <c r="F393" s="11">
        <v>1211673.03</v>
      </c>
      <c r="G393" s="253">
        <v>0</v>
      </c>
    </row>
    <row r="394" spans="1:7" x14ac:dyDescent="0.35">
      <c r="A394" s="16" t="s">
        <v>447</v>
      </c>
      <c r="B394" s="40" t="s">
        <v>219</v>
      </c>
      <c r="C394" s="41">
        <v>62336247.759999976</v>
      </c>
      <c r="D394" s="16"/>
      <c r="E394" s="16"/>
      <c r="F394" s="11">
        <v>62336247.759999998</v>
      </c>
      <c r="G394" s="253">
        <v>2.2351741790771484E-8</v>
      </c>
    </row>
    <row r="395" spans="1:7" x14ac:dyDescent="0.35">
      <c r="A395" s="16" t="s">
        <v>16</v>
      </c>
      <c r="B395" s="40" t="s">
        <v>219</v>
      </c>
      <c r="C395" s="41">
        <v>5867130.6100000003</v>
      </c>
      <c r="D395" s="16"/>
      <c r="E395" s="16"/>
      <c r="F395" s="11">
        <v>5867129</v>
      </c>
      <c r="G395" s="253">
        <v>-1.6100000003352761</v>
      </c>
    </row>
    <row r="396" spans="1:7" x14ac:dyDescent="0.35">
      <c r="A396" s="16" t="s">
        <v>448</v>
      </c>
      <c r="B396" s="40" t="s">
        <v>219</v>
      </c>
      <c r="C396" s="41">
        <v>1404080.7599999995</v>
      </c>
      <c r="D396" s="16"/>
      <c r="E396" s="16"/>
      <c r="F396" s="11">
        <v>1404080.7599999995</v>
      </c>
      <c r="G396" s="253">
        <v>0</v>
      </c>
    </row>
    <row r="397" spans="1:7" x14ac:dyDescent="0.35">
      <c r="A397" s="16" t="s">
        <v>449</v>
      </c>
      <c r="B397" s="40" t="s">
        <v>219</v>
      </c>
      <c r="C397" s="41">
        <v>1803176.3500000006</v>
      </c>
      <c r="D397" s="16"/>
      <c r="E397" s="16"/>
      <c r="G397" s="253"/>
    </row>
    <row r="398" spans="1:7" x14ac:dyDescent="0.35">
      <c r="A398" s="16" t="s">
        <v>450</v>
      </c>
      <c r="B398" s="40" t="s">
        <v>219</v>
      </c>
      <c r="C398" s="41">
        <v>1515467.65</v>
      </c>
      <c r="D398" s="16"/>
      <c r="E398" s="16"/>
      <c r="G398" s="253"/>
    </row>
    <row r="399" spans="1:7" x14ac:dyDescent="0.35">
      <c r="A399" s="16" t="s">
        <v>451</v>
      </c>
      <c r="B399" s="40" t="s">
        <v>219</v>
      </c>
      <c r="C399" s="41">
        <v>3436425.72</v>
      </c>
      <c r="D399" s="16"/>
      <c r="E399" s="16"/>
      <c r="F399" s="11">
        <v>6755069.7200000007</v>
      </c>
      <c r="G399" s="253">
        <v>0</v>
      </c>
    </row>
    <row r="400" spans="1:7" x14ac:dyDescent="0.35">
      <c r="A400" s="26" t="s">
        <v>452</v>
      </c>
      <c r="B400" s="16"/>
      <c r="C400" s="16"/>
      <c r="D400" s="16"/>
      <c r="E400" s="16"/>
      <c r="G400" s="253"/>
    </row>
    <row r="401" spans="1:9" x14ac:dyDescent="0.35">
      <c r="A401" s="27" t="s">
        <v>190</v>
      </c>
      <c r="B401" s="34" t="s">
        <v>219</v>
      </c>
      <c r="C401" s="241">
        <v>0</v>
      </c>
      <c r="D401" s="26">
        <v>0</v>
      </c>
      <c r="E401" s="26"/>
      <c r="G401" s="253"/>
    </row>
    <row r="402" spans="1:9" x14ac:dyDescent="0.35">
      <c r="A402" s="27" t="s">
        <v>191</v>
      </c>
      <c r="B402" s="34" t="s">
        <v>219</v>
      </c>
      <c r="C402" s="241">
        <v>0</v>
      </c>
      <c r="D402" s="26">
        <v>0</v>
      </c>
      <c r="E402" s="26"/>
      <c r="G402" s="253"/>
    </row>
    <row r="403" spans="1:9" x14ac:dyDescent="0.35">
      <c r="A403" s="27" t="s">
        <v>453</v>
      </c>
      <c r="B403" s="34" t="s">
        <v>219</v>
      </c>
      <c r="C403" s="241">
        <v>0</v>
      </c>
      <c r="D403" s="26">
        <v>0</v>
      </c>
      <c r="E403" s="26"/>
      <c r="G403" s="253"/>
    </row>
    <row r="404" spans="1:9" x14ac:dyDescent="0.35">
      <c r="A404" s="27" t="s">
        <v>193</v>
      </c>
      <c r="B404" s="34" t="s">
        <v>219</v>
      </c>
      <c r="C404" s="241">
        <v>0</v>
      </c>
      <c r="D404" s="26">
        <v>0</v>
      </c>
      <c r="E404" s="26"/>
      <c r="G404" s="253"/>
    </row>
    <row r="405" spans="1:9" x14ac:dyDescent="0.35">
      <c r="A405" s="27" t="s">
        <v>194</v>
      </c>
      <c r="B405" s="34" t="s">
        <v>219</v>
      </c>
      <c r="C405" s="241">
        <v>0</v>
      </c>
      <c r="D405" s="26">
        <v>0</v>
      </c>
      <c r="E405" s="26"/>
      <c r="G405" s="253"/>
    </row>
    <row r="406" spans="1:9" x14ac:dyDescent="0.35">
      <c r="A406" s="27" t="s">
        <v>195</v>
      </c>
      <c r="B406" s="34" t="s">
        <v>219</v>
      </c>
      <c r="C406" s="241">
        <v>0</v>
      </c>
      <c r="D406" s="26">
        <v>0</v>
      </c>
      <c r="E406" s="26"/>
      <c r="G406" s="253"/>
    </row>
    <row r="407" spans="1:9" x14ac:dyDescent="0.35">
      <c r="A407" s="27" t="s">
        <v>196</v>
      </c>
      <c r="B407" s="34" t="s">
        <v>219</v>
      </c>
      <c r="C407" s="241">
        <v>0</v>
      </c>
      <c r="D407" s="26">
        <v>0</v>
      </c>
      <c r="E407" s="26"/>
      <c r="G407" s="253"/>
    </row>
    <row r="408" spans="1:9" x14ac:dyDescent="0.35">
      <c r="A408" s="27" t="s">
        <v>197</v>
      </c>
      <c r="B408" s="34" t="s">
        <v>219</v>
      </c>
      <c r="C408" s="241">
        <v>0</v>
      </c>
      <c r="D408" s="26">
        <v>0</v>
      </c>
      <c r="E408" s="26"/>
      <c r="G408" s="253"/>
    </row>
    <row r="409" spans="1:9" x14ac:dyDescent="0.35">
      <c r="A409" s="27" t="s">
        <v>198</v>
      </c>
      <c r="B409" s="34" t="s">
        <v>219</v>
      </c>
      <c r="C409" s="241">
        <v>0</v>
      </c>
      <c r="D409" s="26">
        <v>0</v>
      </c>
      <c r="E409" s="26"/>
      <c r="G409" s="253"/>
    </row>
    <row r="410" spans="1:9" x14ac:dyDescent="0.35">
      <c r="A410" s="27" t="s">
        <v>199</v>
      </c>
      <c r="B410" s="34" t="s">
        <v>219</v>
      </c>
      <c r="C410" s="241">
        <v>0</v>
      </c>
      <c r="D410" s="26">
        <v>0</v>
      </c>
      <c r="E410" s="26"/>
      <c r="G410" s="253"/>
    </row>
    <row r="411" spans="1:9" x14ac:dyDescent="0.35">
      <c r="A411" s="27" t="s">
        <v>200</v>
      </c>
      <c r="B411" s="34" t="s">
        <v>219</v>
      </c>
      <c r="C411" s="241">
        <v>0</v>
      </c>
      <c r="D411" s="26">
        <v>0</v>
      </c>
      <c r="E411" s="26"/>
      <c r="G411" s="253"/>
    </row>
    <row r="412" spans="1:9" x14ac:dyDescent="0.35">
      <c r="A412" s="27" t="s">
        <v>201</v>
      </c>
      <c r="B412" s="34" t="s">
        <v>219</v>
      </c>
      <c r="C412" s="241">
        <v>0</v>
      </c>
      <c r="D412" s="26">
        <v>0</v>
      </c>
      <c r="E412" s="26"/>
      <c r="G412" s="253"/>
    </row>
    <row r="413" spans="1:9" x14ac:dyDescent="0.35">
      <c r="A413" s="27" t="s">
        <v>202</v>
      </c>
      <c r="B413" s="34" t="s">
        <v>219</v>
      </c>
      <c r="C413" s="241">
        <v>0</v>
      </c>
      <c r="D413" s="26">
        <v>0</v>
      </c>
      <c r="E413" s="26"/>
      <c r="G413" s="253"/>
    </row>
    <row r="414" spans="1:9" x14ac:dyDescent="0.35">
      <c r="A414" s="27" t="s">
        <v>203</v>
      </c>
      <c r="B414" s="34" t="s">
        <v>219</v>
      </c>
      <c r="C414" s="215">
        <v>9269240.2300000004</v>
      </c>
      <c r="D414" s="26">
        <v>0</v>
      </c>
      <c r="E414" s="216" t="s">
        <v>1056</v>
      </c>
      <c r="F414" s="253">
        <v>9269240.2300000004</v>
      </c>
      <c r="G414" s="253">
        <v>0</v>
      </c>
      <c r="H414" s="54"/>
      <c r="I414" s="54"/>
    </row>
    <row r="415" spans="1:9" x14ac:dyDescent="0.35">
      <c r="A415" s="56" t="s">
        <v>454</v>
      </c>
      <c r="B415" s="40"/>
      <c r="C415" s="40"/>
      <c r="D415" s="26">
        <v>9269240.2300000004</v>
      </c>
      <c r="E415" s="26"/>
      <c r="F415" s="54"/>
      <c r="G415" s="54"/>
      <c r="H415" s="54"/>
      <c r="I415" s="54"/>
    </row>
    <row r="416" spans="1:9" x14ac:dyDescent="0.35">
      <c r="A416" s="26" t="s">
        <v>455</v>
      </c>
      <c r="B416" s="16"/>
      <c r="C416" s="23"/>
      <c r="D416" s="26">
        <v>267334814.19</v>
      </c>
      <c r="E416" s="26"/>
    </row>
    <row r="417" spans="1:13" x14ac:dyDescent="0.35">
      <c r="A417" s="26" t="s">
        <v>456</v>
      </c>
      <c r="B417" s="16"/>
      <c r="C417" s="23"/>
      <c r="D417" s="26">
        <v>-42636771.269999772</v>
      </c>
      <c r="E417" s="26"/>
    </row>
    <row r="418" spans="1:13" x14ac:dyDescent="0.35">
      <c r="A418" s="26" t="s">
        <v>457</v>
      </c>
      <c r="B418" s="16"/>
      <c r="C418" s="215">
        <v>0</v>
      </c>
      <c r="D418" s="26">
        <v>0</v>
      </c>
      <c r="E418" s="26"/>
    </row>
    <row r="419" spans="1:13" x14ac:dyDescent="0.35">
      <c r="A419" s="53" t="s">
        <v>458</v>
      </c>
      <c r="B419" s="40" t="s">
        <v>219</v>
      </c>
      <c r="C419" s="241">
        <v>0</v>
      </c>
      <c r="D419" s="26">
        <v>0</v>
      </c>
      <c r="E419" s="26"/>
    </row>
    <row r="420" spans="1:13" x14ac:dyDescent="0.35">
      <c r="A420" s="55" t="s">
        <v>459</v>
      </c>
      <c r="B420" s="16"/>
      <c r="C420" s="16"/>
      <c r="D420" s="26">
        <v>0</v>
      </c>
      <c r="E420" s="26"/>
      <c r="F420" s="11">
        <v>-3436425.72</v>
      </c>
    </row>
    <row r="421" spans="1:13" x14ac:dyDescent="0.35">
      <c r="A421" s="26" t="s">
        <v>460</v>
      </c>
      <c r="B421" s="16"/>
      <c r="C421" s="23"/>
      <c r="D421" s="26">
        <v>-42636771.269999772</v>
      </c>
      <c r="E421" s="26"/>
      <c r="F421" s="57"/>
    </row>
    <row r="422" spans="1:13" x14ac:dyDescent="0.35">
      <c r="A422" s="26" t="s">
        <v>461</v>
      </c>
      <c r="B422" s="40" t="s">
        <v>219</v>
      </c>
      <c r="C422" s="41">
        <v>0</v>
      </c>
      <c r="D422" s="26">
        <v>0</v>
      </c>
      <c r="E422" s="16"/>
    </row>
    <row r="423" spans="1:13" x14ac:dyDescent="0.35">
      <c r="A423" s="16" t="s">
        <v>462</v>
      </c>
      <c r="B423" s="40" t="s">
        <v>219</v>
      </c>
      <c r="C423" s="41">
        <v>0</v>
      </c>
      <c r="D423" s="26">
        <v>0</v>
      </c>
      <c r="E423" s="16"/>
    </row>
    <row r="424" spans="1:13" x14ac:dyDescent="0.35">
      <c r="A424" s="16" t="s">
        <v>463</v>
      </c>
      <c r="B424" s="16"/>
      <c r="C424" s="23"/>
      <c r="D424" s="26">
        <v>-42636771.269999772</v>
      </c>
      <c r="E424" s="16"/>
    </row>
    <row r="425" spans="1:13" x14ac:dyDescent="0.35">
      <c r="A425" s="16" t="s">
        <v>463</v>
      </c>
      <c r="B425" s="16"/>
      <c r="C425" s="23"/>
      <c r="D425" s="26">
        <f>D422+C423-C424</f>
        <v>0</v>
      </c>
      <c r="E425" s="16"/>
    </row>
    <row r="428" spans="1:13" x14ac:dyDescent="0.35">
      <c r="M428" s="58"/>
    </row>
    <row r="429" spans="1:13" x14ac:dyDescent="0.35">
      <c r="M429" s="58"/>
    </row>
    <row r="430" spans="1:13" x14ac:dyDescent="0.35">
      <c r="M430" s="58"/>
    </row>
    <row r="434" spans="2:7" x14ac:dyDescent="0.35">
      <c r="B434" s="59"/>
      <c r="C434" s="59"/>
      <c r="D434" s="59"/>
      <c r="E434" s="59"/>
      <c r="F434" s="59"/>
      <c r="G434" s="59"/>
    </row>
    <row r="575" spans="2:83" x14ac:dyDescent="0.35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</row>
    <row r="579" spans="2:83" x14ac:dyDescent="0.35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</row>
    <row r="583" spans="2:83" x14ac:dyDescent="0.35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</row>
    <row r="613" spans="1:14" s="212" customFormat="1" ht="12.65" customHeight="1" x14ac:dyDescent="0.3">
      <c r="A613" s="225"/>
      <c r="C613" s="223" t="s">
        <v>464</v>
      </c>
      <c r="D613" s="230">
        <f>CE91-(BE91+CD91)</f>
        <v>160041</v>
      </c>
      <c r="E613" s="232">
        <f>SUM(C625:D648)+SUM(C669:D714)</f>
        <v>-6755069.7200000007</v>
      </c>
      <c r="F613" s="232">
        <f>CE65-(AX65+BD65+BE65+BG65+BJ65+BN65+BP65+BQ65+CB65+CC65+CD65)</f>
        <v>871493.91</v>
      </c>
      <c r="G613" s="230">
        <f>CE92-(AX92+AY92+BD92+BE92+BG92+BJ92+BN92+BP92+BQ92+CB92+CC92+CD92)</f>
        <v>69472</v>
      </c>
      <c r="H613" s="235">
        <f>CE61-(AX61+AY61+AZ61+BD61+BE61+BG61+BJ61+BN61+BO61+BP61+BQ61+BR61+CB61+CC61+CD61)</f>
        <v>108692920.78000003</v>
      </c>
      <c r="I613" s="230">
        <f>CE93-(AX93+AY93+AZ93+BD93+BE93+BF93+BG93+BJ93+BN93+BO93+BP93+BQ93+BR93+CB93+CC93+CD93)</f>
        <v>861493.50999999989</v>
      </c>
      <c r="J613" s="230">
        <f>CE94-(AX94+AY94+AZ94+BA94+BD94+BE94+BF94+BG94+BJ94+BN94+BO94+BP94+BQ94+BR94+CB94+CC94+CD94)</f>
        <v>309.14214105354222</v>
      </c>
      <c r="K613" s="230">
        <f>CE90-(AW90+AX90+AY90+AZ90+BA90+BB90+BC90+BD90+BE90+BF90+BG90+BH90+BI90+BJ90+BK90+BL90+BM90+BN90+BO90+BP90+BQ90+BR90+BS90+BT90+BU90+BV90+BW90+BX90+CB90+CC90+CD90)</f>
        <v>145700.82999999996</v>
      </c>
      <c r="L613" s="236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5" customHeight="1" x14ac:dyDescent="0.3">
      <c r="A614" s="225"/>
      <c r="C614" s="223" t="s">
        <v>465</v>
      </c>
      <c r="D614" s="231" t="s">
        <v>466</v>
      </c>
      <c r="E614" s="233" t="s">
        <v>467</v>
      </c>
      <c r="F614" s="234" t="s">
        <v>468</v>
      </c>
      <c r="G614" s="231" t="s">
        <v>469</v>
      </c>
      <c r="H614" s="234" t="s">
        <v>470</v>
      </c>
      <c r="I614" s="231" t="s">
        <v>471</v>
      </c>
      <c r="J614" s="231" t="s">
        <v>472</v>
      </c>
      <c r="K614" s="223" t="s">
        <v>473</v>
      </c>
      <c r="L614" s="224" t="s">
        <v>474</v>
      </c>
    </row>
    <row r="615" spans="1:14" s="212" customFormat="1" ht="12.65" customHeight="1" x14ac:dyDescent="0.3">
      <c r="A615" s="225">
        <v>8430</v>
      </c>
      <c r="B615" s="224" t="s">
        <v>87</v>
      </c>
      <c r="C615" s="230" t="str">
        <f>BE86</f>
        <v>x</v>
      </c>
      <c r="D615" s="230"/>
      <c r="E615" s="232"/>
      <c r="F615" s="232"/>
      <c r="G615" s="230"/>
      <c r="H615" s="232"/>
      <c r="I615" s="230"/>
      <c r="J615" s="230"/>
      <c r="N615" s="226" t="s">
        <v>475</v>
      </c>
    </row>
    <row r="616" spans="1:14" s="212" customFormat="1" ht="12.65" customHeight="1" x14ac:dyDescent="0.3">
      <c r="A616" s="225"/>
      <c r="B616" s="224" t="s">
        <v>476</v>
      </c>
      <c r="C616" s="230">
        <f>CD70-CD85</f>
        <v>-6755069.7200000007</v>
      </c>
      <c r="D616" s="230">
        <f>SUM(C615:C616)</f>
        <v>-6755069.7200000007</v>
      </c>
      <c r="E616" s="232"/>
      <c r="F616" s="232"/>
      <c r="G616" s="230"/>
      <c r="H616" s="232"/>
      <c r="I616" s="230"/>
      <c r="J616" s="230"/>
      <c r="N616" s="226" t="s">
        <v>477</v>
      </c>
    </row>
    <row r="617" spans="1:14" s="212" customFormat="1" ht="12.65" customHeight="1" x14ac:dyDescent="0.3">
      <c r="A617" s="225">
        <v>8310</v>
      </c>
      <c r="B617" s="229" t="s">
        <v>478</v>
      </c>
      <c r="C617" s="230" t="str">
        <f>AX86</f>
        <v>x</v>
      </c>
      <c r="D617" s="230">
        <f>(D616/D613)*AX91</f>
        <v>0</v>
      </c>
      <c r="E617" s="232"/>
      <c r="F617" s="232"/>
      <c r="G617" s="230"/>
      <c r="H617" s="232"/>
      <c r="I617" s="230"/>
      <c r="J617" s="230"/>
      <c r="N617" s="226" t="s">
        <v>479</v>
      </c>
    </row>
    <row r="618" spans="1:14" s="212" customFormat="1" ht="12.65" customHeight="1" x14ac:dyDescent="0.3">
      <c r="A618" s="225">
        <v>8510</v>
      </c>
      <c r="B618" s="229" t="s">
        <v>92</v>
      </c>
      <c r="C618" s="230" t="str">
        <f>BJ86</f>
        <v>x</v>
      </c>
      <c r="D618" s="230">
        <f>(D616/D613)*BJ91</f>
        <v>0</v>
      </c>
      <c r="E618" s="232"/>
      <c r="F618" s="232"/>
      <c r="G618" s="230"/>
      <c r="H618" s="232"/>
      <c r="I618" s="230"/>
      <c r="J618" s="230"/>
      <c r="N618" s="226" t="s">
        <v>480</v>
      </c>
    </row>
    <row r="619" spans="1:14" s="212" customFormat="1" ht="12.65" customHeight="1" x14ac:dyDescent="0.3">
      <c r="A619" s="225">
        <v>8470</v>
      </c>
      <c r="B619" s="229" t="s">
        <v>481</v>
      </c>
      <c r="C619" s="230" t="str">
        <f>BG86</f>
        <v>x</v>
      </c>
      <c r="D619" s="230">
        <f>(D616/D613)*BG91</f>
        <v>0</v>
      </c>
      <c r="E619" s="232"/>
      <c r="F619" s="232"/>
      <c r="G619" s="230"/>
      <c r="H619" s="232"/>
      <c r="I619" s="230"/>
      <c r="J619" s="230"/>
      <c r="N619" s="226" t="s">
        <v>482</v>
      </c>
    </row>
    <row r="620" spans="1:14" s="212" customFormat="1" ht="12.65" customHeight="1" x14ac:dyDescent="0.3">
      <c r="A620" s="225">
        <v>8610</v>
      </c>
      <c r="B620" s="229" t="s">
        <v>483</v>
      </c>
      <c r="C620" s="230" t="str">
        <f>BN86</f>
        <v>x</v>
      </c>
      <c r="D620" s="230">
        <f>(D616/D613)*BN91</f>
        <v>0</v>
      </c>
      <c r="E620" s="232"/>
      <c r="F620" s="232"/>
      <c r="G620" s="230"/>
      <c r="H620" s="232"/>
      <c r="I620" s="230"/>
      <c r="J620" s="230"/>
      <c r="N620" s="226" t="s">
        <v>484</v>
      </c>
    </row>
    <row r="621" spans="1:14" s="212" customFormat="1" ht="12.65" customHeight="1" x14ac:dyDescent="0.3">
      <c r="A621" s="225">
        <v>8790</v>
      </c>
      <c r="B621" s="229" t="s">
        <v>485</v>
      </c>
      <c r="C621" s="230" t="str">
        <f>CC86</f>
        <v>x</v>
      </c>
      <c r="D621" s="230">
        <f>(D616/D613)*CC91</f>
        <v>0</v>
      </c>
      <c r="E621" s="232"/>
      <c r="F621" s="232"/>
      <c r="G621" s="230"/>
      <c r="H621" s="232"/>
      <c r="I621" s="230"/>
      <c r="J621" s="230"/>
      <c r="N621" s="226" t="s">
        <v>486</v>
      </c>
    </row>
    <row r="622" spans="1:14" s="212" customFormat="1" ht="12.65" customHeight="1" x14ac:dyDescent="0.3">
      <c r="A622" s="225">
        <v>8630</v>
      </c>
      <c r="B622" s="229" t="s">
        <v>487</v>
      </c>
      <c r="C622" s="230" t="str">
        <f>BP86</f>
        <v>x</v>
      </c>
      <c r="D622" s="230">
        <f>(D616/D613)*BP91</f>
        <v>0</v>
      </c>
      <c r="E622" s="232"/>
      <c r="F622" s="232"/>
      <c r="G622" s="230"/>
      <c r="H622" s="232"/>
      <c r="I622" s="230"/>
      <c r="J622" s="230"/>
      <c r="N622" s="226" t="s">
        <v>488</v>
      </c>
    </row>
    <row r="623" spans="1:14" s="212" customFormat="1" ht="12.65" customHeight="1" x14ac:dyDescent="0.3">
      <c r="A623" s="225">
        <v>8770</v>
      </c>
      <c r="B623" s="224" t="s">
        <v>489</v>
      </c>
      <c r="C623" s="230" t="str">
        <f>CB86</f>
        <v>x</v>
      </c>
      <c r="D623" s="230">
        <f>(D616/D613)*CB91</f>
        <v>0</v>
      </c>
      <c r="E623" s="232"/>
      <c r="F623" s="232"/>
      <c r="G623" s="230"/>
      <c r="H623" s="232"/>
      <c r="I623" s="230"/>
      <c r="J623" s="230"/>
      <c r="N623" s="226" t="s">
        <v>490</v>
      </c>
    </row>
    <row r="624" spans="1:14" s="212" customFormat="1" ht="12.65" customHeight="1" x14ac:dyDescent="0.3">
      <c r="A624" s="225">
        <v>8640</v>
      </c>
      <c r="B624" s="229" t="s">
        <v>491</v>
      </c>
      <c r="C624" s="230" t="str">
        <f>BQ86</f>
        <v>x</v>
      </c>
      <c r="D624" s="230">
        <f>(D616/D613)*BQ91</f>
        <v>0</v>
      </c>
      <c r="E624" s="232">
        <f>SUM(C617:D624)</f>
        <v>0</v>
      </c>
      <c r="F624" s="232"/>
      <c r="G624" s="230"/>
      <c r="H624" s="232"/>
      <c r="I624" s="230"/>
      <c r="J624" s="230"/>
      <c r="N624" s="226" t="s">
        <v>492</v>
      </c>
    </row>
    <row r="625" spans="1:14" s="212" customFormat="1" ht="12.65" customHeight="1" x14ac:dyDescent="0.3">
      <c r="A625" s="225">
        <v>8420</v>
      </c>
      <c r="B625" s="229" t="s">
        <v>86</v>
      </c>
      <c r="C625" s="230" t="str">
        <f>BD86</f>
        <v>x</v>
      </c>
      <c r="D625" s="230">
        <f>(D616/D613)*BD91</f>
        <v>0</v>
      </c>
      <c r="E625" s="232">
        <f>(E624/E613)*SUM(C625:D625)</f>
        <v>0</v>
      </c>
      <c r="F625" s="232">
        <f>SUM(C625:E625)</f>
        <v>0</v>
      </c>
      <c r="G625" s="230"/>
      <c r="H625" s="232"/>
      <c r="I625" s="230"/>
      <c r="J625" s="230"/>
      <c r="N625" s="226" t="s">
        <v>493</v>
      </c>
    </row>
    <row r="626" spans="1:14" s="212" customFormat="1" ht="12.65" customHeight="1" x14ac:dyDescent="0.3">
      <c r="A626" s="225">
        <v>8320</v>
      </c>
      <c r="B626" s="229" t="s">
        <v>82</v>
      </c>
      <c r="C626" s="230" t="str">
        <f>AY86</f>
        <v>x</v>
      </c>
      <c r="D626" s="230">
        <f>(D616/D613)*AY91</f>
        <v>0</v>
      </c>
      <c r="E626" s="232">
        <f>(E624/E613)*SUM(C626:D626)</f>
        <v>0</v>
      </c>
      <c r="F626" s="232">
        <f>(F625/F613)*AY65</f>
        <v>0</v>
      </c>
      <c r="G626" s="230">
        <f>SUM(C626:F626)</f>
        <v>0</v>
      </c>
      <c r="H626" s="232"/>
      <c r="I626" s="230"/>
      <c r="J626" s="230"/>
      <c r="N626" s="226" t="s">
        <v>494</v>
      </c>
    </row>
    <row r="627" spans="1:14" s="212" customFormat="1" ht="12.65" customHeight="1" x14ac:dyDescent="0.3">
      <c r="A627" s="225">
        <v>8650</v>
      </c>
      <c r="B627" s="229" t="s">
        <v>99</v>
      </c>
      <c r="C627" s="230" t="str">
        <f>BR86</f>
        <v>x</v>
      </c>
      <c r="D627" s="230">
        <f>(D616/D613)*BR91</f>
        <v>0</v>
      </c>
      <c r="E627" s="232">
        <f>(E624/E613)*SUM(C627:D627)</f>
        <v>0</v>
      </c>
      <c r="F627" s="232">
        <f>(F625/F613)*BR65</f>
        <v>0</v>
      </c>
      <c r="G627" s="230">
        <f>(G626/G613)*BR92</f>
        <v>0</v>
      </c>
      <c r="H627" s="232"/>
      <c r="I627" s="230"/>
      <c r="J627" s="230"/>
      <c r="N627" s="226" t="s">
        <v>495</v>
      </c>
    </row>
    <row r="628" spans="1:14" s="212" customFormat="1" ht="12.65" customHeight="1" x14ac:dyDescent="0.3">
      <c r="A628" s="225">
        <v>8620</v>
      </c>
      <c r="B628" s="224" t="s">
        <v>496</v>
      </c>
      <c r="C628" s="230" t="str">
        <f>BO86</f>
        <v>x</v>
      </c>
      <c r="D628" s="230">
        <f>(D616/D613)*BO91</f>
        <v>0</v>
      </c>
      <c r="E628" s="232">
        <f>(E624/E613)*SUM(C628:D628)</f>
        <v>0</v>
      </c>
      <c r="F628" s="232">
        <f>(F625/F613)*BO65</f>
        <v>0</v>
      </c>
      <c r="G628" s="230">
        <f>(G626/G613)*BO92</f>
        <v>0</v>
      </c>
      <c r="H628" s="232"/>
      <c r="I628" s="230"/>
      <c r="J628" s="230"/>
      <c r="N628" s="226" t="s">
        <v>497</v>
      </c>
    </row>
    <row r="629" spans="1:14" s="212" customFormat="1" ht="12.65" customHeight="1" x14ac:dyDescent="0.3">
      <c r="A629" s="225">
        <v>8330</v>
      </c>
      <c r="B629" s="229" t="s">
        <v>83</v>
      </c>
      <c r="C629" s="230" t="str">
        <f>AZ86</f>
        <v>x</v>
      </c>
      <c r="D629" s="230">
        <f>(D616/D613)*AZ91</f>
        <v>0</v>
      </c>
      <c r="E629" s="232">
        <f>(E624/E613)*SUM(C629:D629)</f>
        <v>0</v>
      </c>
      <c r="F629" s="232">
        <f>(F625/F613)*AZ65</f>
        <v>0</v>
      </c>
      <c r="G629" s="230">
        <f>(G626/G613)*AZ92</f>
        <v>0</v>
      </c>
      <c r="H629" s="232">
        <f>SUM(C627:G629)</f>
        <v>0</v>
      </c>
      <c r="I629" s="230"/>
      <c r="J629" s="230"/>
      <c r="N629" s="226" t="s">
        <v>498</v>
      </c>
    </row>
    <row r="630" spans="1:14" s="212" customFormat="1" ht="12.65" customHeight="1" x14ac:dyDescent="0.3">
      <c r="A630" s="225">
        <v>8460</v>
      </c>
      <c r="B630" s="229" t="s">
        <v>88</v>
      </c>
      <c r="C630" s="230" t="str">
        <f>BF86</f>
        <v>x</v>
      </c>
      <c r="D630" s="230">
        <f>(D616/D613)*BF91</f>
        <v>0</v>
      </c>
      <c r="E630" s="232">
        <f>(E624/E613)*SUM(C630:D630)</f>
        <v>0</v>
      </c>
      <c r="F630" s="232">
        <f>(F625/F613)*BF65</f>
        <v>0</v>
      </c>
      <c r="G630" s="230">
        <f>(G626/G613)*BF92</f>
        <v>0</v>
      </c>
      <c r="H630" s="232">
        <f>(H629/H613)*BF61</f>
        <v>0</v>
      </c>
      <c r="I630" s="230">
        <f>SUM(C630:H630)</f>
        <v>0</v>
      </c>
      <c r="J630" s="230"/>
      <c r="N630" s="226" t="s">
        <v>499</v>
      </c>
    </row>
    <row r="631" spans="1:14" s="212" customFormat="1" ht="12.65" customHeight="1" x14ac:dyDescent="0.3">
      <c r="A631" s="225">
        <v>8350</v>
      </c>
      <c r="B631" s="229" t="s">
        <v>500</v>
      </c>
      <c r="C631" s="230" t="str">
        <f>BA86</f>
        <v>x</v>
      </c>
      <c r="D631" s="230">
        <f>(D616/D613)*BA91</f>
        <v>0</v>
      </c>
      <c r="E631" s="232">
        <f>(E624/E613)*SUM(C631:D631)</f>
        <v>0</v>
      </c>
      <c r="F631" s="232">
        <f>(F625/F613)*BA65</f>
        <v>0</v>
      </c>
      <c r="G631" s="230">
        <f>(G626/G613)*BA92</f>
        <v>0</v>
      </c>
      <c r="H631" s="232">
        <f>(H629/H613)*BA61</f>
        <v>0</v>
      </c>
      <c r="I631" s="230">
        <f>(I630/I613)*BA93</f>
        <v>0</v>
      </c>
      <c r="J631" s="230">
        <f>SUM(C631:I631)</f>
        <v>0</v>
      </c>
      <c r="N631" s="226" t="s">
        <v>501</v>
      </c>
    </row>
    <row r="632" spans="1:14" s="212" customFormat="1" ht="12.65" customHeight="1" x14ac:dyDescent="0.3">
      <c r="A632" s="225">
        <v>8200</v>
      </c>
      <c r="B632" s="229" t="s">
        <v>502</v>
      </c>
      <c r="C632" s="230" t="str">
        <f>AW86</f>
        <v>x</v>
      </c>
      <c r="D632" s="230">
        <f>(D616/D613)*AW91</f>
        <v>0</v>
      </c>
      <c r="E632" s="232">
        <f>(E624/E613)*SUM(C632:D632)</f>
        <v>0</v>
      </c>
      <c r="F632" s="232">
        <f>(F625/F613)*AW65</f>
        <v>0</v>
      </c>
      <c r="G632" s="230">
        <f>(G626/G613)*AW92</f>
        <v>0</v>
      </c>
      <c r="H632" s="232">
        <f>(H629/H613)*AW61</f>
        <v>0</v>
      </c>
      <c r="I632" s="230">
        <f>(I630/I613)*AW93</f>
        <v>0</v>
      </c>
      <c r="J632" s="230">
        <f>(J631/J613)*AW94</f>
        <v>0</v>
      </c>
      <c r="N632" s="226" t="s">
        <v>503</v>
      </c>
    </row>
    <row r="633" spans="1:14" s="212" customFormat="1" ht="12.65" customHeight="1" x14ac:dyDescent="0.3">
      <c r="A633" s="225">
        <v>8360</v>
      </c>
      <c r="B633" s="229" t="s">
        <v>504</v>
      </c>
      <c r="C633" s="230" t="str">
        <f>BB86</f>
        <v>x</v>
      </c>
      <c r="D633" s="230">
        <f>(D616/D613)*BB91</f>
        <v>0</v>
      </c>
      <c r="E633" s="232">
        <f>(E624/E613)*SUM(C633:D633)</f>
        <v>0</v>
      </c>
      <c r="F633" s="232">
        <f>(F625/F613)*BB65</f>
        <v>0</v>
      </c>
      <c r="G633" s="230">
        <f>(G626/G613)*BB92</f>
        <v>0</v>
      </c>
      <c r="H633" s="232">
        <f>(H629/H613)*BB61</f>
        <v>0</v>
      </c>
      <c r="I633" s="230">
        <f>(I630/I613)*BB93</f>
        <v>0</v>
      </c>
      <c r="J633" s="230">
        <f>(J631/J613)*BB94</f>
        <v>0</v>
      </c>
      <c r="N633" s="226" t="s">
        <v>505</v>
      </c>
    </row>
    <row r="634" spans="1:14" s="212" customFormat="1" ht="12.65" customHeight="1" x14ac:dyDescent="0.3">
      <c r="A634" s="225">
        <v>8370</v>
      </c>
      <c r="B634" s="229" t="s">
        <v>506</v>
      </c>
      <c r="C634" s="230" t="str">
        <f>BC86</f>
        <v>x</v>
      </c>
      <c r="D634" s="230">
        <f>(D616/D613)*BC91</f>
        <v>0</v>
      </c>
      <c r="E634" s="232">
        <f>(E624/E613)*SUM(C634:D634)</f>
        <v>0</v>
      </c>
      <c r="F634" s="232">
        <f>(F625/F613)*BC65</f>
        <v>0</v>
      </c>
      <c r="G634" s="230">
        <f>(G626/G613)*BC92</f>
        <v>0</v>
      </c>
      <c r="H634" s="232">
        <f>(H629/H613)*BC61</f>
        <v>0</v>
      </c>
      <c r="I634" s="230">
        <f>(I630/I613)*BC93</f>
        <v>0</v>
      </c>
      <c r="J634" s="230">
        <f>(J631/J613)*BC94</f>
        <v>0</v>
      </c>
      <c r="N634" s="226" t="s">
        <v>507</v>
      </c>
    </row>
    <row r="635" spans="1:14" s="212" customFormat="1" ht="12.65" customHeight="1" x14ac:dyDescent="0.3">
      <c r="A635" s="225">
        <v>8490</v>
      </c>
      <c r="B635" s="229" t="s">
        <v>508</v>
      </c>
      <c r="C635" s="230" t="str">
        <f>BI86</f>
        <v>x</v>
      </c>
      <c r="D635" s="230">
        <f>(D616/D613)*BI91</f>
        <v>0</v>
      </c>
      <c r="E635" s="232">
        <f>(E624/E613)*SUM(C635:D635)</f>
        <v>0</v>
      </c>
      <c r="F635" s="232">
        <f>(F625/F613)*BI65</f>
        <v>0</v>
      </c>
      <c r="G635" s="230">
        <f>(G626/G613)*BI92</f>
        <v>0</v>
      </c>
      <c r="H635" s="232">
        <f>(H629/H613)*BI61</f>
        <v>0</v>
      </c>
      <c r="I635" s="230">
        <f>(I630/I613)*BI93</f>
        <v>0</v>
      </c>
      <c r="J635" s="230">
        <f>(J631/J613)*BI94</f>
        <v>0</v>
      </c>
      <c r="N635" s="226" t="s">
        <v>509</v>
      </c>
    </row>
    <row r="636" spans="1:14" s="212" customFormat="1" ht="12.65" customHeight="1" x14ac:dyDescent="0.3">
      <c r="A636" s="225">
        <v>8530</v>
      </c>
      <c r="B636" s="229" t="s">
        <v>510</v>
      </c>
      <c r="C636" s="230" t="str">
        <f>BK86</f>
        <v>x</v>
      </c>
      <c r="D636" s="230">
        <f>(D616/D613)*BK91</f>
        <v>0</v>
      </c>
      <c r="E636" s="232">
        <f>(E624/E613)*SUM(C636:D636)</f>
        <v>0</v>
      </c>
      <c r="F636" s="232">
        <f>(F625/F613)*BK65</f>
        <v>0</v>
      </c>
      <c r="G636" s="230">
        <f>(G626/G613)*BK92</f>
        <v>0</v>
      </c>
      <c r="H636" s="232">
        <f>(H629/H613)*BK61</f>
        <v>0</v>
      </c>
      <c r="I636" s="230">
        <f>(I630/I613)*BK93</f>
        <v>0</v>
      </c>
      <c r="J636" s="230">
        <f>(J631/J613)*BK94</f>
        <v>0</v>
      </c>
      <c r="N636" s="226" t="s">
        <v>511</v>
      </c>
    </row>
    <row r="637" spans="1:14" s="212" customFormat="1" ht="12.65" customHeight="1" x14ac:dyDescent="0.3">
      <c r="A637" s="225">
        <v>8480</v>
      </c>
      <c r="B637" s="229" t="s">
        <v>512</v>
      </c>
      <c r="C637" s="230" t="str">
        <f>BH86</f>
        <v>x</v>
      </c>
      <c r="D637" s="230">
        <f>(D616/D613)*BH91</f>
        <v>0</v>
      </c>
      <c r="E637" s="232">
        <f>(E624/E613)*SUM(C637:D637)</f>
        <v>0</v>
      </c>
      <c r="F637" s="232">
        <f>(F625/F613)*BH65</f>
        <v>0</v>
      </c>
      <c r="G637" s="230">
        <f>(G626/G613)*BH92</f>
        <v>0</v>
      </c>
      <c r="H637" s="232">
        <f>(H629/H613)*BH61</f>
        <v>0</v>
      </c>
      <c r="I637" s="230">
        <f>(I630/I613)*BH93</f>
        <v>0</v>
      </c>
      <c r="J637" s="230">
        <f>(J631/J613)*BH94</f>
        <v>0</v>
      </c>
      <c r="N637" s="226" t="s">
        <v>513</v>
      </c>
    </row>
    <row r="638" spans="1:14" s="212" customFormat="1" ht="12.65" customHeight="1" x14ac:dyDescent="0.3">
      <c r="A638" s="225">
        <v>8560</v>
      </c>
      <c r="B638" s="229" t="s">
        <v>94</v>
      </c>
      <c r="C638" s="230" t="str">
        <f>BL86</f>
        <v>x</v>
      </c>
      <c r="D638" s="230">
        <f>(D616/D613)*BL91</f>
        <v>0</v>
      </c>
      <c r="E638" s="232">
        <f>(E624/E613)*SUM(C638:D638)</f>
        <v>0</v>
      </c>
      <c r="F638" s="232">
        <f>(F625/F613)*BL65</f>
        <v>0</v>
      </c>
      <c r="G638" s="230">
        <f>(G626/G613)*BL92</f>
        <v>0</v>
      </c>
      <c r="H638" s="232">
        <f>(H629/H613)*BL61</f>
        <v>0</v>
      </c>
      <c r="I638" s="230">
        <f>(I630/I613)*BL93</f>
        <v>0</v>
      </c>
      <c r="J638" s="230">
        <f>(J631/J613)*BL94</f>
        <v>0</v>
      </c>
      <c r="N638" s="226" t="s">
        <v>514</v>
      </c>
    </row>
    <row r="639" spans="1:14" s="212" customFormat="1" ht="12.65" customHeight="1" x14ac:dyDescent="0.3">
      <c r="A639" s="225">
        <v>8590</v>
      </c>
      <c r="B639" s="229" t="s">
        <v>515</v>
      </c>
      <c r="C639" s="230" t="str">
        <f>BM86</f>
        <v>x</v>
      </c>
      <c r="D639" s="230">
        <f>(D616/D613)*BM91</f>
        <v>0</v>
      </c>
      <c r="E639" s="232">
        <f>(E624/E613)*SUM(C639:D639)</f>
        <v>0</v>
      </c>
      <c r="F639" s="232">
        <f>(F625/F613)*BM65</f>
        <v>0</v>
      </c>
      <c r="G639" s="230">
        <f>(G626/G613)*BM92</f>
        <v>0</v>
      </c>
      <c r="H639" s="232">
        <f>(H629/H613)*BM61</f>
        <v>0</v>
      </c>
      <c r="I639" s="230">
        <f>(I630/I613)*BM93</f>
        <v>0</v>
      </c>
      <c r="J639" s="230">
        <f>(J631/J613)*BM94</f>
        <v>0</v>
      </c>
      <c r="N639" s="226" t="s">
        <v>516</v>
      </c>
    </row>
    <row r="640" spans="1:14" s="212" customFormat="1" ht="12.65" customHeight="1" x14ac:dyDescent="0.3">
      <c r="A640" s="225">
        <v>8660</v>
      </c>
      <c r="B640" s="229" t="s">
        <v>517</v>
      </c>
      <c r="C640" s="230" t="str">
        <f>BS86</f>
        <v>x</v>
      </c>
      <c r="D640" s="230">
        <f>(D616/D613)*BS91</f>
        <v>0</v>
      </c>
      <c r="E640" s="232">
        <f>(E624/E613)*SUM(C640:D640)</f>
        <v>0</v>
      </c>
      <c r="F640" s="232">
        <f>(F625/F613)*BS65</f>
        <v>0</v>
      </c>
      <c r="G640" s="230">
        <f>(G626/G613)*BS92</f>
        <v>0</v>
      </c>
      <c r="H640" s="232">
        <f>(H629/H613)*BS61</f>
        <v>0</v>
      </c>
      <c r="I640" s="230">
        <f>(I630/I613)*BS93</f>
        <v>0</v>
      </c>
      <c r="J640" s="230">
        <f>(J631/J613)*BS94</f>
        <v>0</v>
      </c>
      <c r="N640" s="226" t="s">
        <v>518</v>
      </c>
    </row>
    <row r="641" spans="1:14" s="212" customFormat="1" ht="12.65" customHeight="1" x14ac:dyDescent="0.3">
      <c r="A641" s="225">
        <v>8670</v>
      </c>
      <c r="B641" s="229" t="s">
        <v>519</v>
      </c>
      <c r="C641" s="230" t="str">
        <f>BT86</f>
        <v>x</v>
      </c>
      <c r="D641" s="230">
        <f>(D616/D613)*BT91</f>
        <v>0</v>
      </c>
      <c r="E641" s="232">
        <f>(E624/E613)*SUM(C641:D641)</f>
        <v>0</v>
      </c>
      <c r="F641" s="232">
        <f>(F625/F613)*BT65</f>
        <v>0</v>
      </c>
      <c r="G641" s="230">
        <f>(G626/G613)*BT92</f>
        <v>0</v>
      </c>
      <c r="H641" s="232">
        <f>(H629/H613)*BT61</f>
        <v>0</v>
      </c>
      <c r="I641" s="230">
        <f>(I630/I613)*BT93</f>
        <v>0</v>
      </c>
      <c r="J641" s="230">
        <f>(J631/J613)*BT94</f>
        <v>0</v>
      </c>
      <c r="N641" s="226" t="s">
        <v>520</v>
      </c>
    </row>
    <row r="642" spans="1:14" s="212" customFormat="1" ht="12.65" customHeight="1" x14ac:dyDescent="0.3">
      <c r="A642" s="225">
        <v>8680</v>
      </c>
      <c r="B642" s="229" t="s">
        <v>521</v>
      </c>
      <c r="C642" s="230" t="str">
        <f>BU86</f>
        <v>x</v>
      </c>
      <c r="D642" s="230">
        <f>(D616/D613)*BU91</f>
        <v>0</v>
      </c>
      <c r="E642" s="232">
        <f>(E624/E613)*SUM(C642:D642)</f>
        <v>0</v>
      </c>
      <c r="F642" s="232">
        <f>(F625/F613)*BU65</f>
        <v>0</v>
      </c>
      <c r="G642" s="230">
        <f>(G626/G613)*BU92</f>
        <v>0</v>
      </c>
      <c r="H642" s="232">
        <f>(H629/H613)*BU61</f>
        <v>0</v>
      </c>
      <c r="I642" s="230">
        <f>(I630/I613)*BU93</f>
        <v>0</v>
      </c>
      <c r="J642" s="230">
        <f>(J631/J613)*BU94</f>
        <v>0</v>
      </c>
      <c r="N642" s="226" t="s">
        <v>522</v>
      </c>
    </row>
    <row r="643" spans="1:14" s="212" customFormat="1" ht="12.65" customHeight="1" x14ac:dyDescent="0.3">
      <c r="A643" s="225">
        <v>8690</v>
      </c>
      <c r="B643" s="229" t="s">
        <v>523</v>
      </c>
      <c r="C643" s="230" t="str">
        <f>BV86</f>
        <v>x</v>
      </c>
      <c r="D643" s="230">
        <f>(D616/D613)*BV91</f>
        <v>0</v>
      </c>
      <c r="E643" s="232">
        <f>(E624/E613)*SUM(C643:D643)</f>
        <v>0</v>
      </c>
      <c r="F643" s="232">
        <f>(F625/F613)*BV65</f>
        <v>0</v>
      </c>
      <c r="G643" s="230">
        <f>(G626/G613)*BV92</f>
        <v>0</v>
      </c>
      <c r="H643" s="232">
        <f>(H629/H613)*BV61</f>
        <v>0</v>
      </c>
      <c r="I643" s="230">
        <f>(I630/I613)*BV93</f>
        <v>0</v>
      </c>
      <c r="J643" s="230">
        <f>(J631/J613)*BV94</f>
        <v>0</v>
      </c>
      <c r="N643" s="226" t="s">
        <v>524</v>
      </c>
    </row>
    <row r="644" spans="1:14" s="212" customFormat="1" ht="12.65" customHeight="1" x14ac:dyDescent="0.3">
      <c r="A644" s="225">
        <v>8700</v>
      </c>
      <c r="B644" s="229" t="s">
        <v>525</v>
      </c>
      <c r="C644" s="230" t="str">
        <f>BW86</f>
        <v>x</v>
      </c>
      <c r="D644" s="230">
        <f>(D616/D613)*BW91</f>
        <v>0</v>
      </c>
      <c r="E644" s="232">
        <f>(E624/E613)*SUM(C644:D644)</f>
        <v>0</v>
      </c>
      <c r="F644" s="232">
        <f>(F625/F613)*BW65</f>
        <v>0</v>
      </c>
      <c r="G644" s="230">
        <f>(G626/G613)*BW92</f>
        <v>0</v>
      </c>
      <c r="H644" s="232">
        <f>(H629/H613)*BW61</f>
        <v>0</v>
      </c>
      <c r="I644" s="230">
        <f>(I630/I613)*BW93</f>
        <v>0</v>
      </c>
      <c r="J644" s="230">
        <f>(J631/J613)*BW94</f>
        <v>0</v>
      </c>
      <c r="N644" s="226" t="s">
        <v>526</v>
      </c>
    </row>
    <row r="645" spans="1:14" s="212" customFormat="1" ht="12.65" customHeight="1" x14ac:dyDescent="0.3">
      <c r="A645" s="225">
        <v>8710</v>
      </c>
      <c r="B645" s="229" t="s">
        <v>527</v>
      </c>
      <c r="C645" s="230" t="str">
        <f>BX86</f>
        <v>x</v>
      </c>
      <c r="D645" s="230">
        <f>(D616/D613)*BX91</f>
        <v>0</v>
      </c>
      <c r="E645" s="232">
        <f>(E624/E613)*SUM(C645:D645)</f>
        <v>0</v>
      </c>
      <c r="F645" s="232">
        <f>(F625/F613)*BX65</f>
        <v>0</v>
      </c>
      <c r="G645" s="230">
        <f>(G626/G613)*BX92</f>
        <v>0</v>
      </c>
      <c r="H645" s="232">
        <f>(H629/H613)*BX61</f>
        <v>0</v>
      </c>
      <c r="I645" s="230">
        <f>(I630/I613)*BX93</f>
        <v>0</v>
      </c>
      <c r="J645" s="230">
        <f>(J631/J613)*BX94</f>
        <v>0</v>
      </c>
      <c r="K645" s="232">
        <f>SUM(C632:J645)</f>
        <v>0</v>
      </c>
      <c r="L645" s="232"/>
      <c r="N645" s="226" t="s">
        <v>528</v>
      </c>
    </row>
    <row r="646" spans="1:14" s="212" customFormat="1" ht="12.65" customHeight="1" x14ac:dyDescent="0.3">
      <c r="A646" s="225">
        <v>8720</v>
      </c>
      <c r="B646" s="229" t="s">
        <v>529</v>
      </c>
      <c r="C646" s="230" t="str">
        <f>BY86</f>
        <v>x</v>
      </c>
      <c r="D646" s="230">
        <f>(D616/D613)*BY91</f>
        <v>0</v>
      </c>
      <c r="E646" s="232">
        <f>(E624/E613)*SUM(C646:D646)</f>
        <v>0</v>
      </c>
      <c r="F646" s="232">
        <f>(F625/F613)*BY65</f>
        <v>0</v>
      </c>
      <c r="G646" s="230">
        <f>(G626/G613)*BY92</f>
        <v>0</v>
      </c>
      <c r="H646" s="232">
        <f>(H629/H613)*BY61</f>
        <v>0</v>
      </c>
      <c r="I646" s="230">
        <f>(I630/I613)*BY93</f>
        <v>0</v>
      </c>
      <c r="J646" s="230">
        <f>(J631/J613)*BY94</f>
        <v>0</v>
      </c>
      <c r="K646" s="232">
        <v>0</v>
      </c>
      <c r="L646" s="232"/>
      <c r="N646" s="226" t="s">
        <v>530</v>
      </c>
    </row>
    <row r="647" spans="1:14" s="212" customFormat="1" ht="12.65" customHeight="1" x14ac:dyDescent="0.3">
      <c r="A647" s="225">
        <v>8730</v>
      </c>
      <c r="B647" s="229" t="s">
        <v>531</v>
      </c>
      <c r="C647" s="230" t="str">
        <f>BZ86</f>
        <v>x</v>
      </c>
      <c r="D647" s="230">
        <f>(D616/D613)*BZ91</f>
        <v>0</v>
      </c>
      <c r="E647" s="232">
        <f>(E624/E613)*SUM(C647:D647)</f>
        <v>0</v>
      </c>
      <c r="F647" s="232">
        <f>(F625/F613)*BZ65</f>
        <v>0</v>
      </c>
      <c r="G647" s="230">
        <f>(G626/G613)*BZ92</f>
        <v>0</v>
      </c>
      <c r="H647" s="232">
        <f>(H629/H613)*BZ61</f>
        <v>0</v>
      </c>
      <c r="I647" s="230">
        <f>(I630/I613)*BZ93</f>
        <v>0</v>
      </c>
      <c r="J647" s="230">
        <f>(J631/J613)*BZ94</f>
        <v>0</v>
      </c>
      <c r="K647" s="232">
        <v>0</v>
      </c>
      <c r="L647" s="232"/>
      <c r="N647" s="226" t="s">
        <v>532</v>
      </c>
    </row>
    <row r="648" spans="1:14" s="212" customFormat="1" ht="12.65" customHeight="1" x14ac:dyDescent="0.3">
      <c r="A648" s="225">
        <v>8740</v>
      </c>
      <c r="B648" s="229" t="s">
        <v>533</v>
      </c>
      <c r="C648" s="230" t="str">
        <f>CA86</f>
        <v>x</v>
      </c>
      <c r="D648" s="230">
        <f>(D616/D613)*CA91</f>
        <v>0</v>
      </c>
      <c r="E648" s="232">
        <f>(E624/E613)*SUM(C648:D648)</f>
        <v>0</v>
      </c>
      <c r="F648" s="232">
        <f>(F625/F613)*CA65</f>
        <v>0</v>
      </c>
      <c r="G648" s="230">
        <f>(G626/G613)*CA92</f>
        <v>0</v>
      </c>
      <c r="H648" s="232">
        <f>(H629/H613)*CA61</f>
        <v>0</v>
      </c>
      <c r="I648" s="230">
        <f>(I630/I613)*CA93</f>
        <v>0</v>
      </c>
      <c r="J648" s="230">
        <f>(J631/J613)*CA94</f>
        <v>0</v>
      </c>
      <c r="K648" s="232">
        <v>0</v>
      </c>
      <c r="L648" s="232">
        <f>SUM(C646:K648)</f>
        <v>0</v>
      </c>
      <c r="N648" s="226" t="s">
        <v>534</v>
      </c>
    </row>
    <row r="649" spans="1:14" s="212" customFormat="1" ht="12.65" customHeight="1" x14ac:dyDescent="0.3">
      <c r="A649" s="225"/>
      <c r="B649" s="225"/>
      <c r="C649" s="212">
        <f>SUM(C615:C648)</f>
        <v>-6755069.7200000007</v>
      </c>
      <c r="L649" s="228"/>
    </row>
    <row r="667" spans="1:14" s="212" customFormat="1" ht="12.65" customHeight="1" x14ac:dyDescent="0.3">
      <c r="C667" s="223" t="s">
        <v>535</v>
      </c>
      <c r="M667" s="223" t="s">
        <v>536</v>
      </c>
    </row>
    <row r="668" spans="1:14" s="212" customFormat="1" ht="12.65" customHeight="1" x14ac:dyDescent="0.3">
      <c r="C668" s="223" t="s">
        <v>465</v>
      </c>
      <c r="D668" s="223" t="s">
        <v>466</v>
      </c>
      <c r="E668" s="224" t="s">
        <v>467</v>
      </c>
      <c r="F668" s="223" t="s">
        <v>468</v>
      </c>
      <c r="G668" s="223" t="s">
        <v>469</v>
      </c>
      <c r="H668" s="223" t="s">
        <v>470</v>
      </c>
      <c r="I668" s="223" t="s">
        <v>471</v>
      </c>
      <c r="J668" s="223" t="s">
        <v>472</v>
      </c>
      <c r="K668" s="223" t="s">
        <v>473</v>
      </c>
      <c r="L668" s="224" t="s">
        <v>474</v>
      </c>
      <c r="M668" s="223" t="s">
        <v>537</v>
      </c>
    </row>
    <row r="669" spans="1:14" s="212" customFormat="1" ht="12.65" customHeight="1" x14ac:dyDescent="0.3">
      <c r="A669" s="225">
        <v>6010</v>
      </c>
      <c r="B669" s="224" t="s">
        <v>263</v>
      </c>
      <c r="C669" s="230" t="str">
        <f>C86</f>
        <v>x</v>
      </c>
      <c r="D669" s="230">
        <f>(D616/D613)*C91</f>
        <v>-421366.15626470721</v>
      </c>
      <c r="E669" s="232">
        <f>(E624/E613)*SUM(C669:D669)</f>
        <v>0</v>
      </c>
      <c r="F669" s="232">
        <f>(F625/F613)*C65</f>
        <v>0</v>
      </c>
      <c r="G669" s="230">
        <f>(G626/G613)*C92</f>
        <v>0</v>
      </c>
      <c r="H669" s="232">
        <f>(H629/H613)*C61</f>
        <v>0</v>
      </c>
      <c r="I669" s="230">
        <f>(I630/I613)*C93</f>
        <v>0</v>
      </c>
      <c r="J669" s="230">
        <f>(J631/J613)*C94</f>
        <v>0</v>
      </c>
      <c r="K669" s="230">
        <f>(K645/K613)*C90</f>
        <v>0</v>
      </c>
      <c r="L669" s="230" t="e">
        <f>(L648/L613)*C95</f>
        <v>#DIV/0!</v>
      </c>
      <c r="M669" s="212" t="e">
        <f t="shared" ref="M669:M714" si="0">ROUND(SUM(D669:L669),0)</f>
        <v>#DIV/0!</v>
      </c>
      <c r="N669" s="224" t="s">
        <v>538</v>
      </c>
    </row>
    <row r="670" spans="1:14" s="212" customFormat="1" ht="12.65" customHeight="1" x14ac:dyDescent="0.3">
      <c r="A670" s="225">
        <v>6030</v>
      </c>
      <c r="B670" s="224" t="s">
        <v>264</v>
      </c>
      <c r="C670" s="230" t="str">
        <f>D86</f>
        <v>x</v>
      </c>
      <c r="D670" s="230">
        <f>(D616/D613)*D91</f>
        <v>-818040.41616410809</v>
      </c>
      <c r="E670" s="232">
        <f>(E624/E613)*SUM(C670:D670)</f>
        <v>0</v>
      </c>
      <c r="F670" s="232">
        <f>(F625/F613)*D65</f>
        <v>0</v>
      </c>
      <c r="G670" s="230">
        <f>(G626/G613)*D92</f>
        <v>0</v>
      </c>
      <c r="H670" s="232">
        <f>(H629/H613)*D61</f>
        <v>0</v>
      </c>
      <c r="I670" s="230">
        <f>(I630/I613)*D93</f>
        <v>0</v>
      </c>
      <c r="J670" s="230">
        <f>(J631/J613)*D94</f>
        <v>0</v>
      </c>
      <c r="K670" s="230">
        <f>(K645/K613)*D90</f>
        <v>0</v>
      </c>
      <c r="L670" s="230" t="e">
        <f>(L648/L613)*D95</f>
        <v>#DIV/0!</v>
      </c>
      <c r="M670" s="212" t="e">
        <f t="shared" si="0"/>
        <v>#DIV/0!</v>
      </c>
      <c r="N670" s="224" t="s">
        <v>539</v>
      </c>
    </row>
    <row r="671" spans="1:14" s="212" customFormat="1" ht="12.65" customHeight="1" x14ac:dyDescent="0.3">
      <c r="A671" s="225">
        <v>6070</v>
      </c>
      <c r="B671" s="224" t="s">
        <v>540</v>
      </c>
      <c r="C671" s="230" t="str">
        <f>E86</f>
        <v>x</v>
      </c>
      <c r="D671" s="230">
        <f>(D616/D613)*E91</f>
        <v>-1434578.0746393739</v>
      </c>
      <c r="E671" s="232">
        <f>(E624/E613)*SUM(C671:D671)</f>
        <v>0</v>
      </c>
      <c r="F671" s="232">
        <f>(F625/F613)*E65</f>
        <v>0</v>
      </c>
      <c r="G671" s="230">
        <f>(G626/G613)*E92</f>
        <v>0</v>
      </c>
      <c r="H671" s="232">
        <f>(H629/H613)*E61</f>
        <v>0</v>
      </c>
      <c r="I671" s="230">
        <f>(I630/I613)*E93</f>
        <v>0</v>
      </c>
      <c r="J671" s="230">
        <f>(J631/J613)*E94</f>
        <v>0</v>
      </c>
      <c r="K671" s="230">
        <f>(K645/K613)*E90</f>
        <v>0</v>
      </c>
      <c r="L671" s="230" t="e">
        <f>(L648/L613)*E95</f>
        <v>#DIV/0!</v>
      </c>
      <c r="M671" s="212" t="e">
        <f t="shared" si="0"/>
        <v>#DIV/0!</v>
      </c>
      <c r="N671" s="224" t="s">
        <v>541</v>
      </c>
    </row>
    <row r="672" spans="1:14" s="212" customFormat="1" ht="12.65" customHeight="1" x14ac:dyDescent="0.3">
      <c r="A672" s="225">
        <v>6100</v>
      </c>
      <c r="B672" s="224" t="s">
        <v>542</v>
      </c>
      <c r="C672" s="230" t="str">
        <f>F86</f>
        <v>x</v>
      </c>
      <c r="D672" s="230">
        <f>(D616/D613)*F91</f>
        <v>-7006.589395967284</v>
      </c>
      <c r="E672" s="232">
        <f>(E624/E613)*SUM(C672:D672)</f>
        <v>0</v>
      </c>
      <c r="F672" s="232">
        <f>(F625/F613)*F65</f>
        <v>0</v>
      </c>
      <c r="G672" s="230">
        <f>(G626/G613)*F92</f>
        <v>0</v>
      </c>
      <c r="H672" s="232">
        <f>(H629/H613)*F61</f>
        <v>0</v>
      </c>
      <c r="I672" s="230">
        <f>(I630/I613)*F93</f>
        <v>0</v>
      </c>
      <c r="J672" s="230">
        <f>(J631/J613)*F94</f>
        <v>0</v>
      </c>
      <c r="K672" s="230">
        <f>(K645/K613)*F90</f>
        <v>0</v>
      </c>
      <c r="L672" s="230" t="e">
        <f>(L648/L613)*F95</f>
        <v>#DIV/0!</v>
      </c>
      <c r="M672" s="212" t="e">
        <f t="shared" si="0"/>
        <v>#DIV/0!</v>
      </c>
      <c r="N672" s="224" t="s">
        <v>543</v>
      </c>
    </row>
    <row r="673" spans="1:14" s="212" customFormat="1" ht="12.65" customHeight="1" x14ac:dyDescent="0.3">
      <c r="A673" s="225">
        <v>6120</v>
      </c>
      <c r="B673" s="224" t="s">
        <v>544</v>
      </c>
      <c r="C673" s="230" t="str">
        <f>G86</f>
        <v>x</v>
      </c>
      <c r="D673" s="230">
        <f>(D616/D613)*G91</f>
        <v>0</v>
      </c>
      <c r="E673" s="232">
        <f>(E624/E613)*SUM(C673:D673)</f>
        <v>0</v>
      </c>
      <c r="F673" s="232">
        <f>(F625/F613)*G65</f>
        <v>0</v>
      </c>
      <c r="G673" s="230">
        <f>(G626/G613)*G92</f>
        <v>0</v>
      </c>
      <c r="H673" s="232">
        <f>(H629/H613)*G61</f>
        <v>0</v>
      </c>
      <c r="I673" s="230">
        <f>(I630/I613)*G93</f>
        <v>0</v>
      </c>
      <c r="J673" s="230">
        <f>(J631/J613)*G94</f>
        <v>0</v>
      </c>
      <c r="K673" s="230">
        <f>(K645/K613)*G90</f>
        <v>0</v>
      </c>
      <c r="L673" s="230" t="e">
        <f>(L648/L613)*G95</f>
        <v>#DIV/0!</v>
      </c>
      <c r="M673" s="212" t="e">
        <f t="shared" si="0"/>
        <v>#DIV/0!</v>
      </c>
      <c r="N673" s="224" t="s">
        <v>545</v>
      </c>
    </row>
    <row r="674" spans="1:14" s="212" customFormat="1" ht="12.65" customHeight="1" x14ac:dyDescent="0.3">
      <c r="A674" s="225">
        <v>6140</v>
      </c>
      <c r="B674" s="224" t="s">
        <v>546</v>
      </c>
      <c r="C674" s="230" t="str">
        <f>H86</f>
        <v>x</v>
      </c>
      <c r="D674" s="230">
        <f>(D616/D613)*H91</f>
        <v>-2064369.1612491801</v>
      </c>
      <c r="E674" s="232">
        <f>(E624/E613)*SUM(C674:D674)</f>
        <v>0</v>
      </c>
      <c r="F674" s="232">
        <f>(F625/F613)*H65</f>
        <v>0</v>
      </c>
      <c r="G674" s="230">
        <f>(G626/G613)*H92</f>
        <v>0</v>
      </c>
      <c r="H674" s="232">
        <f>(H629/H613)*H61</f>
        <v>0</v>
      </c>
      <c r="I674" s="230">
        <f>(I630/I613)*H93</f>
        <v>0</v>
      </c>
      <c r="J674" s="230">
        <f>(J631/J613)*H94</f>
        <v>0</v>
      </c>
      <c r="K674" s="230">
        <f>(K645/K613)*H90</f>
        <v>0</v>
      </c>
      <c r="L674" s="230" t="e">
        <f>(L648/L613)*H95</f>
        <v>#DIV/0!</v>
      </c>
      <c r="M674" s="212" t="e">
        <f t="shared" si="0"/>
        <v>#DIV/0!</v>
      </c>
      <c r="N674" s="224" t="s">
        <v>547</v>
      </c>
    </row>
    <row r="675" spans="1:14" s="212" customFormat="1" ht="12.65" customHeight="1" x14ac:dyDescent="0.3">
      <c r="A675" s="225">
        <v>6150</v>
      </c>
      <c r="B675" s="224" t="s">
        <v>548</v>
      </c>
      <c r="C675" s="230" t="str">
        <f>I86</f>
        <v>x</v>
      </c>
      <c r="D675" s="230">
        <f>(D616/D613)*I91</f>
        <v>0</v>
      </c>
      <c r="E675" s="232">
        <f>(E624/E613)*SUM(C675:D675)</f>
        <v>0</v>
      </c>
      <c r="F675" s="232">
        <f>(F625/F613)*I65</f>
        <v>0</v>
      </c>
      <c r="G675" s="230">
        <f>(G626/G613)*I92</f>
        <v>0</v>
      </c>
      <c r="H675" s="232">
        <f>(H629/H613)*I61</f>
        <v>0</v>
      </c>
      <c r="I675" s="230">
        <f>(I630/I613)*I93</f>
        <v>0</v>
      </c>
      <c r="J675" s="230">
        <f>(J631/J613)*I94</f>
        <v>0</v>
      </c>
      <c r="K675" s="230">
        <f>(K645/K613)*I90</f>
        <v>0</v>
      </c>
      <c r="L675" s="230" t="e">
        <f>(L648/L613)*I95</f>
        <v>#DIV/0!</v>
      </c>
      <c r="M675" s="212" t="e">
        <f t="shared" si="0"/>
        <v>#DIV/0!</v>
      </c>
      <c r="N675" s="224" t="s">
        <v>549</v>
      </c>
    </row>
    <row r="676" spans="1:14" s="212" customFormat="1" ht="12.65" customHeight="1" x14ac:dyDescent="0.3">
      <c r="A676" s="225">
        <v>6170</v>
      </c>
      <c r="B676" s="224" t="s">
        <v>45</v>
      </c>
      <c r="C676" s="230" t="str">
        <f>J86</f>
        <v>x</v>
      </c>
      <c r="D676" s="230">
        <f>(D616/D613)*J91</f>
        <v>0</v>
      </c>
      <c r="E676" s="232">
        <f>(E624/E613)*SUM(C676:D676)</f>
        <v>0</v>
      </c>
      <c r="F676" s="232">
        <f>(F625/F613)*J65</f>
        <v>0</v>
      </c>
      <c r="G676" s="230">
        <f>(G626/G613)*J92</f>
        <v>0</v>
      </c>
      <c r="H676" s="232">
        <f>(H629/H613)*J61</f>
        <v>0</v>
      </c>
      <c r="I676" s="230">
        <f>(I630/I613)*J93</f>
        <v>0</v>
      </c>
      <c r="J676" s="230">
        <f>(J631/J613)*J94</f>
        <v>0</v>
      </c>
      <c r="K676" s="230">
        <f>(K645/K613)*J90</f>
        <v>0</v>
      </c>
      <c r="L676" s="230" t="e">
        <f>(L648/L613)*J95</f>
        <v>#DIV/0!</v>
      </c>
      <c r="M676" s="212" t="e">
        <f t="shared" si="0"/>
        <v>#DIV/0!</v>
      </c>
      <c r="N676" s="224" t="s">
        <v>550</v>
      </c>
    </row>
    <row r="677" spans="1:14" s="212" customFormat="1" ht="12.65" customHeight="1" x14ac:dyDescent="0.3">
      <c r="A677" s="225">
        <v>6200</v>
      </c>
      <c r="B677" s="224" t="s">
        <v>269</v>
      </c>
      <c r="C677" s="230" t="str">
        <f>K86</f>
        <v>x</v>
      </c>
      <c r="D677" s="230">
        <f>(D616/D613)*K91</f>
        <v>0</v>
      </c>
      <c r="E677" s="232">
        <f>(E624/E613)*SUM(C677:D677)</f>
        <v>0</v>
      </c>
      <c r="F677" s="232">
        <f>(F625/F613)*K65</f>
        <v>0</v>
      </c>
      <c r="G677" s="230">
        <f>(G626/G613)*K92</f>
        <v>0</v>
      </c>
      <c r="H677" s="232">
        <f>(H629/H613)*K61</f>
        <v>0</v>
      </c>
      <c r="I677" s="230">
        <f>(I630/I613)*K93</f>
        <v>0</v>
      </c>
      <c r="J677" s="230">
        <f>(J631/J613)*K94</f>
        <v>0</v>
      </c>
      <c r="K677" s="230">
        <f>(K645/K613)*K90</f>
        <v>0</v>
      </c>
      <c r="L677" s="230" t="e">
        <f>(L648/L613)*K95</f>
        <v>#DIV/0!</v>
      </c>
      <c r="M677" s="212" t="e">
        <f t="shared" si="0"/>
        <v>#DIV/0!</v>
      </c>
      <c r="N677" s="224" t="s">
        <v>551</v>
      </c>
    </row>
    <row r="678" spans="1:14" s="212" customFormat="1" ht="12.65" customHeight="1" x14ac:dyDescent="0.3">
      <c r="A678" s="225">
        <v>6210</v>
      </c>
      <c r="B678" s="224" t="s">
        <v>270</v>
      </c>
      <c r="C678" s="230" t="str">
        <f>L86</f>
        <v>x</v>
      </c>
      <c r="D678" s="230">
        <f>(D616/D613)*L91</f>
        <v>0</v>
      </c>
      <c r="E678" s="232">
        <f>(E624/E613)*SUM(C678:D678)</f>
        <v>0</v>
      </c>
      <c r="F678" s="232">
        <f>(F625/F613)*L65</f>
        <v>0</v>
      </c>
      <c r="G678" s="230">
        <f>(G626/G613)*L92</f>
        <v>0</v>
      </c>
      <c r="H678" s="232">
        <f>(H629/H613)*L61</f>
        <v>0</v>
      </c>
      <c r="I678" s="230">
        <f>(I630/I613)*L93</f>
        <v>0</v>
      </c>
      <c r="J678" s="230">
        <f>(J631/J613)*L94</f>
        <v>0</v>
      </c>
      <c r="K678" s="230">
        <f>(K645/K613)*L90</f>
        <v>0</v>
      </c>
      <c r="L678" s="230" t="e">
        <f>(L648/L613)*L95</f>
        <v>#DIV/0!</v>
      </c>
      <c r="M678" s="212" t="e">
        <f t="shared" si="0"/>
        <v>#DIV/0!</v>
      </c>
      <c r="N678" s="224" t="s">
        <v>552</v>
      </c>
    </row>
    <row r="679" spans="1:14" s="212" customFormat="1" ht="12.65" customHeight="1" x14ac:dyDescent="0.3">
      <c r="A679" s="225">
        <v>6330</v>
      </c>
      <c r="B679" s="224" t="s">
        <v>553</v>
      </c>
      <c r="C679" s="230" t="str">
        <f>M86</f>
        <v>x</v>
      </c>
      <c r="D679" s="230">
        <f>(D616/D613)*M91</f>
        <v>0</v>
      </c>
      <c r="E679" s="232">
        <f>(E624/E613)*SUM(C679:D679)</f>
        <v>0</v>
      </c>
      <c r="F679" s="232">
        <f>(F625/F613)*M65</f>
        <v>0</v>
      </c>
      <c r="G679" s="230">
        <f>(G626/G613)*M92</f>
        <v>0</v>
      </c>
      <c r="H679" s="232">
        <f>(H629/H613)*M61</f>
        <v>0</v>
      </c>
      <c r="I679" s="230">
        <f>(I630/I613)*M93</f>
        <v>0</v>
      </c>
      <c r="J679" s="230">
        <f>(J631/J613)*M94</f>
        <v>0</v>
      </c>
      <c r="K679" s="230">
        <f>(K645/K613)*M90</f>
        <v>0</v>
      </c>
      <c r="L679" s="230" t="e">
        <f>(L648/L613)*M95</f>
        <v>#DIV/0!</v>
      </c>
      <c r="M679" s="212" t="e">
        <f t="shared" si="0"/>
        <v>#DIV/0!</v>
      </c>
      <c r="N679" s="224" t="s">
        <v>554</v>
      </c>
    </row>
    <row r="680" spans="1:14" s="212" customFormat="1" ht="12.65" customHeight="1" x14ac:dyDescent="0.3">
      <c r="A680" s="225">
        <v>6400</v>
      </c>
      <c r="B680" s="224" t="s">
        <v>555</v>
      </c>
      <c r="C680" s="230" t="str">
        <f>N86</f>
        <v>x</v>
      </c>
      <c r="D680" s="230">
        <f>(D616/D613)*N91</f>
        <v>0</v>
      </c>
      <c r="E680" s="232">
        <f>(E624/E613)*SUM(C680:D680)</f>
        <v>0</v>
      </c>
      <c r="F680" s="232">
        <f>(F625/F613)*N65</f>
        <v>0</v>
      </c>
      <c r="G680" s="230">
        <f>(G626/G613)*N92</f>
        <v>0</v>
      </c>
      <c r="H680" s="232">
        <f>(H629/H613)*N61</f>
        <v>0</v>
      </c>
      <c r="I680" s="230">
        <f>(I630/I613)*N93</f>
        <v>0</v>
      </c>
      <c r="J680" s="230">
        <f>(J631/J613)*N94</f>
        <v>0</v>
      </c>
      <c r="K680" s="230">
        <f>(K645/K613)*N90</f>
        <v>0</v>
      </c>
      <c r="L680" s="230" t="e">
        <f>(L648/L613)*N95</f>
        <v>#DIV/0!</v>
      </c>
      <c r="M680" s="212" t="e">
        <f t="shared" si="0"/>
        <v>#DIV/0!</v>
      </c>
      <c r="N680" s="224" t="s">
        <v>556</v>
      </c>
    </row>
    <row r="681" spans="1:14" s="212" customFormat="1" ht="12.65" customHeight="1" x14ac:dyDescent="0.3">
      <c r="A681" s="225">
        <v>7010</v>
      </c>
      <c r="B681" s="224" t="s">
        <v>557</v>
      </c>
      <c r="C681" s="230" t="str">
        <f>O86</f>
        <v>x</v>
      </c>
      <c r="D681" s="230">
        <f>(D616/D613)*O91</f>
        <v>-551536.76889821992</v>
      </c>
      <c r="E681" s="232">
        <f>(E624/E613)*SUM(C681:D681)</f>
        <v>0</v>
      </c>
      <c r="F681" s="232">
        <f>(F625/F613)*O65</f>
        <v>0</v>
      </c>
      <c r="G681" s="230">
        <f>(G626/G613)*O92</f>
        <v>0</v>
      </c>
      <c r="H681" s="232">
        <f>(H629/H613)*O61</f>
        <v>0</v>
      </c>
      <c r="I681" s="230">
        <f>(I630/I613)*O93</f>
        <v>0</v>
      </c>
      <c r="J681" s="230">
        <f>(J631/J613)*O94</f>
        <v>0</v>
      </c>
      <c r="K681" s="230">
        <f>(K645/K613)*O90</f>
        <v>0</v>
      </c>
      <c r="L681" s="230" t="e">
        <f>(L648/L613)*O95</f>
        <v>#DIV/0!</v>
      </c>
      <c r="M681" s="212" t="e">
        <f t="shared" si="0"/>
        <v>#DIV/0!</v>
      </c>
      <c r="N681" s="224" t="s">
        <v>558</v>
      </c>
    </row>
    <row r="682" spans="1:14" s="212" customFormat="1" ht="12.65" customHeight="1" x14ac:dyDescent="0.3">
      <c r="A682" s="225">
        <v>7020</v>
      </c>
      <c r="B682" s="224" t="s">
        <v>559</v>
      </c>
      <c r="C682" s="230" t="str">
        <f>P86</f>
        <v>x</v>
      </c>
      <c r="D682" s="230">
        <f>(D616/D613)*P91</f>
        <v>0</v>
      </c>
      <c r="E682" s="232">
        <f>(E624/E613)*SUM(C682:D682)</f>
        <v>0</v>
      </c>
      <c r="F682" s="232">
        <f>(F625/F613)*P65</f>
        <v>0</v>
      </c>
      <c r="G682" s="230">
        <f>(G626/G613)*P92</f>
        <v>0</v>
      </c>
      <c r="H682" s="232">
        <f>(H629/H613)*P61</f>
        <v>0</v>
      </c>
      <c r="I682" s="230">
        <f>(I630/I613)*P93</f>
        <v>0</v>
      </c>
      <c r="J682" s="230">
        <f>(J631/J613)*P94</f>
        <v>0</v>
      </c>
      <c r="K682" s="230">
        <f>(K645/K613)*P90</f>
        <v>0</v>
      </c>
      <c r="L682" s="230" t="e">
        <f>(L648/L613)*P95</f>
        <v>#DIV/0!</v>
      </c>
      <c r="M682" s="212" t="e">
        <f t="shared" si="0"/>
        <v>#DIV/0!</v>
      </c>
      <c r="N682" s="224" t="s">
        <v>560</v>
      </c>
    </row>
    <row r="683" spans="1:14" s="212" customFormat="1" ht="12.65" customHeight="1" x14ac:dyDescent="0.3">
      <c r="A683" s="225">
        <v>7030</v>
      </c>
      <c r="B683" s="224" t="s">
        <v>561</v>
      </c>
      <c r="C683" s="230" t="str">
        <f>Q86</f>
        <v>x</v>
      </c>
      <c r="D683" s="230">
        <f>(D616/D613)*Q91</f>
        <v>0</v>
      </c>
      <c r="E683" s="232">
        <f>(E624/E613)*SUM(C683:D683)</f>
        <v>0</v>
      </c>
      <c r="F683" s="232">
        <f>(F625/F613)*Q65</f>
        <v>0</v>
      </c>
      <c r="G683" s="230">
        <f>(G626/G613)*Q92</f>
        <v>0</v>
      </c>
      <c r="H683" s="232">
        <f>(H629/H613)*Q61</f>
        <v>0</v>
      </c>
      <c r="I683" s="230">
        <f>(I630/I613)*Q93</f>
        <v>0</v>
      </c>
      <c r="J683" s="230">
        <f>(J631/J613)*Q94</f>
        <v>0</v>
      </c>
      <c r="K683" s="230">
        <f>(K645/K613)*Q90</f>
        <v>0</v>
      </c>
      <c r="L683" s="230" t="e">
        <f>(L648/L613)*Q95</f>
        <v>#DIV/0!</v>
      </c>
      <c r="M683" s="212" t="e">
        <f t="shared" si="0"/>
        <v>#DIV/0!</v>
      </c>
      <c r="N683" s="224" t="s">
        <v>562</v>
      </c>
    </row>
    <row r="684" spans="1:14" s="212" customFormat="1" ht="12.65" customHeight="1" x14ac:dyDescent="0.3">
      <c r="A684" s="225">
        <v>7040</v>
      </c>
      <c r="B684" s="224" t="s">
        <v>53</v>
      </c>
      <c r="C684" s="230" t="str">
        <f>R86</f>
        <v>x</v>
      </c>
      <c r="D684" s="230">
        <f>(D616/D613)*R91</f>
        <v>-124514.69107291258</v>
      </c>
      <c r="E684" s="232">
        <f>(E624/E613)*SUM(C684:D684)</f>
        <v>0</v>
      </c>
      <c r="F684" s="232">
        <f>(F625/F613)*R65</f>
        <v>0</v>
      </c>
      <c r="G684" s="230">
        <f>(G626/G613)*R92</f>
        <v>0</v>
      </c>
      <c r="H684" s="232">
        <f>(H629/H613)*R61</f>
        <v>0</v>
      </c>
      <c r="I684" s="230">
        <f>(I630/I613)*R93</f>
        <v>0</v>
      </c>
      <c r="J684" s="230">
        <f>(J631/J613)*R94</f>
        <v>0</v>
      </c>
      <c r="K684" s="230">
        <f>(K645/K613)*R90</f>
        <v>0</v>
      </c>
      <c r="L684" s="230" t="e">
        <f>(L648/L613)*R95</f>
        <v>#DIV/0!</v>
      </c>
      <c r="M684" s="212" t="e">
        <f t="shared" si="0"/>
        <v>#DIV/0!</v>
      </c>
      <c r="N684" s="224" t="s">
        <v>563</v>
      </c>
    </row>
    <row r="685" spans="1:14" s="212" customFormat="1" ht="12.65" customHeight="1" x14ac:dyDescent="0.3">
      <c r="A685" s="225">
        <v>7050</v>
      </c>
      <c r="B685" s="224" t="s">
        <v>564</v>
      </c>
      <c r="C685" s="230" t="str">
        <f>S86</f>
        <v>x</v>
      </c>
      <c r="D685" s="230">
        <f>(D616/D613)*S91</f>
        <v>0</v>
      </c>
      <c r="E685" s="232">
        <f>(E624/E613)*SUM(C685:D685)</f>
        <v>0</v>
      </c>
      <c r="F685" s="232">
        <f>(F625/F613)*S65</f>
        <v>0</v>
      </c>
      <c r="G685" s="230">
        <f>(G626/G613)*S92</f>
        <v>0</v>
      </c>
      <c r="H685" s="232">
        <f>(H629/H613)*S61</f>
        <v>0</v>
      </c>
      <c r="I685" s="230">
        <f>(I630/I613)*S93</f>
        <v>0</v>
      </c>
      <c r="J685" s="230">
        <f>(J631/J613)*S94</f>
        <v>0</v>
      </c>
      <c r="K685" s="230">
        <f>(K645/K613)*S90</f>
        <v>0</v>
      </c>
      <c r="L685" s="230" t="e">
        <f>(L648/L613)*S95</f>
        <v>#DIV/0!</v>
      </c>
      <c r="M685" s="212" t="e">
        <f t="shared" si="0"/>
        <v>#DIV/0!</v>
      </c>
      <c r="N685" s="224" t="s">
        <v>565</v>
      </c>
    </row>
    <row r="686" spans="1:14" s="212" customFormat="1" ht="12.65" customHeight="1" x14ac:dyDescent="0.3">
      <c r="A686" s="225">
        <v>7060</v>
      </c>
      <c r="B686" s="224" t="s">
        <v>566</v>
      </c>
      <c r="C686" s="230" t="str">
        <f>T86</f>
        <v>x</v>
      </c>
      <c r="D686" s="230">
        <f>(D616/D613)*T91</f>
        <v>0</v>
      </c>
      <c r="E686" s="232">
        <f>(E624/E613)*SUM(C686:D686)</f>
        <v>0</v>
      </c>
      <c r="F686" s="232">
        <f>(F625/F613)*T65</f>
        <v>0</v>
      </c>
      <c r="G686" s="230">
        <f>(G626/G613)*T92</f>
        <v>0</v>
      </c>
      <c r="H686" s="232">
        <f>(H629/H613)*T61</f>
        <v>0</v>
      </c>
      <c r="I686" s="230">
        <f>(I630/I613)*T93</f>
        <v>0</v>
      </c>
      <c r="J686" s="230">
        <f>(J631/J613)*T94</f>
        <v>0</v>
      </c>
      <c r="K686" s="230">
        <f>(K645/K613)*T90</f>
        <v>0</v>
      </c>
      <c r="L686" s="230" t="e">
        <f>(L648/L613)*T95</f>
        <v>#DIV/0!</v>
      </c>
      <c r="M686" s="212" t="e">
        <f t="shared" si="0"/>
        <v>#DIV/0!</v>
      </c>
      <c r="N686" s="224" t="s">
        <v>567</v>
      </c>
    </row>
    <row r="687" spans="1:14" s="212" customFormat="1" ht="12.65" customHeight="1" x14ac:dyDescent="0.3">
      <c r="A687" s="225">
        <v>7070</v>
      </c>
      <c r="B687" s="224" t="s">
        <v>56</v>
      </c>
      <c r="C687" s="230" t="str">
        <f>U86</f>
        <v>x</v>
      </c>
      <c r="D687" s="230">
        <f>(D616/D613)*U91</f>
        <v>0</v>
      </c>
      <c r="E687" s="232">
        <f>(E624/E613)*SUM(C687:D687)</f>
        <v>0</v>
      </c>
      <c r="F687" s="232">
        <f>(F625/F613)*U65</f>
        <v>0</v>
      </c>
      <c r="G687" s="230">
        <f>(G626/G613)*U92</f>
        <v>0</v>
      </c>
      <c r="H687" s="232">
        <f>(H629/H613)*U61</f>
        <v>0</v>
      </c>
      <c r="I687" s="230">
        <f>(I630/I613)*U93</f>
        <v>0</v>
      </c>
      <c r="J687" s="230">
        <f>(J631/J613)*U94</f>
        <v>0</v>
      </c>
      <c r="K687" s="230">
        <f>(K645/K613)*U90</f>
        <v>0</v>
      </c>
      <c r="L687" s="230" t="e">
        <f>(L648/L613)*U95</f>
        <v>#DIV/0!</v>
      </c>
      <c r="M687" s="212" t="e">
        <f t="shared" si="0"/>
        <v>#DIV/0!</v>
      </c>
      <c r="N687" s="224" t="s">
        <v>568</v>
      </c>
    </row>
    <row r="688" spans="1:14" s="212" customFormat="1" ht="12.65" customHeight="1" x14ac:dyDescent="0.3">
      <c r="A688" s="225">
        <v>7110</v>
      </c>
      <c r="B688" s="224" t="s">
        <v>569</v>
      </c>
      <c r="C688" s="230" t="str">
        <f>V86</f>
        <v>x</v>
      </c>
      <c r="D688" s="230">
        <f>(D616/D613)*V91</f>
        <v>0</v>
      </c>
      <c r="E688" s="232">
        <f>(E624/E613)*SUM(C688:D688)</f>
        <v>0</v>
      </c>
      <c r="F688" s="232">
        <f>(F625/F613)*V65</f>
        <v>0</v>
      </c>
      <c r="G688" s="230">
        <f>(G626/G613)*V92</f>
        <v>0</v>
      </c>
      <c r="H688" s="232">
        <f>(H629/H613)*V61</f>
        <v>0</v>
      </c>
      <c r="I688" s="230">
        <f>(I630/I613)*V93</f>
        <v>0</v>
      </c>
      <c r="J688" s="230">
        <f>(J631/J613)*V94</f>
        <v>0</v>
      </c>
      <c r="K688" s="230">
        <f>(K645/K613)*V90</f>
        <v>0</v>
      </c>
      <c r="L688" s="230" t="e">
        <f>(L648/L613)*V95</f>
        <v>#DIV/0!</v>
      </c>
      <c r="M688" s="212" t="e">
        <f t="shared" si="0"/>
        <v>#DIV/0!</v>
      </c>
      <c r="N688" s="224" t="s">
        <v>570</v>
      </c>
    </row>
    <row r="689" spans="1:14" s="212" customFormat="1" ht="12.65" customHeight="1" x14ac:dyDescent="0.3">
      <c r="A689" s="225">
        <v>7120</v>
      </c>
      <c r="B689" s="224" t="s">
        <v>571</v>
      </c>
      <c r="C689" s="230" t="str">
        <f>W86</f>
        <v>x</v>
      </c>
      <c r="D689" s="230">
        <f>(D616/D613)*W91</f>
        <v>0</v>
      </c>
      <c r="E689" s="232">
        <f>(E624/E613)*SUM(C689:D689)</f>
        <v>0</v>
      </c>
      <c r="F689" s="232">
        <f>(F625/F613)*W65</f>
        <v>0</v>
      </c>
      <c r="G689" s="230">
        <f>(G626/G613)*W92</f>
        <v>0</v>
      </c>
      <c r="H689" s="232">
        <f>(H629/H613)*W61</f>
        <v>0</v>
      </c>
      <c r="I689" s="230">
        <f>(I630/I613)*W93</f>
        <v>0</v>
      </c>
      <c r="J689" s="230">
        <f>(J631/J613)*W94</f>
        <v>0</v>
      </c>
      <c r="K689" s="230">
        <f>(K645/K613)*W90</f>
        <v>0</v>
      </c>
      <c r="L689" s="230" t="e">
        <f>(L648/L613)*W95</f>
        <v>#DIV/0!</v>
      </c>
      <c r="M689" s="212" t="e">
        <f t="shared" si="0"/>
        <v>#DIV/0!</v>
      </c>
      <c r="N689" s="224" t="s">
        <v>572</v>
      </c>
    </row>
    <row r="690" spans="1:14" s="212" customFormat="1" ht="12.65" customHeight="1" x14ac:dyDescent="0.3">
      <c r="A690" s="225">
        <v>7130</v>
      </c>
      <c r="B690" s="224" t="s">
        <v>573</v>
      </c>
      <c r="C690" s="230" t="str">
        <f>X86</f>
        <v>x</v>
      </c>
      <c r="D690" s="230">
        <f>(D616/D613)*X91</f>
        <v>0</v>
      </c>
      <c r="E690" s="232">
        <f>(E624/E613)*SUM(C690:D690)</f>
        <v>0</v>
      </c>
      <c r="F690" s="232">
        <f>(F625/F613)*X65</f>
        <v>0</v>
      </c>
      <c r="G690" s="230">
        <f>(G626/G613)*X92</f>
        <v>0</v>
      </c>
      <c r="H690" s="232">
        <f>(H629/H613)*X61</f>
        <v>0</v>
      </c>
      <c r="I690" s="230">
        <f>(I630/I613)*X93</f>
        <v>0</v>
      </c>
      <c r="J690" s="230">
        <f>(J631/J613)*X94</f>
        <v>0</v>
      </c>
      <c r="K690" s="230">
        <f>(K645/K613)*X90</f>
        <v>0</v>
      </c>
      <c r="L690" s="230" t="e">
        <f>(L648/L613)*X95</f>
        <v>#DIV/0!</v>
      </c>
      <c r="M690" s="212" t="e">
        <f t="shared" si="0"/>
        <v>#DIV/0!</v>
      </c>
      <c r="N690" s="224" t="s">
        <v>574</v>
      </c>
    </row>
    <row r="691" spans="1:14" s="212" customFormat="1" ht="12.65" customHeight="1" x14ac:dyDescent="0.3">
      <c r="A691" s="225">
        <v>7140</v>
      </c>
      <c r="B691" s="224" t="s">
        <v>575</v>
      </c>
      <c r="C691" s="230" t="str">
        <f>Y86</f>
        <v>x</v>
      </c>
      <c r="D691" s="230">
        <f>(D616/D613)*Y91</f>
        <v>0</v>
      </c>
      <c r="E691" s="232">
        <f>(E624/E613)*SUM(C691:D691)</f>
        <v>0</v>
      </c>
      <c r="F691" s="232">
        <f>(F625/F613)*Y65</f>
        <v>0</v>
      </c>
      <c r="G691" s="230">
        <f>(G626/G613)*Y92</f>
        <v>0</v>
      </c>
      <c r="H691" s="232">
        <f>(H629/H613)*Y61</f>
        <v>0</v>
      </c>
      <c r="I691" s="230">
        <f>(I630/I613)*Y93</f>
        <v>0</v>
      </c>
      <c r="J691" s="230">
        <f>(J631/J613)*Y94</f>
        <v>0</v>
      </c>
      <c r="K691" s="230">
        <f>(K645/K613)*Y90</f>
        <v>0</v>
      </c>
      <c r="L691" s="230" t="e">
        <f>(L648/L613)*Y95</f>
        <v>#DIV/0!</v>
      </c>
      <c r="M691" s="212" t="e">
        <f t="shared" si="0"/>
        <v>#DIV/0!</v>
      </c>
      <c r="N691" s="224" t="s">
        <v>576</v>
      </c>
    </row>
    <row r="692" spans="1:14" s="212" customFormat="1" ht="12.65" customHeight="1" x14ac:dyDescent="0.3">
      <c r="A692" s="225">
        <v>7150</v>
      </c>
      <c r="B692" s="224" t="s">
        <v>577</v>
      </c>
      <c r="C692" s="230" t="str">
        <f>Z86</f>
        <v>x</v>
      </c>
      <c r="D692" s="230">
        <f>(D616/D613)*Z91</f>
        <v>0</v>
      </c>
      <c r="E692" s="232">
        <f>(E624/E613)*SUM(C692:D692)</f>
        <v>0</v>
      </c>
      <c r="F692" s="232">
        <f>(F625/F613)*Z65</f>
        <v>0</v>
      </c>
      <c r="G692" s="230">
        <f>(G626/G613)*Z92</f>
        <v>0</v>
      </c>
      <c r="H692" s="232">
        <f>(H629/H613)*Z61</f>
        <v>0</v>
      </c>
      <c r="I692" s="230">
        <f>(I630/I613)*Z93</f>
        <v>0</v>
      </c>
      <c r="J692" s="230">
        <f>(J631/J613)*Z94</f>
        <v>0</v>
      </c>
      <c r="K692" s="230">
        <f>(K645/K613)*Z90</f>
        <v>0</v>
      </c>
      <c r="L692" s="230" t="e">
        <f>(L648/L613)*Z95</f>
        <v>#DIV/0!</v>
      </c>
      <c r="M692" s="212" t="e">
        <f t="shared" si="0"/>
        <v>#DIV/0!</v>
      </c>
      <c r="N692" s="224" t="s">
        <v>578</v>
      </c>
    </row>
    <row r="693" spans="1:14" s="212" customFormat="1" ht="12.65" customHeight="1" x14ac:dyDescent="0.3">
      <c r="A693" s="225">
        <v>7160</v>
      </c>
      <c r="B693" s="224" t="s">
        <v>579</v>
      </c>
      <c r="C693" s="230" t="str">
        <f>AA86</f>
        <v>x</v>
      </c>
      <c r="D693" s="230">
        <f>(D616/D613)*AA91</f>
        <v>0</v>
      </c>
      <c r="E693" s="232">
        <f>(E624/E613)*SUM(C693:D693)</f>
        <v>0</v>
      </c>
      <c r="F693" s="232">
        <f>(F625/F613)*AA65</f>
        <v>0</v>
      </c>
      <c r="G693" s="230">
        <f>(G626/G613)*AA92</f>
        <v>0</v>
      </c>
      <c r="H693" s="232">
        <f>(H629/H613)*AA61</f>
        <v>0</v>
      </c>
      <c r="I693" s="230">
        <f>(I630/I613)*AA93</f>
        <v>0</v>
      </c>
      <c r="J693" s="230">
        <f>(J631/J613)*AA94</f>
        <v>0</v>
      </c>
      <c r="K693" s="230">
        <f>(K645/K613)*AA90</f>
        <v>0</v>
      </c>
      <c r="L693" s="230" t="e">
        <f>(L648/L613)*AA95</f>
        <v>#DIV/0!</v>
      </c>
      <c r="M693" s="212" t="e">
        <f t="shared" si="0"/>
        <v>#DIV/0!</v>
      </c>
      <c r="N693" s="224" t="s">
        <v>580</v>
      </c>
    </row>
    <row r="694" spans="1:14" s="212" customFormat="1" ht="12.65" customHeight="1" x14ac:dyDescent="0.3">
      <c r="A694" s="225">
        <v>7170</v>
      </c>
      <c r="B694" s="224" t="s">
        <v>62</v>
      </c>
      <c r="C694" s="230" t="str">
        <f>AB86</f>
        <v>x</v>
      </c>
      <c r="D694" s="230">
        <f>(D616/D613)*AB91</f>
        <v>0</v>
      </c>
      <c r="E694" s="232">
        <f>(E624/E613)*SUM(C694:D694)</f>
        <v>0</v>
      </c>
      <c r="F694" s="232">
        <f>(F625/F613)*AB65</f>
        <v>0</v>
      </c>
      <c r="G694" s="230">
        <f>(G626/G613)*AB92</f>
        <v>0</v>
      </c>
      <c r="H694" s="232">
        <f>(H629/H613)*AB61</f>
        <v>0</v>
      </c>
      <c r="I694" s="230">
        <f>(I630/I613)*AB93</f>
        <v>0</v>
      </c>
      <c r="J694" s="230">
        <f>(J631/J613)*AB94</f>
        <v>0</v>
      </c>
      <c r="K694" s="230">
        <f>(K645/K613)*AB90</f>
        <v>0</v>
      </c>
      <c r="L694" s="230" t="e">
        <f>(L648/L613)*AB95</f>
        <v>#DIV/0!</v>
      </c>
      <c r="M694" s="212" t="e">
        <f t="shared" si="0"/>
        <v>#DIV/0!</v>
      </c>
      <c r="N694" s="224" t="s">
        <v>581</v>
      </c>
    </row>
    <row r="695" spans="1:14" s="212" customFormat="1" ht="12.65" customHeight="1" x14ac:dyDescent="0.3">
      <c r="A695" s="225">
        <v>7180</v>
      </c>
      <c r="B695" s="224" t="s">
        <v>582</v>
      </c>
      <c r="C695" s="230" t="str">
        <f>AC86</f>
        <v>x</v>
      </c>
      <c r="D695" s="230">
        <f>(D616/D613)*AC91</f>
        <v>0</v>
      </c>
      <c r="E695" s="232">
        <f>(E624/E613)*SUM(C695:D695)</f>
        <v>0</v>
      </c>
      <c r="F695" s="232">
        <f>(F625/F613)*AC65</f>
        <v>0</v>
      </c>
      <c r="G695" s="230">
        <f>(G626/G613)*AC92</f>
        <v>0</v>
      </c>
      <c r="H695" s="232">
        <f>(H629/H613)*AC61</f>
        <v>0</v>
      </c>
      <c r="I695" s="230">
        <f>(I630/I613)*AC93</f>
        <v>0</v>
      </c>
      <c r="J695" s="230">
        <f>(J631/J613)*AC94</f>
        <v>0</v>
      </c>
      <c r="K695" s="230">
        <f>(K645/K613)*AC90</f>
        <v>0</v>
      </c>
      <c r="L695" s="230" t="e">
        <f>(L648/L613)*AC95</f>
        <v>#DIV/0!</v>
      </c>
      <c r="M695" s="212" t="e">
        <f t="shared" si="0"/>
        <v>#DIV/0!</v>
      </c>
      <c r="N695" s="224" t="s">
        <v>583</v>
      </c>
    </row>
    <row r="696" spans="1:14" s="212" customFormat="1" ht="12.65" customHeight="1" x14ac:dyDescent="0.3">
      <c r="A696" s="225">
        <v>7190</v>
      </c>
      <c r="B696" s="224" t="s">
        <v>64</v>
      </c>
      <c r="C696" s="230" t="str">
        <f>AD86</f>
        <v>x</v>
      </c>
      <c r="D696" s="230">
        <f>(D616/D613)*AD91</f>
        <v>0</v>
      </c>
      <c r="E696" s="232">
        <f>(E624/E613)*SUM(C696:D696)</f>
        <v>0</v>
      </c>
      <c r="F696" s="232">
        <f>(F625/F613)*AD65</f>
        <v>0</v>
      </c>
      <c r="G696" s="230">
        <f>(G626/G613)*AD92</f>
        <v>0</v>
      </c>
      <c r="H696" s="232">
        <f>(H629/H613)*AD61</f>
        <v>0</v>
      </c>
      <c r="I696" s="230">
        <f>(I630/I613)*AD93</f>
        <v>0</v>
      </c>
      <c r="J696" s="230">
        <f>(J631/J613)*AD94</f>
        <v>0</v>
      </c>
      <c r="K696" s="230">
        <f>(K645/K613)*AD90</f>
        <v>0</v>
      </c>
      <c r="L696" s="230" t="e">
        <f>(L648/L613)*AD95</f>
        <v>#DIV/0!</v>
      </c>
      <c r="M696" s="212" t="e">
        <f t="shared" si="0"/>
        <v>#DIV/0!</v>
      </c>
      <c r="N696" s="224" t="s">
        <v>584</v>
      </c>
    </row>
    <row r="697" spans="1:14" s="212" customFormat="1" ht="12.65" customHeight="1" x14ac:dyDescent="0.3">
      <c r="A697" s="225">
        <v>7200</v>
      </c>
      <c r="B697" s="224" t="s">
        <v>585</v>
      </c>
      <c r="C697" s="230" t="str">
        <f>AE86</f>
        <v>x</v>
      </c>
      <c r="D697" s="230">
        <f>(D616/D613)*AE91</f>
        <v>0</v>
      </c>
      <c r="E697" s="232">
        <f>(E624/E613)*SUM(C697:D697)</f>
        <v>0</v>
      </c>
      <c r="F697" s="232">
        <f>(F625/F613)*AE65</f>
        <v>0</v>
      </c>
      <c r="G697" s="230">
        <f>(G626/G613)*AE92</f>
        <v>0</v>
      </c>
      <c r="H697" s="232">
        <f>(H629/H613)*AE61</f>
        <v>0</v>
      </c>
      <c r="I697" s="230">
        <f>(I630/I613)*AE93</f>
        <v>0</v>
      </c>
      <c r="J697" s="230">
        <f>(J631/J613)*AE94</f>
        <v>0</v>
      </c>
      <c r="K697" s="230">
        <f>(K645/K613)*AE90</f>
        <v>0</v>
      </c>
      <c r="L697" s="230" t="e">
        <f>(L648/L613)*AE95</f>
        <v>#DIV/0!</v>
      </c>
      <c r="M697" s="212" t="e">
        <f t="shared" si="0"/>
        <v>#DIV/0!</v>
      </c>
      <c r="N697" s="224" t="s">
        <v>586</v>
      </c>
    </row>
    <row r="698" spans="1:14" s="212" customFormat="1" ht="12.65" customHeight="1" x14ac:dyDescent="0.3">
      <c r="A698" s="225">
        <v>7220</v>
      </c>
      <c r="B698" s="224" t="s">
        <v>587</v>
      </c>
      <c r="C698" s="230" t="str">
        <f>AF86</f>
        <v>x</v>
      </c>
      <c r="D698" s="230">
        <f>(D616/D613)*AF91</f>
        <v>0</v>
      </c>
      <c r="E698" s="232">
        <f>(E624/E613)*SUM(C698:D698)</f>
        <v>0</v>
      </c>
      <c r="F698" s="232">
        <f>(F625/F613)*AF65</f>
        <v>0</v>
      </c>
      <c r="G698" s="230">
        <f>(G626/G613)*AF92</f>
        <v>0</v>
      </c>
      <c r="H698" s="232">
        <f>(H629/H613)*AF61</f>
        <v>0</v>
      </c>
      <c r="I698" s="230">
        <f>(I630/I613)*AF93</f>
        <v>0</v>
      </c>
      <c r="J698" s="230">
        <f>(J631/J613)*AF94</f>
        <v>0</v>
      </c>
      <c r="K698" s="230">
        <f>(K645/K613)*AF90</f>
        <v>0</v>
      </c>
      <c r="L698" s="230" t="e">
        <f>(L648/L613)*AF95</f>
        <v>#DIV/0!</v>
      </c>
      <c r="M698" s="212" t="e">
        <f t="shared" si="0"/>
        <v>#DIV/0!</v>
      </c>
      <c r="N698" s="224" t="s">
        <v>588</v>
      </c>
    </row>
    <row r="699" spans="1:14" s="212" customFormat="1" ht="12.65" customHeight="1" x14ac:dyDescent="0.3">
      <c r="A699" s="225">
        <v>7230</v>
      </c>
      <c r="B699" s="224" t="s">
        <v>589</v>
      </c>
      <c r="C699" s="230" t="str">
        <f>AG86</f>
        <v>x</v>
      </c>
      <c r="D699" s="230">
        <f>(D616/D613)*AG91</f>
        <v>-687700.97005117452</v>
      </c>
      <c r="E699" s="232">
        <f>(E624/E613)*SUM(C699:D699)</f>
        <v>0</v>
      </c>
      <c r="F699" s="232">
        <f>(F625/F613)*AG65</f>
        <v>0</v>
      </c>
      <c r="G699" s="230">
        <f>(G626/G613)*AG92</f>
        <v>0</v>
      </c>
      <c r="H699" s="232">
        <f>(H629/H613)*AG61</f>
        <v>0</v>
      </c>
      <c r="I699" s="230">
        <f>(I630/I613)*AG93</f>
        <v>0</v>
      </c>
      <c r="J699" s="230">
        <f>(J631/J613)*AG94</f>
        <v>0</v>
      </c>
      <c r="K699" s="230">
        <f>(K645/K613)*AG90</f>
        <v>0</v>
      </c>
      <c r="L699" s="230" t="e">
        <f>(L648/L613)*AG95</f>
        <v>#DIV/0!</v>
      </c>
      <c r="M699" s="212" t="e">
        <f t="shared" si="0"/>
        <v>#DIV/0!</v>
      </c>
      <c r="N699" s="224" t="s">
        <v>590</v>
      </c>
    </row>
    <row r="700" spans="1:14" s="212" customFormat="1" ht="12.65" customHeight="1" x14ac:dyDescent="0.3">
      <c r="A700" s="225">
        <v>7240</v>
      </c>
      <c r="B700" s="224" t="s">
        <v>66</v>
      </c>
      <c r="C700" s="230" t="str">
        <f>AH86</f>
        <v>x</v>
      </c>
      <c r="D700" s="230">
        <f>(D616/D613)*AH91</f>
        <v>0</v>
      </c>
      <c r="E700" s="232">
        <f>(E624/E613)*SUM(C700:D700)</f>
        <v>0</v>
      </c>
      <c r="F700" s="232">
        <f>(F625/F613)*AH65</f>
        <v>0</v>
      </c>
      <c r="G700" s="230">
        <f>(G626/G613)*AH92</f>
        <v>0</v>
      </c>
      <c r="H700" s="232">
        <f>(H629/H613)*AH61</f>
        <v>0</v>
      </c>
      <c r="I700" s="230">
        <f>(I630/I613)*AH93</f>
        <v>0</v>
      </c>
      <c r="J700" s="230">
        <f>(J631/J613)*AH94</f>
        <v>0</v>
      </c>
      <c r="K700" s="230">
        <f>(K645/K613)*AH90</f>
        <v>0</v>
      </c>
      <c r="L700" s="230" t="e">
        <f>(L648/L613)*AH95</f>
        <v>#DIV/0!</v>
      </c>
      <c r="M700" s="212" t="e">
        <f t="shared" si="0"/>
        <v>#DIV/0!</v>
      </c>
      <c r="N700" s="224" t="s">
        <v>591</v>
      </c>
    </row>
    <row r="701" spans="1:14" s="212" customFormat="1" ht="12.65" customHeight="1" x14ac:dyDescent="0.3">
      <c r="A701" s="225">
        <v>7250</v>
      </c>
      <c r="B701" s="224" t="s">
        <v>592</v>
      </c>
      <c r="C701" s="230" t="str">
        <f>AI86</f>
        <v>x</v>
      </c>
      <c r="D701" s="230">
        <f>(D616/D613)*AI91</f>
        <v>-27562.065515461665</v>
      </c>
      <c r="E701" s="232">
        <f>(E624/E613)*SUM(C701:D701)</f>
        <v>0</v>
      </c>
      <c r="F701" s="232">
        <f>(F625/F613)*AI65</f>
        <v>0</v>
      </c>
      <c r="G701" s="230">
        <f>(G626/G613)*AI92</f>
        <v>0</v>
      </c>
      <c r="H701" s="232">
        <f>(H629/H613)*AI61</f>
        <v>0</v>
      </c>
      <c r="I701" s="230">
        <f>(I630/I613)*AI93</f>
        <v>0</v>
      </c>
      <c r="J701" s="230">
        <f>(J631/J613)*AI94</f>
        <v>0</v>
      </c>
      <c r="K701" s="230">
        <f>(K645/K613)*AI90</f>
        <v>0</v>
      </c>
      <c r="L701" s="230" t="e">
        <f>(L648/L613)*AI95</f>
        <v>#DIV/0!</v>
      </c>
      <c r="M701" s="212" t="e">
        <f t="shared" si="0"/>
        <v>#DIV/0!</v>
      </c>
      <c r="N701" s="224" t="s">
        <v>593</v>
      </c>
    </row>
    <row r="702" spans="1:14" s="212" customFormat="1" ht="12.65" customHeight="1" x14ac:dyDescent="0.3">
      <c r="A702" s="225">
        <v>7260</v>
      </c>
      <c r="B702" s="224" t="s">
        <v>68</v>
      </c>
      <c r="C702" s="230" t="str">
        <f>AJ86</f>
        <v>x</v>
      </c>
      <c r="D702" s="230">
        <f>(D616/D613)*AJ91</f>
        <v>0</v>
      </c>
      <c r="E702" s="232">
        <f>(E624/E613)*SUM(C702:D702)</f>
        <v>0</v>
      </c>
      <c r="F702" s="232">
        <f>(F625/F613)*AJ65</f>
        <v>0</v>
      </c>
      <c r="G702" s="230">
        <f>(G626/G613)*AJ92</f>
        <v>0</v>
      </c>
      <c r="H702" s="232">
        <f>(H629/H613)*AJ61</f>
        <v>0</v>
      </c>
      <c r="I702" s="230">
        <f>(I630/I613)*AJ93</f>
        <v>0</v>
      </c>
      <c r="J702" s="230">
        <f>(J631/J613)*AJ94</f>
        <v>0</v>
      </c>
      <c r="K702" s="230">
        <f>(K645/K613)*AJ90</f>
        <v>0</v>
      </c>
      <c r="L702" s="230" t="e">
        <f>(L648/L613)*AJ95</f>
        <v>#DIV/0!</v>
      </c>
      <c r="M702" s="212" t="e">
        <f t="shared" si="0"/>
        <v>#DIV/0!</v>
      </c>
      <c r="N702" s="224" t="s">
        <v>594</v>
      </c>
    </row>
    <row r="703" spans="1:14" s="212" customFormat="1" ht="12.65" customHeight="1" x14ac:dyDescent="0.3">
      <c r="A703" s="225">
        <v>7310</v>
      </c>
      <c r="B703" s="224" t="s">
        <v>595</v>
      </c>
      <c r="C703" s="230" t="str">
        <f>AK86</f>
        <v>x</v>
      </c>
      <c r="D703" s="230">
        <f>(D616/D613)*AK91</f>
        <v>0</v>
      </c>
      <c r="E703" s="232">
        <f>(E624/E613)*SUM(C703:D703)</f>
        <v>0</v>
      </c>
      <c r="F703" s="232">
        <f>(F625/F613)*AK65</f>
        <v>0</v>
      </c>
      <c r="G703" s="230">
        <f>(G626/G613)*AK92</f>
        <v>0</v>
      </c>
      <c r="H703" s="232">
        <f>(H629/H613)*AK61</f>
        <v>0</v>
      </c>
      <c r="I703" s="230">
        <f>(I630/I613)*AK93</f>
        <v>0</v>
      </c>
      <c r="J703" s="230">
        <f>(J631/J613)*AK94</f>
        <v>0</v>
      </c>
      <c r="K703" s="230">
        <f>(K645/K613)*AK90</f>
        <v>0</v>
      </c>
      <c r="L703" s="230" t="e">
        <f>(L648/L613)*AK95</f>
        <v>#DIV/0!</v>
      </c>
      <c r="M703" s="212" t="e">
        <f t="shared" si="0"/>
        <v>#DIV/0!</v>
      </c>
      <c r="N703" s="224" t="s">
        <v>596</v>
      </c>
    </row>
    <row r="704" spans="1:14" s="212" customFormat="1" ht="12.65" customHeight="1" x14ac:dyDescent="0.3">
      <c r="A704" s="225">
        <v>7320</v>
      </c>
      <c r="B704" s="224" t="s">
        <v>597</v>
      </c>
      <c r="C704" s="230" t="str">
        <f>AL86</f>
        <v>x</v>
      </c>
      <c r="D704" s="230">
        <f>(D616/D613)*AL91</f>
        <v>-1308.4594655119627</v>
      </c>
      <c r="E704" s="232">
        <f>(E624/E613)*SUM(C704:D704)</f>
        <v>0</v>
      </c>
      <c r="F704" s="232">
        <f>(F625/F613)*AL65</f>
        <v>0</v>
      </c>
      <c r="G704" s="230">
        <f>(G626/G613)*AL92</f>
        <v>0</v>
      </c>
      <c r="H704" s="232">
        <f>(H629/H613)*AL61</f>
        <v>0</v>
      </c>
      <c r="I704" s="230">
        <f>(I630/I613)*AL93</f>
        <v>0</v>
      </c>
      <c r="J704" s="230">
        <f>(J631/J613)*AL94</f>
        <v>0</v>
      </c>
      <c r="K704" s="230">
        <f>(K645/K613)*AL90</f>
        <v>0</v>
      </c>
      <c r="L704" s="230" t="e">
        <f>(L648/L613)*AL95</f>
        <v>#DIV/0!</v>
      </c>
      <c r="M704" s="212" t="e">
        <f t="shared" si="0"/>
        <v>#DIV/0!</v>
      </c>
      <c r="N704" s="224" t="s">
        <v>598</v>
      </c>
    </row>
    <row r="705" spans="1:14" s="212" customFormat="1" ht="12.65" customHeight="1" x14ac:dyDescent="0.3">
      <c r="A705" s="225">
        <v>7330</v>
      </c>
      <c r="B705" s="224" t="s">
        <v>599</v>
      </c>
      <c r="C705" s="230" t="str">
        <f>AM86</f>
        <v>x</v>
      </c>
      <c r="D705" s="230">
        <f>(D616/D613)*AM91</f>
        <v>0</v>
      </c>
      <c r="E705" s="232">
        <f>(E624/E613)*SUM(C705:D705)</f>
        <v>0</v>
      </c>
      <c r="F705" s="232">
        <f>(F625/F613)*AM65</f>
        <v>0</v>
      </c>
      <c r="G705" s="230">
        <f>(G626/G613)*AM92</f>
        <v>0</v>
      </c>
      <c r="H705" s="232">
        <f>(H629/H613)*AM61</f>
        <v>0</v>
      </c>
      <c r="I705" s="230">
        <f>(I630/I613)*AM93</f>
        <v>0</v>
      </c>
      <c r="J705" s="230">
        <f>(J631/J613)*AM94</f>
        <v>0</v>
      </c>
      <c r="K705" s="230">
        <f>(K645/K613)*AM90</f>
        <v>0</v>
      </c>
      <c r="L705" s="230" t="e">
        <f>(L648/L613)*AM95</f>
        <v>#DIV/0!</v>
      </c>
      <c r="M705" s="212" t="e">
        <f t="shared" si="0"/>
        <v>#DIV/0!</v>
      </c>
      <c r="N705" s="224" t="s">
        <v>600</v>
      </c>
    </row>
    <row r="706" spans="1:14" s="212" customFormat="1" ht="12.65" customHeight="1" x14ac:dyDescent="0.3">
      <c r="A706" s="225">
        <v>7340</v>
      </c>
      <c r="B706" s="224" t="s">
        <v>601</v>
      </c>
      <c r="C706" s="230" t="str">
        <f>AN86</f>
        <v>x</v>
      </c>
      <c r="D706" s="230">
        <f>(D616/D613)*AN91</f>
        <v>0</v>
      </c>
      <c r="E706" s="232">
        <f>(E624/E613)*SUM(C706:D706)</f>
        <v>0</v>
      </c>
      <c r="F706" s="232">
        <f>(F625/F613)*AN65</f>
        <v>0</v>
      </c>
      <c r="G706" s="230">
        <f>(G626/G613)*AN92</f>
        <v>0</v>
      </c>
      <c r="H706" s="232">
        <f>(H629/H613)*AN61</f>
        <v>0</v>
      </c>
      <c r="I706" s="230">
        <f>(I630/I613)*AN93</f>
        <v>0</v>
      </c>
      <c r="J706" s="230">
        <f>(J631/J613)*AN94</f>
        <v>0</v>
      </c>
      <c r="K706" s="230">
        <f>(K645/K613)*AN90</f>
        <v>0</v>
      </c>
      <c r="L706" s="230" t="e">
        <f>(L648/L613)*AN95</f>
        <v>#DIV/0!</v>
      </c>
      <c r="M706" s="212" t="e">
        <f t="shared" si="0"/>
        <v>#DIV/0!</v>
      </c>
      <c r="N706" s="224" t="s">
        <v>602</v>
      </c>
    </row>
    <row r="707" spans="1:14" s="212" customFormat="1" ht="12.65" customHeight="1" x14ac:dyDescent="0.3">
      <c r="A707" s="225">
        <v>7350</v>
      </c>
      <c r="B707" s="224" t="s">
        <v>603</v>
      </c>
      <c r="C707" s="230" t="str">
        <f>AO86</f>
        <v>x</v>
      </c>
      <c r="D707" s="230">
        <f>(D616/D613)*AO91</f>
        <v>-617086.36728338373</v>
      </c>
      <c r="E707" s="232">
        <f>(E624/E613)*SUM(C707:D707)</f>
        <v>0</v>
      </c>
      <c r="F707" s="232">
        <f>(F625/F613)*AO65</f>
        <v>0</v>
      </c>
      <c r="G707" s="230">
        <f>(G626/G613)*AO92</f>
        <v>0</v>
      </c>
      <c r="H707" s="232">
        <f>(H629/H613)*AO61</f>
        <v>0</v>
      </c>
      <c r="I707" s="230">
        <f>(I630/I613)*AO93</f>
        <v>0</v>
      </c>
      <c r="J707" s="230">
        <f>(J631/J613)*AO94</f>
        <v>0</v>
      </c>
      <c r="K707" s="230">
        <f>(K645/K613)*AO90</f>
        <v>0</v>
      </c>
      <c r="L707" s="230" t="e">
        <f>(L648/L613)*AO95</f>
        <v>#DIV/0!</v>
      </c>
      <c r="M707" s="212" t="e">
        <f t="shared" si="0"/>
        <v>#DIV/0!</v>
      </c>
      <c r="N707" s="224" t="s">
        <v>604</v>
      </c>
    </row>
    <row r="708" spans="1:14" s="212" customFormat="1" ht="12.65" customHeight="1" x14ac:dyDescent="0.3">
      <c r="A708" s="225">
        <v>7380</v>
      </c>
      <c r="B708" s="224" t="s">
        <v>605</v>
      </c>
      <c r="C708" s="230" t="str">
        <f>AP86</f>
        <v>x</v>
      </c>
      <c r="D708" s="230">
        <f>(D616/D613)*AP91</f>
        <v>0</v>
      </c>
      <c r="E708" s="232">
        <f>(E624/E613)*SUM(C708:D708)</f>
        <v>0</v>
      </c>
      <c r="F708" s="232">
        <f>(F625/F613)*AP65</f>
        <v>0</v>
      </c>
      <c r="G708" s="230">
        <f>(G626/G613)*AP92</f>
        <v>0</v>
      </c>
      <c r="H708" s="232">
        <f>(H629/H613)*AP61</f>
        <v>0</v>
      </c>
      <c r="I708" s="230">
        <f>(I630/I613)*AP93</f>
        <v>0</v>
      </c>
      <c r="J708" s="230">
        <f>(J631/J613)*AP94</f>
        <v>0</v>
      </c>
      <c r="K708" s="230">
        <f>(K645/K613)*AP90</f>
        <v>0</v>
      </c>
      <c r="L708" s="230" t="e">
        <f>(L648/L613)*AP95</f>
        <v>#DIV/0!</v>
      </c>
      <c r="M708" s="212" t="e">
        <f t="shared" si="0"/>
        <v>#DIV/0!</v>
      </c>
      <c r="N708" s="224" t="s">
        <v>606</v>
      </c>
    </row>
    <row r="709" spans="1:14" s="212" customFormat="1" ht="12.65" customHeight="1" x14ac:dyDescent="0.3">
      <c r="A709" s="225">
        <v>7390</v>
      </c>
      <c r="B709" s="224" t="s">
        <v>607</v>
      </c>
      <c r="C709" s="230" t="str">
        <f>AQ86</f>
        <v>x</v>
      </c>
      <c r="D709" s="230">
        <f>(D616/D613)*AQ91</f>
        <v>0</v>
      </c>
      <c r="E709" s="232">
        <f>(E624/E613)*SUM(C709:D709)</f>
        <v>0</v>
      </c>
      <c r="F709" s="232">
        <f>(F625/F613)*AQ65</f>
        <v>0</v>
      </c>
      <c r="G709" s="230">
        <f>(G626/G613)*AQ92</f>
        <v>0</v>
      </c>
      <c r="H709" s="232">
        <f>(H629/H613)*AQ61</f>
        <v>0</v>
      </c>
      <c r="I709" s="230">
        <f>(I630/I613)*AQ93</f>
        <v>0</v>
      </c>
      <c r="J709" s="230">
        <f>(J631/J613)*AQ94</f>
        <v>0</v>
      </c>
      <c r="K709" s="230">
        <f>(K645/K613)*AQ90</f>
        <v>0</v>
      </c>
      <c r="L709" s="230" t="e">
        <f>(L648/L613)*AQ95</f>
        <v>#DIV/0!</v>
      </c>
      <c r="M709" s="212" t="e">
        <f t="shared" si="0"/>
        <v>#DIV/0!</v>
      </c>
      <c r="N709" s="224" t="s">
        <v>608</v>
      </c>
    </row>
    <row r="710" spans="1:14" s="212" customFormat="1" ht="12.65" customHeight="1" x14ac:dyDescent="0.3">
      <c r="A710" s="225">
        <v>7400</v>
      </c>
      <c r="B710" s="224" t="s">
        <v>609</v>
      </c>
      <c r="C710" s="230" t="str">
        <f>AR86</f>
        <v>x</v>
      </c>
      <c r="D710" s="230">
        <f>(D616/D613)*AR91</f>
        <v>0</v>
      </c>
      <c r="E710" s="232">
        <f>(E624/E613)*SUM(C710:D710)</f>
        <v>0</v>
      </c>
      <c r="F710" s="232">
        <f>(F625/F613)*AR65</f>
        <v>0</v>
      </c>
      <c r="G710" s="230">
        <f>(G626/G613)*AR92</f>
        <v>0</v>
      </c>
      <c r="H710" s="232">
        <f>(H629/H613)*AR61</f>
        <v>0</v>
      </c>
      <c r="I710" s="230">
        <f>(I630/I613)*AR93</f>
        <v>0</v>
      </c>
      <c r="J710" s="230">
        <f>(J631/J613)*AR94</f>
        <v>0</v>
      </c>
      <c r="K710" s="230">
        <f>(K645/K613)*AR90</f>
        <v>0</v>
      </c>
      <c r="L710" s="230" t="e">
        <f>(L648/L613)*AR95</f>
        <v>#DIV/0!</v>
      </c>
      <c r="M710" s="212" t="e">
        <f t="shared" si="0"/>
        <v>#DIV/0!</v>
      </c>
      <c r="N710" s="224" t="s">
        <v>610</v>
      </c>
    </row>
    <row r="711" spans="1:14" s="212" customFormat="1" ht="12.65" customHeight="1" x14ac:dyDescent="0.3">
      <c r="A711" s="225">
        <v>7410</v>
      </c>
      <c r="B711" s="224" t="s">
        <v>76</v>
      </c>
      <c r="C711" s="230" t="str">
        <f>AS86</f>
        <v>x</v>
      </c>
      <c r="D711" s="230">
        <f>(D616/D613)*AS91</f>
        <v>0</v>
      </c>
      <c r="E711" s="232">
        <f>(E624/E613)*SUM(C711:D711)</f>
        <v>0</v>
      </c>
      <c r="F711" s="232">
        <f>(F625/F613)*AS65</f>
        <v>0</v>
      </c>
      <c r="G711" s="230">
        <f>(G626/G613)*AS92</f>
        <v>0</v>
      </c>
      <c r="H711" s="232">
        <f>(H629/H613)*AS61</f>
        <v>0</v>
      </c>
      <c r="I711" s="230">
        <f>(I630/I613)*AS93</f>
        <v>0</v>
      </c>
      <c r="J711" s="230">
        <f>(J631/J613)*AS94</f>
        <v>0</v>
      </c>
      <c r="K711" s="230">
        <f>(K645/K613)*AS90</f>
        <v>0</v>
      </c>
      <c r="L711" s="230" t="e">
        <f>(L648/L613)*AS95</f>
        <v>#DIV/0!</v>
      </c>
      <c r="M711" s="212" t="e">
        <f t="shared" si="0"/>
        <v>#DIV/0!</v>
      </c>
      <c r="N711" s="224" t="s">
        <v>611</v>
      </c>
    </row>
    <row r="712" spans="1:14" s="212" customFormat="1" ht="12.65" customHeight="1" x14ac:dyDescent="0.3">
      <c r="A712" s="225">
        <v>7420</v>
      </c>
      <c r="B712" s="224" t="s">
        <v>612</v>
      </c>
      <c r="C712" s="230" t="str">
        <f>AT86</f>
        <v>x</v>
      </c>
      <c r="D712" s="230">
        <f>(D616/D613)*AT91</f>
        <v>0</v>
      </c>
      <c r="E712" s="232">
        <f>(E624/E613)*SUM(C712:D712)</f>
        <v>0</v>
      </c>
      <c r="F712" s="232">
        <f>(F625/F613)*AT65</f>
        <v>0</v>
      </c>
      <c r="G712" s="230">
        <f>(G626/G613)*AT92</f>
        <v>0</v>
      </c>
      <c r="H712" s="232">
        <f>(H629/H613)*AT61</f>
        <v>0</v>
      </c>
      <c r="I712" s="230">
        <f>(I630/I613)*AT93</f>
        <v>0</v>
      </c>
      <c r="J712" s="230">
        <f>(J631/J613)*AT94</f>
        <v>0</v>
      </c>
      <c r="K712" s="230">
        <f>(K645/K613)*AT90</f>
        <v>0</v>
      </c>
      <c r="L712" s="230" t="e">
        <f>(L648/L613)*AT95</f>
        <v>#DIV/0!</v>
      </c>
      <c r="M712" s="212" t="e">
        <f t="shared" si="0"/>
        <v>#DIV/0!</v>
      </c>
      <c r="N712" s="224" t="s">
        <v>613</v>
      </c>
    </row>
    <row r="713" spans="1:14" s="212" customFormat="1" ht="12.65" customHeight="1" x14ac:dyDescent="0.3">
      <c r="A713" s="225">
        <v>7430</v>
      </c>
      <c r="B713" s="224" t="s">
        <v>614</v>
      </c>
      <c r="C713" s="230" t="str">
        <f>AU86</f>
        <v>x</v>
      </c>
      <c r="D713" s="230">
        <f>(D616/D613)*AU91</f>
        <v>0</v>
      </c>
      <c r="E713" s="232">
        <f>(E624/E613)*SUM(C713:D713)</f>
        <v>0</v>
      </c>
      <c r="F713" s="232">
        <f>(F625/F613)*AU65</f>
        <v>0</v>
      </c>
      <c r="G713" s="230">
        <f>(G626/G613)*AU92</f>
        <v>0</v>
      </c>
      <c r="H713" s="232">
        <f>(H629/H613)*AU61</f>
        <v>0</v>
      </c>
      <c r="I713" s="230">
        <f>(I630/I613)*AU93</f>
        <v>0</v>
      </c>
      <c r="J713" s="230">
        <f>(J631/J613)*AU94</f>
        <v>0</v>
      </c>
      <c r="K713" s="230">
        <f>(K645/K613)*AU90</f>
        <v>0</v>
      </c>
      <c r="L713" s="230" t="e">
        <f>(L648/L613)*AU95</f>
        <v>#DIV/0!</v>
      </c>
      <c r="M713" s="212" t="e">
        <f t="shared" si="0"/>
        <v>#DIV/0!</v>
      </c>
      <c r="N713" s="224" t="s">
        <v>615</v>
      </c>
    </row>
    <row r="714" spans="1:14" s="212" customFormat="1" ht="12.65" customHeight="1" x14ac:dyDescent="0.3">
      <c r="A714" s="225">
        <v>7490</v>
      </c>
      <c r="B714" s="224" t="s">
        <v>616</v>
      </c>
      <c r="C714" s="230" t="str">
        <f>AV86</f>
        <v>x</v>
      </c>
      <c r="D714" s="230">
        <f>(D616/D613)*AV91</f>
        <v>0</v>
      </c>
      <c r="E714" s="232">
        <f>(E624/E613)*SUM(C714:D714)</f>
        <v>0</v>
      </c>
      <c r="F714" s="232">
        <f>(F625/F613)*AV65</f>
        <v>0</v>
      </c>
      <c r="G714" s="230">
        <f>(G626/G613)*AV92</f>
        <v>0</v>
      </c>
      <c r="H714" s="232">
        <f>(H629/H613)*AV61</f>
        <v>0</v>
      </c>
      <c r="I714" s="230">
        <f>(I630/I613)*AV93</f>
        <v>0</v>
      </c>
      <c r="J714" s="230">
        <f>(J631/J613)*AV94</f>
        <v>0</v>
      </c>
      <c r="K714" s="230">
        <f>(K645/K613)*AV90</f>
        <v>0</v>
      </c>
      <c r="L714" s="230" t="e">
        <f>(L648/L613)*AV95</f>
        <v>#DIV/0!</v>
      </c>
      <c r="M714" s="212" t="e">
        <f t="shared" si="0"/>
        <v>#DIV/0!</v>
      </c>
      <c r="N714" s="226" t="s">
        <v>617</v>
      </c>
    </row>
    <row r="715" spans="1:14" s="212" customFormat="1" ht="12.65" customHeight="1" x14ac:dyDescent="0.3"/>
    <row r="716" spans="1:14" s="212" customFormat="1" ht="12.65" customHeight="1" x14ac:dyDescent="0.3">
      <c r="C716" s="227">
        <f>SUM(C615:C648)+SUM(C669:C714)</f>
        <v>-6755069.7200000007</v>
      </c>
      <c r="D716" s="212">
        <f>SUM(D617:D648)+SUM(D669:D714)</f>
        <v>-6755069.7200000007</v>
      </c>
      <c r="E716" s="212">
        <f>SUM(E625:E648)+SUM(E669:E714)</f>
        <v>0</v>
      </c>
      <c r="F716" s="212">
        <f>SUM(F626:F649)+SUM(F669:F714)</f>
        <v>0</v>
      </c>
      <c r="G716" s="212">
        <f>SUM(G627:G648)+SUM(G669:G714)</f>
        <v>0</v>
      </c>
      <c r="H716" s="212">
        <f>SUM(H630:H648)+SUM(H669:H714)</f>
        <v>0</v>
      </c>
      <c r="I716" s="212">
        <f>SUM(I631:I648)+SUM(I669:I714)</f>
        <v>0</v>
      </c>
      <c r="J716" s="212">
        <f>SUM(J632:J648)+SUM(J669:J714)</f>
        <v>0</v>
      </c>
      <c r="K716" s="212">
        <f>SUM(K669:K714)</f>
        <v>0</v>
      </c>
      <c r="L716" s="212" t="e">
        <f>SUM(L669:L714)</f>
        <v>#DIV/0!</v>
      </c>
      <c r="M716" s="212" t="e">
        <f>SUM(M669:M714)</f>
        <v>#DIV/0!</v>
      </c>
      <c r="N716" s="224" t="s">
        <v>618</v>
      </c>
    </row>
    <row r="717" spans="1:14" s="212" customFormat="1" ht="12.65" customHeight="1" x14ac:dyDescent="0.3">
      <c r="C717" s="227">
        <f>CE86</f>
        <v>0</v>
      </c>
      <c r="D717" s="212">
        <f>D616</f>
        <v>-6755069.7200000007</v>
      </c>
      <c r="E717" s="212">
        <f>E624</f>
        <v>0</v>
      </c>
      <c r="F717" s="212">
        <f>F625</f>
        <v>0</v>
      </c>
      <c r="G717" s="212">
        <f>G626</f>
        <v>0</v>
      </c>
      <c r="H717" s="212">
        <f>H629</f>
        <v>0</v>
      </c>
      <c r="I717" s="212">
        <f>I630</f>
        <v>0</v>
      </c>
      <c r="J717" s="212">
        <f>J631</f>
        <v>0</v>
      </c>
      <c r="K717" s="212">
        <f>K645</f>
        <v>0</v>
      </c>
      <c r="L717" s="212">
        <f>L648</f>
        <v>0</v>
      </c>
      <c r="M717" s="212">
        <f>C649</f>
        <v>-6755069.7200000007</v>
      </c>
      <c r="N717" s="224" t="s">
        <v>619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0C6F-96BA-482C-B704-ACCC103331A3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183</v>
      </c>
      <c r="C2" s="11" t="str">
        <f>SUBSTITUTE(LEFT(data!C98,49),",","")</f>
        <v>Auburn Medical Center</v>
      </c>
      <c r="D2" s="11" t="str">
        <f>LEFT(data!C99, 49)</f>
        <v>Plaza One, 202 N. Division</v>
      </c>
      <c r="E2" s="11" t="str">
        <f>LEFT(data!C100, 100)</f>
        <v>Auburn</v>
      </c>
      <c r="F2" s="11" t="str">
        <f>LEFT(data!C101, 2)</f>
        <v>WA</v>
      </c>
      <c r="G2" s="11" t="str">
        <f>LEFT(data!C102, 100)</f>
        <v>98001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/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B484-92F4-481E-8744-E8100768B405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76" customFormat="1" ht="12.65" customHeight="1" x14ac:dyDescent="0.35">
      <c r="A2" s="12" t="str">
        <f>RIGHT(data!C97,3)</f>
        <v>183</v>
      </c>
      <c r="B2" s="210" t="str">
        <f>RIGHT(data!C96,4)</f>
        <v>2022</v>
      </c>
      <c r="C2" s="12" t="s">
        <v>1155</v>
      </c>
      <c r="D2" s="209">
        <f>ROUND(N(data!C181),0)</f>
        <v>6256894</v>
      </c>
      <c r="E2" s="209">
        <f>ROUND(N(data!C182),0)</f>
        <v>0</v>
      </c>
      <c r="F2" s="209">
        <f>ROUND(N(data!C183),0)</f>
        <v>0</v>
      </c>
      <c r="G2" s="209">
        <f>ROUND(N(data!C184),0)</f>
        <v>10086877</v>
      </c>
      <c r="H2" s="209">
        <f>ROUND(N(data!C185),0)</f>
        <v>0</v>
      </c>
      <c r="I2" s="209">
        <f>ROUND(N(data!C186),0)</f>
        <v>0</v>
      </c>
      <c r="J2" s="209">
        <f>ROUND(N(data!C187)+N(data!C188),0)</f>
        <v>4459919</v>
      </c>
      <c r="K2" s="209">
        <f>ROUND(N(data!C191),0)</f>
        <v>314886</v>
      </c>
      <c r="L2" s="209">
        <f>ROUND(N(data!C192),0)</f>
        <v>849199</v>
      </c>
      <c r="M2" s="209">
        <f>ROUND(N(data!C195),0)</f>
        <v>2390862</v>
      </c>
      <c r="N2" s="209">
        <f>ROUND(N(data!C196),0)</f>
        <v>0</v>
      </c>
      <c r="O2" s="209">
        <f>ROUND(N(data!C199),0)</f>
        <v>39600</v>
      </c>
      <c r="P2" s="209">
        <f>ROUND(N(data!C200),0)</f>
        <v>1745225</v>
      </c>
      <c r="Q2" s="209">
        <f>ROUND(N(data!C201),0)</f>
        <v>0</v>
      </c>
      <c r="R2" s="209">
        <f>ROUND(N(data!C204),0)</f>
        <v>0</v>
      </c>
      <c r="S2" s="209">
        <f>ROUND(N(data!C205),0)</f>
        <v>5418889</v>
      </c>
      <c r="T2" s="209">
        <f>ROUND(N(data!B211),0)</f>
        <v>10764638</v>
      </c>
      <c r="U2" s="209">
        <f>ROUND(N(data!C211),0)</f>
        <v>297</v>
      </c>
      <c r="V2" s="209">
        <f>ROUND(N(data!D211),0)</f>
        <v>248</v>
      </c>
      <c r="W2" s="209">
        <f>ROUND(N(data!B212),0)</f>
        <v>25230</v>
      </c>
      <c r="X2" s="209">
        <f>ROUND(N(data!C212),0)</f>
        <v>0</v>
      </c>
      <c r="Y2" s="209">
        <f>ROUND(N(data!D212),0)</f>
        <v>0</v>
      </c>
      <c r="Z2" s="209">
        <f>ROUND(N(data!B213),0)</f>
        <v>146160390</v>
      </c>
      <c r="AA2" s="209">
        <f>ROUND(N(data!C213),0)</f>
        <v>6049732</v>
      </c>
      <c r="AB2" s="209">
        <f>ROUND(N(data!D213),0)</f>
        <v>652684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6260128</v>
      </c>
      <c r="AG2" s="209">
        <f>ROUND(N(data!C215),0)</f>
        <v>66668</v>
      </c>
      <c r="AH2" s="209">
        <f>ROUND(N(data!D215),0)</f>
        <v>7273</v>
      </c>
      <c r="AI2" s="209">
        <f>ROUND(N(data!B216),0)</f>
        <v>39639722</v>
      </c>
      <c r="AJ2" s="209">
        <f>ROUND(N(data!C216),0)</f>
        <v>2032548</v>
      </c>
      <c r="AK2" s="209">
        <f>ROUND(N(data!D216),0)</f>
        <v>674200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2273638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4364349</v>
      </c>
      <c r="AT2" s="209">
        <f>ROUND(N(data!D219),0)</f>
        <v>2023659</v>
      </c>
      <c r="AU2" s="209">
        <v>0</v>
      </c>
      <c r="AV2" s="209">
        <v>0</v>
      </c>
      <c r="AW2" s="209">
        <v>0</v>
      </c>
      <c r="AX2" s="209">
        <f>ROUND(N(data!B225),0)</f>
        <v>19914</v>
      </c>
      <c r="AY2" s="209">
        <f>ROUND(N(data!C225),0)</f>
        <v>2642</v>
      </c>
      <c r="AZ2" s="209">
        <f>ROUND(N(data!D225),0)</f>
        <v>0</v>
      </c>
      <c r="BA2" s="209">
        <f>ROUND(N(data!B226),0)</f>
        <v>48251768</v>
      </c>
      <c r="BB2" s="209">
        <f>ROUND(N(data!C226),0)</f>
        <v>4185007</v>
      </c>
      <c r="BC2" s="209">
        <f>ROUND(N(data!D226),0)</f>
        <v>48227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2352555</v>
      </c>
      <c r="BH2" s="209">
        <f>ROUND(N(data!C228),0)</f>
        <v>456701</v>
      </c>
      <c r="BI2" s="209">
        <f>ROUND(N(data!D228),0)</f>
        <v>0</v>
      </c>
      <c r="BJ2" s="209">
        <f>ROUND(N(data!B229),0)</f>
        <v>27881424</v>
      </c>
      <c r="BK2" s="209">
        <f>ROUND(N(data!C229),0)</f>
        <v>2203437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1183883</v>
      </c>
      <c r="BQ2" s="209">
        <f>ROUND(N(data!C231),0)</f>
        <v>82442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275634045</v>
      </c>
      <c r="BW2" s="209">
        <f>ROUND(N(data!C240),0)</f>
        <v>185240876</v>
      </c>
      <c r="BX2" s="209">
        <f>ROUND(N(data!C241),0)</f>
        <v>10759568</v>
      </c>
      <c r="BY2" s="209">
        <f>ROUND(N(data!C242),0)</f>
        <v>64830581</v>
      </c>
      <c r="BZ2" s="209">
        <f>ROUND(N(data!C243),0)</f>
        <v>0</v>
      </c>
      <c r="CA2" s="209">
        <f>ROUND(N(data!C244),0)</f>
        <v>121514750</v>
      </c>
      <c r="CB2" s="209">
        <f>ROUND(N(data!C247),0)</f>
        <v>4528</v>
      </c>
      <c r="CC2" s="209">
        <f>ROUND(N(data!C249),0)</f>
        <v>5122566</v>
      </c>
      <c r="CD2" s="209">
        <f>ROUND(N(data!C250),0)</f>
        <v>13128312</v>
      </c>
      <c r="CE2" s="209">
        <f>ROUND(N(data!C254)+N(data!C255),0)</f>
        <v>3077880</v>
      </c>
      <c r="CF2" s="209">
        <f>ROUND(N(data!D237),0)</f>
        <v>9850069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50B7-BAE3-4AA4-B1C3-2C294B97FFAC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6" customFormat="1" ht="12.65" customHeight="1" x14ac:dyDescent="0.35">
      <c r="A2" s="12" t="str">
        <f>RIGHT(data!C97,3)</f>
        <v>183</v>
      </c>
      <c r="B2" s="12" t="str">
        <f>RIGHT(data!C96,4)</f>
        <v>2022</v>
      </c>
      <c r="C2" s="12" t="s">
        <v>1155</v>
      </c>
      <c r="D2" s="208">
        <f>ROUND(N(data!C127),0)</f>
        <v>7422</v>
      </c>
      <c r="E2" s="208">
        <f>ROUND(N(data!C128),0)</f>
        <v>0</v>
      </c>
      <c r="F2" s="208">
        <f>ROUND(N(data!C129),0)</f>
        <v>0</v>
      </c>
      <c r="G2" s="208">
        <f>ROUND(N(data!C130),0)</f>
        <v>1274</v>
      </c>
      <c r="H2" s="208">
        <f>ROUND(N(data!D127),0)</f>
        <v>51116</v>
      </c>
      <c r="I2" s="208">
        <f>ROUND(N(data!D128),0)</f>
        <v>0</v>
      </c>
      <c r="J2" s="208">
        <f>ROUND(N(data!D129),0)</f>
        <v>0</v>
      </c>
      <c r="K2" s="208">
        <f>ROUND(N(data!D130),0)</f>
        <v>1899</v>
      </c>
      <c r="L2" s="208">
        <f>ROUND(N(data!C132),0)</f>
        <v>22</v>
      </c>
      <c r="M2" s="208">
        <f>ROUND(N(data!C133),0)</f>
        <v>30</v>
      </c>
      <c r="N2" s="208">
        <f>ROUND(N(data!C134),0)</f>
        <v>32</v>
      </c>
      <c r="O2" s="208">
        <f>ROUND(N(data!C135),0)</f>
        <v>0</v>
      </c>
      <c r="P2" s="208">
        <f>ROUND(N(data!C136),0)</f>
        <v>32</v>
      </c>
      <c r="Q2" s="208">
        <f>ROUND(N(data!C137),0)</f>
        <v>0</v>
      </c>
      <c r="R2" s="208">
        <f>ROUND(N(data!C138),0)</f>
        <v>58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195</v>
      </c>
      <c r="X2" s="208">
        <f>ROUND(N(data!C145),0)</f>
        <v>0</v>
      </c>
      <c r="Y2" s="208">
        <f>ROUND(N(data!B154),0)</f>
        <v>2717</v>
      </c>
      <c r="Z2" s="208">
        <f>ROUND(N(data!B155),0)</f>
        <v>27719</v>
      </c>
      <c r="AA2" s="208">
        <f>ROUND(N(data!B156),0)</f>
        <v>21172</v>
      </c>
      <c r="AB2" s="208">
        <f>ROUND(N(data!B157),0)</f>
        <v>198460439</v>
      </c>
      <c r="AC2" s="208">
        <f>ROUND(N(data!B158),0)</f>
        <v>183128088</v>
      </c>
      <c r="AD2" s="208">
        <f>ROUND(N(data!C154),0)</f>
        <v>2872</v>
      </c>
      <c r="AE2" s="208">
        <f>ROUND(N(data!C155),0)</f>
        <v>15044</v>
      </c>
      <c r="AF2" s="208">
        <f>ROUND(N(data!C156),0)</f>
        <v>24811</v>
      </c>
      <c r="AG2" s="208">
        <f>ROUND(N(data!C157),0)</f>
        <v>133376070</v>
      </c>
      <c r="AH2" s="208">
        <f>ROUND(N(data!C158),0)</f>
        <v>123071907</v>
      </c>
      <c r="AI2" s="208">
        <f>ROUND(N(data!D154),0)</f>
        <v>1833</v>
      </c>
      <c r="AJ2" s="208">
        <f>ROUND(N(data!D155),0)</f>
        <v>8353</v>
      </c>
      <c r="AK2" s="208">
        <f>ROUND(N(data!D156),0)</f>
        <v>27397</v>
      </c>
      <c r="AL2" s="208">
        <f>ROUND(N(data!D157),0)</f>
        <v>141918335</v>
      </c>
      <c r="AM2" s="208">
        <f>ROUND(N(data!D158),0)</f>
        <v>130954227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2708-3CC2-468F-A08E-5C7ABB0791C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4" t="s">
        <v>1321</v>
      </c>
      <c r="CR1" s="204" t="s">
        <v>1322</v>
      </c>
      <c r="CS1" s="204" t="s">
        <v>1323</v>
      </c>
      <c r="CT1" s="204" t="s">
        <v>1324</v>
      </c>
      <c r="CU1" s="204" t="s">
        <v>1325</v>
      </c>
      <c r="CV1" s="204" t="s">
        <v>1326</v>
      </c>
      <c r="CW1" s="204" t="s">
        <v>1327</v>
      </c>
      <c r="CX1" s="204" t="s">
        <v>1328</v>
      </c>
      <c r="CY1" s="204" t="s">
        <v>1329</v>
      </c>
      <c r="CZ1" s="204" t="s">
        <v>1330</v>
      </c>
      <c r="DA1" s="204" t="s">
        <v>1331</v>
      </c>
      <c r="DB1" s="204" t="s">
        <v>1332</v>
      </c>
      <c r="DC1" s="204" t="s">
        <v>1333</v>
      </c>
      <c r="DD1" s="204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6" customFormat="1" ht="12.65" customHeight="1" x14ac:dyDescent="0.35">
      <c r="A2" s="209" t="str">
        <f>RIGHT(data!C97,3)</f>
        <v>183</v>
      </c>
      <c r="B2" s="210" t="str">
        <f>RIGHT(data!C96,4)</f>
        <v>2022</v>
      </c>
      <c r="C2" s="12" t="s">
        <v>1155</v>
      </c>
      <c r="D2" s="208">
        <f>ROUND(N(data!C181),0)</f>
        <v>6256894</v>
      </c>
      <c r="E2" s="208">
        <f>ROUND(N(data!C267),0)</f>
        <v>0</v>
      </c>
      <c r="F2" s="208">
        <f>ROUND(N(data!C268),0)</f>
        <v>155271703</v>
      </c>
      <c r="G2" s="208">
        <f>ROUND(N(data!C269),0)</f>
        <v>120769248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3023722</v>
      </c>
      <c r="L2" s="208">
        <f>ROUND(N(data!C274),0)</f>
        <v>1393541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10764688</v>
      </c>
      <c r="R2" s="208">
        <f>ROUND(N(data!C284),0)</f>
        <v>25230</v>
      </c>
      <c r="S2" s="208">
        <f>ROUND(N(data!C285),0)</f>
        <v>151557438</v>
      </c>
      <c r="T2" s="208">
        <f>ROUND(N(data!C286),0)</f>
        <v>0</v>
      </c>
      <c r="U2" s="208">
        <f>ROUND(N(data!C287),0)</f>
        <v>0</v>
      </c>
      <c r="V2" s="208">
        <f>ROUND(N(data!C288),0)</f>
        <v>47317593</v>
      </c>
      <c r="W2" s="208">
        <f>ROUND(N(data!C289),0)</f>
        <v>2273638</v>
      </c>
      <c r="X2" s="208">
        <f>ROUND(N(data!C290),0)</f>
        <v>2340690</v>
      </c>
      <c r="Y2" s="208">
        <f>ROUND(N(data!C291),0)</f>
        <v>0</v>
      </c>
      <c r="Z2" s="208">
        <f>ROUND(N(data!C292),0)</f>
        <v>86571546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8289246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7682265</v>
      </c>
      <c r="AK2" s="208">
        <f>ROUND(N(data!C316),0)</f>
        <v>0</v>
      </c>
      <c r="AL2" s="208">
        <f>ROUND(N(data!C317),0)</f>
        <v>1508316</v>
      </c>
      <c r="AM2" s="208">
        <f>ROUND(N(data!C318),0)</f>
        <v>0</v>
      </c>
      <c r="AN2" s="208">
        <f>ROUND(N(data!C319),0)</f>
        <v>600000</v>
      </c>
      <c r="AO2" s="208">
        <f>ROUND(N(data!C320),0)</f>
        <v>0</v>
      </c>
      <c r="AP2" s="208">
        <f>ROUND(N(data!C321),0)</f>
        <v>0</v>
      </c>
      <c r="AQ2" s="208">
        <f>ROUND(N(data!C322),0)</f>
        <v>27402389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311635058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-173911334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857.96</v>
      </c>
      <c r="BL2" s="208">
        <f>ROUND(N(data!C358),0)</f>
        <v>473754845</v>
      </c>
      <c r="BM2" s="208">
        <f>ROUND(N(data!C359),0)</f>
        <v>437154221</v>
      </c>
      <c r="BN2" s="208">
        <f>ROUND(N(data!C363),0)</f>
        <v>661057700</v>
      </c>
      <c r="BO2" s="208">
        <f>ROUND(N(data!C364),0)</f>
        <v>18250879</v>
      </c>
      <c r="BP2" s="208">
        <f>ROUND(N(data!C365),0)</f>
        <v>0</v>
      </c>
      <c r="BQ2" s="208">
        <f>ROUND(N(data!D381),0)</f>
        <v>9917969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9917969</v>
      </c>
      <c r="CC2" s="208">
        <f>ROUND(N(data!C382),0)</f>
        <v>0</v>
      </c>
      <c r="CD2" s="208">
        <f>ROUND(N(data!C389),0)</f>
        <v>111354111</v>
      </c>
      <c r="CE2" s="208">
        <f>ROUND(N(data!C390),0)</f>
        <v>20803690</v>
      </c>
      <c r="CF2" s="208">
        <f>ROUND(N(data!C391),0)</f>
        <v>11737549</v>
      </c>
      <c r="CG2" s="208">
        <f>ROUND(N(data!C392),0)</f>
        <v>28448832</v>
      </c>
      <c r="CH2" s="208">
        <f>ROUND(N(data!C393),0)</f>
        <v>0</v>
      </c>
      <c r="CI2" s="208">
        <f>ROUND(N(data!C394),0)</f>
        <v>63625507</v>
      </c>
      <c r="CJ2" s="208">
        <f>ROUND(N(data!C395),0)</f>
        <v>5971131</v>
      </c>
      <c r="CK2" s="208">
        <f>ROUND(N(data!C396),0)</f>
        <v>1164085</v>
      </c>
      <c r="CL2" s="208">
        <f>ROUND(N(data!C397),0)</f>
        <v>0</v>
      </c>
      <c r="CM2" s="208">
        <f>ROUND(N(data!C398),0)</f>
        <v>0</v>
      </c>
      <c r="CN2" s="208">
        <f>ROUND(N(data!C399),0)</f>
        <v>5418889</v>
      </c>
      <c r="CO2" s="208">
        <f>ROUND(N(data!C362),0)</f>
        <v>9850069</v>
      </c>
      <c r="CP2" s="208">
        <f>ROUND(N(data!D415),0)</f>
        <v>13357880</v>
      </c>
      <c r="CQ2" s="59">
        <f>ROUND(N(data!C401),0)</f>
        <v>0</v>
      </c>
      <c r="CR2" s="59">
        <f>ROUND(N(data!C402),0)</f>
        <v>0</v>
      </c>
      <c r="CS2" s="59">
        <f>ROUND(N(data!C403),0)</f>
        <v>39600</v>
      </c>
      <c r="CT2" s="59">
        <f>ROUND(N(data!C404),0)</f>
        <v>2390862</v>
      </c>
      <c r="CU2" s="59">
        <f>ROUND(N(data!C405),0)</f>
        <v>0</v>
      </c>
      <c r="CV2" s="59">
        <f>ROUND(N(data!C406),0)</f>
        <v>212646</v>
      </c>
      <c r="CW2" s="59">
        <f>ROUND(N(data!C407),0)</f>
        <v>0</v>
      </c>
      <c r="CX2" s="59">
        <f>ROUND(N(data!C408),0)</f>
        <v>0</v>
      </c>
      <c r="CY2" s="59">
        <f>ROUND(N(data!C409),0)</f>
        <v>0</v>
      </c>
      <c r="CZ2" s="59">
        <f>ROUND(N(data!C410),0)</f>
        <v>-47250</v>
      </c>
      <c r="DA2" s="59">
        <f>ROUND(N(data!C411),0)</f>
        <v>162856</v>
      </c>
      <c r="DB2" s="59">
        <f>ROUND(N(data!C412),0)</f>
        <v>1745225</v>
      </c>
      <c r="DC2" s="59">
        <f>ROUND(N(data!C413),0)</f>
        <v>1439303</v>
      </c>
      <c r="DD2" s="59">
        <f>ROUND(N(data!C414),0)</f>
        <v>7414639</v>
      </c>
      <c r="DE2" s="59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07FD-F0FE-47C0-B33B-9E46C32508C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6" customFormat="1" ht="12.65" customHeight="1" x14ac:dyDescent="0.35">
      <c r="A2" s="12" t="str">
        <f>RIGHT(data!$C$97,3)</f>
        <v>183</v>
      </c>
      <c r="B2" s="210" t="str">
        <f>RIGHT(data!$C$96,4)</f>
        <v>2022</v>
      </c>
      <c r="C2" s="12">
        <f>data!C$55</f>
        <v>6010</v>
      </c>
      <c r="D2" s="12" t="s">
        <v>1155</v>
      </c>
      <c r="E2" s="208">
        <f>ROUND(N(data!C59), 0)</f>
        <v>5925</v>
      </c>
      <c r="F2" s="311">
        <f>ROUND(N(data!C60), 2)</f>
        <v>57.15</v>
      </c>
      <c r="G2" s="208">
        <f>ROUND(N(data!C61), 0)</f>
        <v>9348202</v>
      </c>
      <c r="H2" s="208">
        <f>ROUND(N(data!C62), 0)</f>
        <v>1247565</v>
      </c>
      <c r="I2" s="208">
        <f>ROUND(N(data!C63), 0)</f>
        <v>702436</v>
      </c>
      <c r="J2" s="208">
        <f>ROUND(N(data!C64), 0)</f>
        <v>889137</v>
      </c>
      <c r="K2" s="208">
        <f>ROUND(N(data!C65), 0)</f>
        <v>0</v>
      </c>
      <c r="L2" s="208">
        <f>ROUND(N(data!C66), 0)</f>
        <v>64182</v>
      </c>
      <c r="M2" s="208">
        <f>ROUND(N(data!C67), 0)</f>
        <v>205513</v>
      </c>
      <c r="N2" s="208">
        <f>ROUND(N(data!C68), 0)</f>
        <v>17298</v>
      </c>
      <c r="O2" s="208">
        <f>ROUND(N(data!C69), 0)</f>
        <v>233196</v>
      </c>
      <c r="P2" s="208">
        <f>ROUND(N(data!C70), 0)</f>
        <v>0</v>
      </c>
      <c r="Q2" s="208">
        <f>ROUND(N(data!C71), 0)</f>
        <v>0</v>
      </c>
      <c r="R2" s="208">
        <f>ROUND(N(data!C72), 0)</f>
        <v>441</v>
      </c>
      <c r="S2" s="208">
        <f>ROUND(N(data!C73), 0)</f>
        <v>161361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9511</v>
      </c>
      <c r="AA2" s="208">
        <f>ROUND(N(data!C81), 0)</f>
        <v>0</v>
      </c>
      <c r="AB2" s="208">
        <f>ROUND(N(data!C82), 0)</f>
        <v>52213</v>
      </c>
      <c r="AC2" s="208">
        <f>ROUND(N(data!C83), 0)</f>
        <v>9671</v>
      </c>
      <c r="AD2" s="208">
        <f>ROUND(N(data!C84), 0)</f>
        <v>0</v>
      </c>
      <c r="AE2" s="208">
        <f>ROUND(N(data!C89), 0)</f>
        <v>32694939</v>
      </c>
      <c r="AF2" s="208">
        <f>ROUND(N(data!C87), 0)</f>
        <v>32525465</v>
      </c>
      <c r="AG2" s="208">
        <f>ROUND(N(data!C90), 0)</f>
        <v>9577</v>
      </c>
      <c r="AH2" s="208">
        <f>ROUND(N(data!C91), 0)</f>
        <v>9676</v>
      </c>
      <c r="AI2" s="208">
        <f>ROUND(N(data!C92), 0)</f>
        <v>9240</v>
      </c>
      <c r="AJ2" s="208">
        <f>ROUND(N(data!C93), 0)</f>
        <v>56468</v>
      </c>
      <c r="AK2" s="311">
        <f>ROUND(N(data!C94), 2)</f>
        <v>40.520000000000003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</row>
    <row r="3" spans="1:89" s="11" customFormat="1" ht="12.65" customHeight="1" x14ac:dyDescent="0.35">
      <c r="A3" s="12" t="str">
        <f>RIGHT(data!$C$97,3)</f>
        <v>183</v>
      </c>
      <c r="B3" s="210" t="str">
        <f>RIGHT(data!$C$96,4)</f>
        <v>2022</v>
      </c>
      <c r="C3" s="12">
        <f>data!D$55</f>
        <v>6030</v>
      </c>
      <c r="D3" s="12" t="s">
        <v>1155</v>
      </c>
      <c r="E3" s="208">
        <f>ROUND(N(data!D59), 0)</f>
        <v>11235</v>
      </c>
      <c r="F3" s="311">
        <f>ROUND(N(data!D60), 2)</f>
        <v>66.61</v>
      </c>
      <c r="G3" s="208">
        <f>ROUND(N(data!D61), 0)</f>
        <v>9499412</v>
      </c>
      <c r="H3" s="208">
        <f>ROUND(N(data!D62), 0)</f>
        <v>1395645</v>
      </c>
      <c r="I3" s="208">
        <f>ROUND(N(data!D63), 0)</f>
        <v>0</v>
      </c>
      <c r="J3" s="208">
        <f>ROUND(N(data!D64), 0)</f>
        <v>920672</v>
      </c>
      <c r="K3" s="208">
        <f>ROUND(N(data!D65), 0)</f>
        <v>0</v>
      </c>
      <c r="L3" s="208">
        <f>ROUND(N(data!D66), 0)</f>
        <v>108384</v>
      </c>
      <c r="M3" s="208">
        <f>ROUND(N(data!D67), 0)</f>
        <v>235530</v>
      </c>
      <c r="N3" s="208">
        <f>ROUND(N(data!D68), 0)</f>
        <v>27900</v>
      </c>
      <c r="O3" s="208">
        <f>ROUND(N(data!D69), 0)</f>
        <v>256869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171507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11407</v>
      </c>
      <c r="AA3" s="208">
        <f>ROUND(N(data!D81), 0)</f>
        <v>0</v>
      </c>
      <c r="AB3" s="208">
        <f>ROUND(N(data!D82), 0)</f>
        <v>65100</v>
      </c>
      <c r="AC3" s="208">
        <f>ROUND(N(data!D83), 0)</f>
        <v>8856</v>
      </c>
      <c r="AD3" s="208">
        <f>ROUND(N(data!D84), 0)</f>
        <v>0</v>
      </c>
      <c r="AE3" s="208">
        <f>ROUND(N(data!D89), 0)</f>
        <v>45691345</v>
      </c>
      <c r="AF3" s="208">
        <f>ROUND(N(data!D87), 0)</f>
        <v>45075111</v>
      </c>
      <c r="AG3" s="208">
        <f>ROUND(N(data!D90), 0)</f>
        <v>11941</v>
      </c>
      <c r="AH3" s="208">
        <f>ROUND(N(data!D91), 0)</f>
        <v>18938</v>
      </c>
      <c r="AI3" s="208">
        <f>ROUND(N(data!D92), 0)</f>
        <v>6338</v>
      </c>
      <c r="AJ3" s="208">
        <f>ROUND(N(data!D93), 0)</f>
        <v>116251</v>
      </c>
      <c r="AK3" s="311">
        <f>ROUND(N(data!D94), 2)</f>
        <v>28.42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</row>
    <row r="4" spans="1:89" s="11" customFormat="1" ht="12.65" customHeight="1" x14ac:dyDescent="0.35">
      <c r="A4" s="12" t="str">
        <f>RIGHT(data!$C$97,3)</f>
        <v>183</v>
      </c>
      <c r="B4" s="210" t="str">
        <f>RIGHT(data!$C$96,4)</f>
        <v>2022</v>
      </c>
      <c r="C4" s="12">
        <f>data!E$55</f>
        <v>6070</v>
      </c>
      <c r="D4" s="12" t="s">
        <v>1155</v>
      </c>
      <c r="E4" s="208">
        <f>ROUND(N(data!E59), 0)</f>
        <v>10737</v>
      </c>
      <c r="F4" s="311">
        <f>ROUND(N(data!E60), 2)</f>
        <v>59.74</v>
      </c>
      <c r="G4" s="208">
        <f>ROUND(N(data!E61), 0)</f>
        <v>6924328</v>
      </c>
      <c r="H4" s="208">
        <f>ROUND(N(data!E62), 0)</f>
        <v>1541285</v>
      </c>
      <c r="I4" s="208">
        <f>ROUND(N(data!E63), 0)</f>
        <v>383</v>
      </c>
      <c r="J4" s="208">
        <f>ROUND(N(data!E64), 0)</f>
        <v>806884</v>
      </c>
      <c r="K4" s="208">
        <f>ROUND(N(data!E65), 0)</f>
        <v>0</v>
      </c>
      <c r="L4" s="208">
        <f>ROUND(N(data!E66), 0)</f>
        <v>111561</v>
      </c>
      <c r="M4" s="208">
        <f>ROUND(N(data!E67), 0)</f>
        <v>357045</v>
      </c>
      <c r="N4" s="208">
        <f>ROUND(N(data!E68), 0)</f>
        <v>19468</v>
      </c>
      <c r="O4" s="208">
        <f>ROUND(N(data!E69), 0)</f>
        <v>264269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120962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6189</v>
      </c>
      <c r="AA4" s="208">
        <f>ROUND(N(data!E81), 0)</f>
        <v>0</v>
      </c>
      <c r="AB4" s="208">
        <f>ROUND(N(data!E82), 0)</f>
        <v>114851</v>
      </c>
      <c r="AC4" s="208">
        <f>ROUND(N(data!E83), 0)</f>
        <v>22268</v>
      </c>
      <c r="AD4" s="208">
        <f>ROUND(N(data!E84), 0)</f>
        <v>0</v>
      </c>
      <c r="AE4" s="208">
        <f>ROUND(N(data!E89), 0)</f>
        <v>31981038</v>
      </c>
      <c r="AF4" s="208">
        <f>ROUND(N(data!E87), 0)</f>
        <v>31119926</v>
      </c>
      <c r="AG4" s="208">
        <f>ROUND(N(data!E90), 0)</f>
        <v>21064</v>
      </c>
      <c r="AH4" s="208">
        <f>ROUND(N(data!E91), 0)</f>
        <v>33154</v>
      </c>
      <c r="AI4" s="208">
        <f>ROUND(N(data!E92), 0)</f>
        <v>8531</v>
      </c>
      <c r="AJ4" s="208">
        <f>ROUND(N(data!E93), 0)</f>
        <v>121190</v>
      </c>
      <c r="AK4" s="311">
        <f>ROUND(N(data!E94), 2)</f>
        <v>33.79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</row>
    <row r="5" spans="1:89" s="11" customFormat="1" ht="12.65" customHeight="1" x14ac:dyDescent="0.35">
      <c r="A5" s="12" t="str">
        <f>RIGHT(data!$C$97,3)</f>
        <v>183</v>
      </c>
      <c r="B5" s="210" t="str">
        <f>RIGHT(data!$C$96,4)</f>
        <v>2022</v>
      </c>
      <c r="C5" s="12">
        <f>data!F$55</f>
        <v>6100</v>
      </c>
      <c r="D5" s="12" t="s">
        <v>1155</v>
      </c>
      <c r="E5" s="208">
        <f>ROUND(N(data!F59), 0)</f>
        <v>0</v>
      </c>
      <c r="F5" s="311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275</v>
      </c>
      <c r="AI5" s="208">
        <f>ROUND(N(data!F92), 0)</f>
        <v>0</v>
      </c>
      <c r="AJ5" s="208">
        <f>ROUND(N(data!F93), 0)</f>
        <v>0</v>
      </c>
      <c r="AK5" s="311">
        <f>ROUND(N(data!F94), 2)</f>
        <v>0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</row>
    <row r="6" spans="1:89" s="11" customFormat="1" ht="12.65" customHeight="1" x14ac:dyDescent="0.35">
      <c r="A6" s="12" t="str">
        <f>RIGHT(data!$C$97,3)</f>
        <v>183</v>
      </c>
      <c r="B6" s="210" t="str">
        <f>RIGHT(data!$C$96,4)</f>
        <v>2022</v>
      </c>
      <c r="C6" s="12">
        <f>data!G$55</f>
        <v>6120</v>
      </c>
      <c r="D6" s="12" t="s">
        <v>1155</v>
      </c>
      <c r="E6" s="208">
        <f>ROUND(N(data!G59), 0)</f>
        <v>0</v>
      </c>
      <c r="F6" s="311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1">
        <f>ROUND(N(data!G94), 2)</f>
        <v>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</row>
    <row r="7" spans="1:89" s="11" customFormat="1" ht="12.65" customHeight="1" x14ac:dyDescent="0.35">
      <c r="A7" s="12" t="str">
        <f>RIGHT(data!$C$97,3)</f>
        <v>183</v>
      </c>
      <c r="B7" s="210" t="str">
        <f>RIGHT(data!$C$96,4)</f>
        <v>2022</v>
      </c>
      <c r="C7" s="12">
        <f>data!H$55</f>
        <v>6140</v>
      </c>
      <c r="D7" s="12" t="s">
        <v>1155</v>
      </c>
      <c r="E7" s="208">
        <f>ROUND(N(data!H59), 0)</f>
        <v>16249</v>
      </c>
      <c r="F7" s="311">
        <f>ROUND(N(data!H60), 2)</f>
        <v>93.48</v>
      </c>
      <c r="G7" s="208">
        <f>ROUND(N(data!H61), 0)</f>
        <v>10710970</v>
      </c>
      <c r="H7" s="208">
        <f>ROUND(N(data!H62), 0)</f>
        <v>2379647</v>
      </c>
      <c r="I7" s="208">
        <f>ROUND(N(data!H63), 0)</f>
        <v>1190714</v>
      </c>
      <c r="J7" s="208">
        <f>ROUND(N(data!H64), 0)</f>
        <v>259244</v>
      </c>
      <c r="K7" s="208">
        <f>ROUND(N(data!H65), 0)</f>
        <v>0</v>
      </c>
      <c r="L7" s="208">
        <f>ROUND(N(data!H66), 0)</f>
        <v>2974136</v>
      </c>
      <c r="M7" s="208">
        <f>ROUND(N(data!H67), 0)</f>
        <v>299798</v>
      </c>
      <c r="N7" s="208">
        <f>ROUND(N(data!H68), 0)</f>
        <v>1511</v>
      </c>
      <c r="O7" s="208">
        <f>ROUND(N(data!H69), 0)</f>
        <v>340037</v>
      </c>
      <c r="P7" s="208">
        <f>ROUND(N(data!H70), 0)</f>
        <v>0</v>
      </c>
      <c r="Q7" s="208">
        <f>ROUND(N(data!H71), 0)</f>
        <v>0</v>
      </c>
      <c r="R7" s="208">
        <f>ROUND(N(data!H72), 0)</f>
        <v>5929</v>
      </c>
      <c r="S7" s="208">
        <f>ROUND(N(data!H73), 0)</f>
        <v>208297</v>
      </c>
      <c r="T7" s="208">
        <f>ROUND(N(data!H74), 0)</f>
        <v>0</v>
      </c>
      <c r="U7" s="208">
        <f>ROUND(N(data!H75), 0)</f>
        <v>14484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6427</v>
      </c>
      <c r="AA7" s="208">
        <f>ROUND(N(data!H81), 0)</f>
        <v>0</v>
      </c>
      <c r="AB7" s="208">
        <f>ROUND(N(data!H82), 0)</f>
        <v>86647</v>
      </c>
      <c r="AC7" s="208">
        <f>ROUND(N(data!H83), 0)</f>
        <v>18253</v>
      </c>
      <c r="AD7" s="208">
        <f>ROUND(N(data!H84), 0)</f>
        <v>10165</v>
      </c>
      <c r="AE7" s="208">
        <f>ROUND(N(data!H89), 0)</f>
        <v>91125074</v>
      </c>
      <c r="AF7" s="208">
        <f>ROUND(N(data!H87), 0)</f>
        <v>89891177</v>
      </c>
      <c r="AG7" s="208">
        <f>ROUND(N(data!H90), 0)</f>
        <v>15891</v>
      </c>
      <c r="AH7" s="208">
        <f>ROUND(N(data!H91), 0)</f>
        <v>49701</v>
      </c>
      <c r="AI7" s="208">
        <f>ROUND(N(data!H92), 0)</f>
        <v>5948</v>
      </c>
      <c r="AJ7" s="208">
        <f>ROUND(N(data!H93), 0)</f>
        <v>84025</v>
      </c>
      <c r="AK7" s="311">
        <f>ROUND(N(data!H94), 2)</f>
        <v>33.31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</row>
    <row r="8" spans="1:89" s="11" customFormat="1" ht="12.65" customHeight="1" x14ac:dyDescent="0.35">
      <c r="A8" s="12" t="str">
        <f>RIGHT(data!$C$97,3)</f>
        <v>183</v>
      </c>
      <c r="B8" s="210" t="str">
        <f>RIGHT(data!$C$96,4)</f>
        <v>2022</v>
      </c>
      <c r="C8" s="12">
        <f>data!I$55</f>
        <v>6150</v>
      </c>
      <c r="D8" s="12" t="s">
        <v>1155</v>
      </c>
      <c r="E8" s="208">
        <f>ROUND(N(data!I59), 0)</f>
        <v>0</v>
      </c>
      <c r="F8" s="311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1">
        <f>ROUND(N(data!I94), 2)</f>
        <v>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</row>
    <row r="9" spans="1:89" s="11" customFormat="1" ht="12.65" customHeight="1" x14ac:dyDescent="0.35">
      <c r="A9" s="12" t="str">
        <f>RIGHT(data!$C$97,3)</f>
        <v>183</v>
      </c>
      <c r="B9" s="210" t="str">
        <f>RIGHT(data!$C$96,4)</f>
        <v>2022</v>
      </c>
      <c r="C9" s="12">
        <f>data!J$55</f>
        <v>6170</v>
      </c>
      <c r="D9" s="12" t="s">
        <v>1155</v>
      </c>
      <c r="E9" s="208">
        <f>ROUND(N(data!J59), 0)</f>
        <v>1899</v>
      </c>
      <c r="F9" s="311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1">
        <f>ROUND(N(data!J94), 2)</f>
        <v>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</row>
    <row r="10" spans="1:89" s="11" customFormat="1" ht="12.65" customHeight="1" x14ac:dyDescent="0.35">
      <c r="A10" s="12" t="str">
        <f>RIGHT(data!$C$97,3)</f>
        <v>183</v>
      </c>
      <c r="B10" s="210" t="str">
        <f>RIGHT(data!$C$96,4)</f>
        <v>2022</v>
      </c>
      <c r="C10" s="12">
        <f>data!K$55</f>
        <v>6200</v>
      </c>
      <c r="D10" s="12" t="s">
        <v>1155</v>
      </c>
      <c r="E10" s="208">
        <f>ROUND(N(data!K59), 0)</f>
        <v>0</v>
      </c>
      <c r="F10" s="311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1">
        <f>ROUND(N(data!K94), 2)</f>
        <v>0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</row>
    <row r="11" spans="1:89" s="11" customFormat="1" ht="12.65" customHeight="1" x14ac:dyDescent="0.35">
      <c r="A11" s="12" t="str">
        <f>RIGHT(data!$C$97,3)</f>
        <v>183</v>
      </c>
      <c r="B11" s="210" t="str">
        <f>RIGHT(data!$C$96,4)</f>
        <v>2022</v>
      </c>
      <c r="C11" s="12">
        <f>data!L$55</f>
        <v>6210</v>
      </c>
      <c r="D11" s="12" t="s">
        <v>1155</v>
      </c>
      <c r="E11" s="208">
        <f>ROUND(N(data!L59), 0)</f>
        <v>0</v>
      </c>
      <c r="F11" s="311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1">
        <f>ROUND(N(data!L94), 2)</f>
        <v>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</row>
    <row r="12" spans="1:89" s="11" customFormat="1" ht="12.65" customHeight="1" x14ac:dyDescent="0.35">
      <c r="A12" s="12" t="str">
        <f>RIGHT(data!$C$97,3)</f>
        <v>183</v>
      </c>
      <c r="B12" s="210" t="str">
        <f>RIGHT(data!$C$96,4)</f>
        <v>2022</v>
      </c>
      <c r="C12" s="12">
        <f>data!M$55</f>
        <v>6330</v>
      </c>
      <c r="D12" s="12" t="s">
        <v>1155</v>
      </c>
      <c r="E12" s="208">
        <f>ROUND(N(data!M59), 0)</f>
        <v>0</v>
      </c>
      <c r="F12" s="311">
        <f>ROUND(N(data!M60), 2)</f>
        <v>0</v>
      </c>
      <c r="G12" s="208">
        <f>ROUND(N(data!M61), 0)</f>
        <v>51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1">
        <f>ROUND(N(data!M94), 2)</f>
        <v>0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</row>
    <row r="13" spans="1:89" s="11" customFormat="1" ht="12.65" customHeight="1" x14ac:dyDescent="0.35">
      <c r="A13" s="12" t="str">
        <f>RIGHT(data!$C$97,3)</f>
        <v>183</v>
      </c>
      <c r="B13" s="210" t="str">
        <f>RIGHT(data!$C$96,4)</f>
        <v>2022</v>
      </c>
      <c r="C13" s="12">
        <f>data!N$55</f>
        <v>6400</v>
      </c>
      <c r="D13" s="12" t="s">
        <v>1155</v>
      </c>
      <c r="E13" s="208">
        <f>ROUND(N(data!N59), 0)</f>
        <v>0</v>
      </c>
      <c r="F13" s="311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1">
        <f>ROUND(N(data!N94), 2)</f>
        <v>0</v>
      </c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</row>
    <row r="14" spans="1:89" s="11" customFormat="1" ht="12.65" customHeight="1" x14ac:dyDescent="0.35">
      <c r="A14" s="12" t="str">
        <f>RIGHT(data!$C$97,3)</f>
        <v>183</v>
      </c>
      <c r="B14" s="210" t="str">
        <f>RIGHT(data!$C$96,4)</f>
        <v>2022</v>
      </c>
      <c r="C14" s="12">
        <f>data!O$55</f>
        <v>7010</v>
      </c>
      <c r="D14" s="12" t="s">
        <v>1155</v>
      </c>
      <c r="E14" s="208">
        <f>ROUND(N(data!O59), 0)</f>
        <v>0</v>
      </c>
      <c r="F14" s="311">
        <f>ROUND(N(data!O60), 2)</f>
        <v>43.4</v>
      </c>
      <c r="G14" s="208">
        <f>ROUND(N(data!O61), 0)</f>
        <v>6363566</v>
      </c>
      <c r="H14" s="208">
        <f>ROUND(N(data!O62), 0)</f>
        <v>1019778</v>
      </c>
      <c r="I14" s="208">
        <f>ROUND(N(data!O63), 0)</f>
        <v>37500</v>
      </c>
      <c r="J14" s="208">
        <f>ROUND(N(data!O64), 0)</f>
        <v>879424</v>
      </c>
      <c r="K14" s="208">
        <f>ROUND(N(data!O65), 0)</f>
        <v>0</v>
      </c>
      <c r="L14" s="208">
        <f>ROUND(N(data!O66), 0)</f>
        <v>267720</v>
      </c>
      <c r="M14" s="208">
        <f>ROUND(N(data!O67), 0)</f>
        <v>422875</v>
      </c>
      <c r="N14" s="208">
        <f>ROUND(N(data!O68), 0)</f>
        <v>-5626</v>
      </c>
      <c r="O14" s="208">
        <f>ROUND(N(data!O69), 0)</f>
        <v>218874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116623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10439</v>
      </c>
      <c r="AA14" s="208">
        <f>ROUND(N(data!O81), 0)</f>
        <v>0</v>
      </c>
      <c r="AB14" s="208">
        <f>ROUND(N(data!O82), 0)</f>
        <v>75743</v>
      </c>
      <c r="AC14" s="208">
        <f>ROUND(N(data!O83), 0)</f>
        <v>16070</v>
      </c>
      <c r="AD14" s="208">
        <f>ROUND(N(data!O84), 0)</f>
        <v>4110</v>
      </c>
      <c r="AE14" s="208">
        <f>ROUND(N(data!O89), 0)</f>
        <v>24582900</v>
      </c>
      <c r="AF14" s="208">
        <f>ROUND(N(data!O87), 0)</f>
        <v>23841778</v>
      </c>
      <c r="AG14" s="208">
        <f>ROUND(N(data!O90), 0)</f>
        <v>13892</v>
      </c>
      <c r="AH14" s="208">
        <f>ROUND(N(data!O91), 0)</f>
        <v>9054</v>
      </c>
      <c r="AI14" s="208">
        <f>ROUND(N(data!O92), 0)</f>
        <v>6306</v>
      </c>
      <c r="AJ14" s="208">
        <f>ROUND(N(data!O93), 0)</f>
        <v>101498</v>
      </c>
      <c r="AK14" s="311">
        <f>ROUND(N(data!O94), 2)</f>
        <v>24.26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</row>
    <row r="15" spans="1:89" s="11" customFormat="1" ht="12.65" customHeight="1" x14ac:dyDescent="0.35">
      <c r="A15" s="12" t="str">
        <f>RIGHT(data!$C$97,3)</f>
        <v>183</v>
      </c>
      <c r="B15" s="210" t="str">
        <f>RIGHT(data!$C$96,4)</f>
        <v>2022</v>
      </c>
      <c r="C15" s="12">
        <f>data!P$55</f>
        <v>7020</v>
      </c>
      <c r="D15" s="12" t="s">
        <v>1155</v>
      </c>
      <c r="E15" s="208">
        <f>ROUND(N(data!P59), 0)</f>
        <v>0</v>
      </c>
      <c r="F15" s="311">
        <f>ROUND(N(data!P60), 2)</f>
        <v>21.56</v>
      </c>
      <c r="G15" s="208">
        <f>ROUND(N(data!P61), 0)</f>
        <v>2613782</v>
      </c>
      <c r="H15" s="208">
        <f>ROUND(N(data!P62), 0)</f>
        <v>518542</v>
      </c>
      <c r="I15" s="208">
        <f>ROUND(N(data!P63), 0)</f>
        <v>0</v>
      </c>
      <c r="J15" s="208">
        <f>ROUND(N(data!P64), 0)</f>
        <v>9549355</v>
      </c>
      <c r="K15" s="208">
        <f>ROUND(N(data!P65), 0)</f>
        <v>0</v>
      </c>
      <c r="L15" s="208">
        <f>ROUND(N(data!P66), 0)</f>
        <v>700615</v>
      </c>
      <c r="M15" s="208">
        <f>ROUND(N(data!P67), 0)</f>
        <v>670851</v>
      </c>
      <c r="N15" s="208">
        <f>ROUND(N(data!P68), 0)</f>
        <v>483610</v>
      </c>
      <c r="O15" s="208">
        <f>ROUND(N(data!P69), 0)</f>
        <v>245735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164873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997</v>
      </c>
      <c r="AA15" s="208">
        <f>ROUND(N(data!P81), 0)</f>
        <v>0</v>
      </c>
      <c r="AB15" s="208">
        <f>ROUND(N(data!P82), 0)</f>
        <v>70632</v>
      </c>
      <c r="AC15" s="208">
        <f>ROUND(N(data!P83), 0)</f>
        <v>9234</v>
      </c>
      <c r="AD15" s="208">
        <f>ROUND(N(data!P84), 0)</f>
        <v>0</v>
      </c>
      <c r="AE15" s="208">
        <f>ROUND(N(data!P89), 0)</f>
        <v>130370533</v>
      </c>
      <c r="AF15" s="208">
        <f>ROUND(N(data!P87), 0)</f>
        <v>37969089</v>
      </c>
      <c r="AG15" s="208">
        <f>ROUND(N(data!P90), 0)</f>
        <v>12954</v>
      </c>
      <c r="AH15" s="208">
        <f>ROUND(N(data!P91), 0)</f>
        <v>0</v>
      </c>
      <c r="AI15" s="208">
        <f>ROUND(N(data!P92), 0)</f>
        <v>7445</v>
      </c>
      <c r="AJ15" s="208">
        <f>ROUND(N(data!P93), 0)</f>
        <v>43466</v>
      </c>
      <c r="AK15" s="311">
        <f>ROUND(N(data!P94), 2)</f>
        <v>8.94</v>
      </c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</row>
    <row r="16" spans="1:89" s="11" customFormat="1" ht="12.65" customHeight="1" x14ac:dyDescent="0.35">
      <c r="A16" s="12" t="str">
        <f>RIGHT(data!$C$97,3)</f>
        <v>183</v>
      </c>
      <c r="B16" s="210" t="str">
        <f>RIGHT(data!$C$96,4)</f>
        <v>2022</v>
      </c>
      <c r="C16" s="12">
        <f>data!Q$55</f>
        <v>7030</v>
      </c>
      <c r="D16" s="12" t="s">
        <v>1155</v>
      </c>
      <c r="E16" s="208">
        <f>ROUND(N(data!Q59), 0)</f>
        <v>0</v>
      </c>
      <c r="F16" s="311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1">
        <f>ROUND(N(data!Q94), 2)</f>
        <v>0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</row>
    <row r="17" spans="1:89" s="11" customFormat="1" ht="12.65" customHeight="1" x14ac:dyDescent="0.35">
      <c r="A17" s="12" t="str">
        <f>RIGHT(data!$C$97,3)</f>
        <v>183</v>
      </c>
      <c r="B17" s="210" t="str">
        <f>RIGHT(data!$C$96,4)</f>
        <v>2022</v>
      </c>
      <c r="C17" s="12">
        <f>data!R$55</f>
        <v>7040</v>
      </c>
      <c r="D17" s="12" t="s">
        <v>1155</v>
      </c>
      <c r="E17" s="208">
        <f>ROUND(N(data!R59), 0)</f>
        <v>0</v>
      </c>
      <c r="F17" s="311">
        <f>ROUND(N(data!R60), 2)</f>
        <v>7.3</v>
      </c>
      <c r="G17" s="208">
        <f>ROUND(N(data!R61), 0)</f>
        <v>1275774</v>
      </c>
      <c r="H17" s="208">
        <f>ROUND(N(data!R62), 0)</f>
        <v>229033</v>
      </c>
      <c r="I17" s="208">
        <f>ROUND(N(data!R63), 0)</f>
        <v>0</v>
      </c>
      <c r="J17" s="208">
        <f>ROUND(N(data!R64), 0)</f>
        <v>28730</v>
      </c>
      <c r="K17" s="208">
        <f>ROUND(N(data!R65), 0)</f>
        <v>0</v>
      </c>
      <c r="L17" s="208">
        <f>ROUND(N(data!R66), 0)</f>
        <v>4970</v>
      </c>
      <c r="M17" s="208">
        <f>ROUND(N(data!R67), 0)</f>
        <v>90785</v>
      </c>
      <c r="N17" s="208">
        <f>ROUND(N(data!R68), 0)</f>
        <v>0</v>
      </c>
      <c r="O17" s="208">
        <f>ROUND(N(data!R69), 0)</f>
        <v>67417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28011</v>
      </c>
      <c r="T17" s="208">
        <f>ROUND(N(data!R74), 0)</f>
        <v>0</v>
      </c>
      <c r="U17" s="208">
        <f>ROUND(N(data!R75), 0)</f>
        <v>4451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1078</v>
      </c>
      <c r="AA17" s="208">
        <f>ROUND(N(data!R81), 0)</f>
        <v>0</v>
      </c>
      <c r="AB17" s="208">
        <f>ROUND(N(data!R82), 0)</f>
        <v>29552</v>
      </c>
      <c r="AC17" s="208">
        <f>ROUND(N(data!R83), 0)</f>
        <v>4325</v>
      </c>
      <c r="AD17" s="208">
        <f>ROUND(N(data!R84), 0)</f>
        <v>0</v>
      </c>
      <c r="AE17" s="208">
        <f>ROUND(N(data!R89), 0)</f>
        <v>18213786</v>
      </c>
      <c r="AF17" s="208">
        <f>ROUND(N(data!R87), 0)</f>
        <v>5178699</v>
      </c>
      <c r="AG17" s="208">
        <f>ROUND(N(data!R90), 0)</f>
        <v>5420</v>
      </c>
      <c r="AH17" s="208">
        <f>ROUND(N(data!R91), 0)</f>
        <v>44</v>
      </c>
      <c r="AI17" s="208">
        <f>ROUND(N(data!R92), 0)</f>
        <v>0</v>
      </c>
      <c r="AJ17" s="208">
        <f>ROUND(N(data!R93), 0)</f>
        <v>5746</v>
      </c>
      <c r="AK17" s="311">
        <f>ROUND(N(data!R94), 2)</f>
        <v>7.52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</row>
    <row r="18" spans="1:89" s="11" customFormat="1" ht="12.65" customHeight="1" x14ac:dyDescent="0.35">
      <c r="A18" s="12" t="str">
        <f>RIGHT(data!$C$97,3)</f>
        <v>183</v>
      </c>
      <c r="B18" s="210" t="str">
        <f>RIGHT(data!$C$96,4)</f>
        <v>2022</v>
      </c>
      <c r="C18" s="12">
        <f>data!S$55</f>
        <v>7050</v>
      </c>
      <c r="D18" s="12" t="s">
        <v>1155</v>
      </c>
      <c r="E18" s="208">
        <f>ROUND(N(data!S59), 0)</f>
        <v>0</v>
      </c>
      <c r="F18" s="311">
        <f>ROUND(N(data!S60), 2)</f>
        <v>11.02</v>
      </c>
      <c r="G18" s="208">
        <f>ROUND(N(data!S61), 0)</f>
        <v>881928</v>
      </c>
      <c r="H18" s="208">
        <f>ROUND(N(data!S62), 0)</f>
        <v>239592</v>
      </c>
      <c r="I18" s="208">
        <f>ROUND(N(data!S63), 0)</f>
        <v>0</v>
      </c>
      <c r="J18" s="208">
        <f>ROUND(N(data!S64), 0)</f>
        <v>252841</v>
      </c>
      <c r="K18" s="208">
        <f>ROUND(N(data!S65), 0)</f>
        <v>0</v>
      </c>
      <c r="L18" s="208">
        <f>ROUND(N(data!S66), 0)</f>
        <v>170469</v>
      </c>
      <c r="M18" s="208">
        <f>ROUND(N(data!S67), 0)</f>
        <v>121251</v>
      </c>
      <c r="N18" s="208">
        <f>ROUND(N(data!S68), 0)</f>
        <v>0</v>
      </c>
      <c r="O18" s="208">
        <f>ROUND(N(data!S69), 0)</f>
        <v>38591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17627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38</v>
      </c>
      <c r="AA18" s="208">
        <f>ROUND(N(data!S81), 0)</f>
        <v>0</v>
      </c>
      <c r="AB18" s="208">
        <f>ROUND(N(data!S82), 0)</f>
        <v>18660</v>
      </c>
      <c r="AC18" s="208">
        <f>ROUND(N(data!S83), 0)</f>
        <v>2266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3422</v>
      </c>
      <c r="AH18" s="208">
        <f>ROUND(N(data!S91), 0)</f>
        <v>0</v>
      </c>
      <c r="AI18" s="208">
        <f>ROUND(N(data!S92), 0)</f>
        <v>0</v>
      </c>
      <c r="AJ18" s="208">
        <f>ROUND(N(data!S93), 0)</f>
        <v>7687</v>
      </c>
      <c r="AK18" s="311">
        <f>ROUND(N(data!S94), 2)</f>
        <v>0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</row>
    <row r="19" spans="1:89" s="11" customFormat="1" ht="12.65" customHeight="1" x14ac:dyDescent="0.35">
      <c r="A19" s="12" t="str">
        <f>RIGHT(data!$C$97,3)</f>
        <v>183</v>
      </c>
      <c r="B19" s="210" t="str">
        <f>RIGHT(data!$C$96,4)</f>
        <v>2022</v>
      </c>
      <c r="C19" s="12">
        <f>data!T$55</f>
        <v>7060</v>
      </c>
      <c r="D19" s="12" t="s">
        <v>1155</v>
      </c>
      <c r="E19" s="208">
        <f>ROUND(N(data!T59), 0)</f>
        <v>0</v>
      </c>
      <c r="F19" s="311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1">
        <f>ROUND(N(data!T94), 2)</f>
        <v>0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</row>
    <row r="20" spans="1:89" s="11" customFormat="1" ht="12.65" customHeight="1" x14ac:dyDescent="0.35">
      <c r="A20" s="12" t="str">
        <f>RIGHT(data!$C$97,3)</f>
        <v>183</v>
      </c>
      <c r="B20" s="210" t="str">
        <f>RIGHT(data!$C$96,4)</f>
        <v>2022</v>
      </c>
      <c r="C20" s="12">
        <f>data!U$55</f>
        <v>7070</v>
      </c>
      <c r="D20" s="12" t="s">
        <v>1155</v>
      </c>
      <c r="E20" s="208">
        <f>ROUND(N(data!U59), 0)</f>
        <v>0</v>
      </c>
      <c r="F20" s="311">
        <f>ROUND(N(data!U60), 2)</f>
        <v>27.82</v>
      </c>
      <c r="G20" s="208">
        <f>ROUND(N(data!U61), 0)</f>
        <v>2723649</v>
      </c>
      <c r="H20" s="208">
        <f>ROUND(N(data!U62), 0)</f>
        <v>637517</v>
      </c>
      <c r="I20" s="208">
        <f>ROUND(N(data!U63), 0)</f>
        <v>0</v>
      </c>
      <c r="J20" s="208">
        <f>ROUND(N(data!U64), 0)</f>
        <v>2339906</v>
      </c>
      <c r="K20" s="208">
        <f>ROUND(N(data!U65), 0)</f>
        <v>0</v>
      </c>
      <c r="L20" s="208">
        <f>ROUND(N(data!U66), 0)</f>
        <v>11274981</v>
      </c>
      <c r="M20" s="208">
        <f>ROUND(N(data!U67), 0)</f>
        <v>95685</v>
      </c>
      <c r="N20" s="208">
        <f>ROUND(N(data!U68), 0)</f>
        <v>0</v>
      </c>
      <c r="O20" s="208">
        <f>ROUND(N(data!U69), 0)</f>
        <v>138300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63640</v>
      </c>
      <c r="T20" s="208">
        <f>ROUND(N(data!U74), 0)</f>
        <v>0</v>
      </c>
      <c r="U20" s="208">
        <f>ROUND(N(data!U75), 0)</f>
        <v>6084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26597</v>
      </c>
      <c r="AC20" s="208">
        <f>ROUND(N(data!U83), 0)</f>
        <v>41978</v>
      </c>
      <c r="AD20" s="208">
        <f>ROUND(N(data!U84), 0)</f>
        <v>8840727</v>
      </c>
      <c r="AE20" s="208">
        <f>ROUND(N(data!U89), 0)</f>
        <v>33065806</v>
      </c>
      <c r="AF20" s="208">
        <f>ROUND(N(data!U87), 0)</f>
        <v>17795405</v>
      </c>
      <c r="AG20" s="208">
        <f>ROUND(N(data!U90), 0)</f>
        <v>4878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11">
        <f>ROUND(N(data!U94), 2)</f>
        <v>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</row>
    <row r="21" spans="1:89" s="11" customFormat="1" ht="12.65" customHeight="1" x14ac:dyDescent="0.35">
      <c r="A21" s="12" t="str">
        <f>RIGHT(data!$C$97,3)</f>
        <v>183</v>
      </c>
      <c r="B21" s="210" t="str">
        <f>RIGHT(data!$C$96,4)</f>
        <v>2022</v>
      </c>
      <c r="C21" s="12">
        <f>data!V$55</f>
        <v>7110</v>
      </c>
      <c r="D21" s="12" t="s">
        <v>1155</v>
      </c>
      <c r="E21" s="208">
        <f>ROUND(N(data!V59), 0)</f>
        <v>0</v>
      </c>
      <c r="F21" s="311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5109837</v>
      </c>
      <c r="AF21" s="208">
        <f>ROUND(N(data!V87), 0)</f>
        <v>1613448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1">
        <f>ROUND(N(data!V94), 2)</f>
        <v>0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</row>
    <row r="22" spans="1:89" s="11" customFormat="1" ht="12.65" customHeight="1" x14ac:dyDescent="0.35">
      <c r="A22" s="12" t="str">
        <f>RIGHT(data!$C$97,3)</f>
        <v>183</v>
      </c>
      <c r="B22" s="210" t="str">
        <f>RIGHT(data!$C$96,4)</f>
        <v>2022</v>
      </c>
      <c r="C22" s="12">
        <f>data!W$55</f>
        <v>7120</v>
      </c>
      <c r="D22" s="12" t="s">
        <v>1155</v>
      </c>
      <c r="E22" s="208">
        <f>ROUND(N(data!W59), 0)</f>
        <v>0</v>
      </c>
      <c r="F22" s="311">
        <f>ROUND(N(data!W60), 2)</f>
        <v>2.6</v>
      </c>
      <c r="G22" s="208">
        <f>ROUND(N(data!W61), 0)</f>
        <v>1408753</v>
      </c>
      <c r="H22" s="208">
        <f>ROUND(N(data!W62), 0)</f>
        <v>339988</v>
      </c>
      <c r="I22" s="208">
        <f>ROUND(N(data!W63), 0)</f>
        <v>0</v>
      </c>
      <c r="J22" s="208">
        <f>ROUND(N(data!W64), 0)</f>
        <v>163822</v>
      </c>
      <c r="K22" s="208">
        <f>ROUND(N(data!W65), 0)</f>
        <v>0</v>
      </c>
      <c r="L22" s="208">
        <f>ROUND(N(data!W66), 0)</f>
        <v>76886</v>
      </c>
      <c r="M22" s="208">
        <f>ROUND(N(data!W67), 0)</f>
        <v>235349</v>
      </c>
      <c r="N22" s="208">
        <f>ROUND(N(data!W68), 0)</f>
        <v>4050</v>
      </c>
      <c r="O22" s="208">
        <f>ROUND(N(data!W69), 0)</f>
        <v>56329</v>
      </c>
      <c r="P22" s="208">
        <f>ROUND(N(data!W70), 0)</f>
        <v>0</v>
      </c>
      <c r="Q22" s="208">
        <f>ROUND(N(data!W71), 0)</f>
        <v>0</v>
      </c>
      <c r="R22" s="208">
        <f>ROUND(N(data!W72), 0)</f>
        <v>8550</v>
      </c>
      <c r="S22" s="208">
        <f>ROUND(N(data!W73), 0)</f>
        <v>27517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704</v>
      </c>
      <c r="AA22" s="208">
        <f>ROUND(N(data!W81), 0)</f>
        <v>0</v>
      </c>
      <c r="AB22" s="208">
        <f>ROUND(N(data!W82), 0)</f>
        <v>16032</v>
      </c>
      <c r="AC22" s="208">
        <f>ROUND(N(data!W83), 0)</f>
        <v>3526</v>
      </c>
      <c r="AD22" s="208">
        <f>ROUND(N(data!W84), 0)</f>
        <v>0</v>
      </c>
      <c r="AE22" s="208">
        <f>ROUND(N(data!W89), 0)</f>
        <v>33272346</v>
      </c>
      <c r="AF22" s="208">
        <f>ROUND(N(data!W87), 0)</f>
        <v>9215322</v>
      </c>
      <c r="AG22" s="208">
        <f>ROUND(N(data!W90), 0)</f>
        <v>2185</v>
      </c>
      <c r="AH22" s="208">
        <f>ROUND(N(data!W91), 0)</f>
        <v>0</v>
      </c>
      <c r="AI22" s="208">
        <f>ROUND(N(data!W92), 0)</f>
        <v>0</v>
      </c>
      <c r="AJ22" s="208">
        <f>ROUND(N(data!W93), 0)</f>
        <v>90250</v>
      </c>
      <c r="AK22" s="311">
        <f>ROUND(N(data!W94), 2)</f>
        <v>0</v>
      </c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</row>
    <row r="23" spans="1:89" s="11" customFormat="1" ht="12.65" customHeight="1" x14ac:dyDescent="0.35">
      <c r="A23" s="12" t="str">
        <f>RIGHT(data!$C$97,3)</f>
        <v>183</v>
      </c>
      <c r="B23" s="210" t="str">
        <f>RIGHT(data!$C$96,4)</f>
        <v>2022</v>
      </c>
      <c r="C23" s="12">
        <f>data!X$55</f>
        <v>7130</v>
      </c>
      <c r="D23" s="12" t="s">
        <v>1155</v>
      </c>
      <c r="E23" s="208">
        <f>ROUND(N(data!X59), 0)</f>
        <v>0</v>
      </c>
      <c r="F23" s="311">
        <f>ROUND(N(data!X60), 2)</f>
        <v>8.4600000000000009</v>
      </c>
      <c r="G23" s="208">
        <f>ROUND(N(data!X61), 0)</f>
        <v>1144760</v>
      </c>
      <c r="H23" s="208">
        <f>ROUND(N(data!X62), 0)</f>
        <v>236162</v>
      </c>
      <c r="I23" s="208">
        <f>ROUND(N(data!X63), 0)</f>
        <v>0</v>
      </c>
      <c r="J23" s="208">
        <f>ROUND(N(data!X64), 0)</f>
        <v>313089</v>
      </c>
      <c r="K23" s="208">
        <f>ROUND(N(data!X65), 0)</f>
        <v>0</v>
      </c>
      <c r="L23" s="208">
        <f>ROUND(N(data!X66), 0)</f>
        <v>22630</v>
      </c>
      <c r="M23" s="208">
        <f>ROUND(N(data!X67), 0)</f>
        <v>269677</v>
      </c>
      <c r="N23" s="208">
        <f>ROUND(N(data!X68), 0)</f>
        <v>0</v>
      </c>
      <c r="O23" s="208">
        <f>ROUND(N(data!X69), 0)</f>
        <v>34352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21596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736</v>
      </c>
      <c r="AA23" s="208">
        <f>ROUND(N(data!X81), 0)</f>
        <v>0</v>
      </c>
      <c r="AB23" s="208">
        <f>ROUND(N(data!X82), 0)</f>
        <v>10519</v>
      </c>
      <c r="AC23" s="208">
        <f>ROUND(N(data!X83), 0)</f>
        <v>1502</v>
      </c>
      <c r="AD23" s="208">
        <f>ROUND(N(data!X84), 0)</f>
        <v>0</v>
      </c>
      <c r="AE23" s="208">
        <f>ROUND(N(data!X89), 0)</f>
        <v>79222859</v>
      </c>
      <c r="AF23" s="208">
        <f>ROUND(N(data!X87), 0)</f>
        <v>20858897</v>
      </c>
      <c r="AG23" s="208">
        <f>ROUND(N(data!X90), 0)</f>
        <v>1929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1">
        <f>ROUND(N(data!X94), 2)</f>
        <v>0</v>
      </c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</row>
    <row r="24" spans="1:89" s="11" customFormat="1" ht="12.65" customHeight="1" x14ac:dyDescent="0.35">
      <c r="A24" s="12" t="str">
        <f>RIGHT(data!$C$97,3)</f>
        <v>183</v>
      </c>
      <c r="B24" s="210" t="str">
        <f>RIGHT(data!$C$96,4)</f>
        <v>2022</v>
      </c>
      <c r="C24" s="12">
        <f>data!Y$55</f>
        <v>7140</v>
      </c>
      <c r="D24" s="12" t="s">
        <v>1155</v>
      </c>
      <c r="E24" s="208">
        <f>ROUND(N(data!Y59), 0)</f>
        <v>0</v>
      </c>
      <c r="F24" s="311">
        <f>ROUND(N(data!Y60), 2)</f>
        <v>32.61</v>
      </c>
      <c r="G24" s="208">
        <f>ROUND(N(data!Y61), 0)</f>
        <v>3207540</v>
      </c>
      <c r="H24" s="208">
        <f>ROUND(N(data!Y62), 0)</f>
        <v>639488</v>
      </c>
      <c r="I24" s="208">
        <f>ROUND(N(data!Y63), 0)</f>
        <v>0</v>
      </c>
      <c r="J24" s="208">
        <f>ROUND(N(data!Y64), 0)</f>
        <v>3434998</v>
      </c>
      <c r="K24" s="208">
        <f>ROUND(N(data!Y65), 0)</f>
        <v>0</v>
      </c>
      <c r="L24" s="208">
        <f>ROUND(N(data!Y66), 0)</f>
        <v>45836</v>
      </c>
      <c r="M24" s="208">
        <f>ROUND(N(data!Y67), 0)</f>
        <v>409508</v>
      </c>
      <c r="N24" s="208">
        <f>ROUND(N(data!Y68), 0)</f>
        <v>116456</v>
      </c>
      <c r="O24" s="208">
        <f>ROUND(N(data!Y69), 0)</f>
        <v>176116</v>
      </c>
      <c r="P24" s="208">
        <f>ROUND(N(data!Y70), 0)</f>
        <v>0</v>
      </c>
      <c r="Q24" s="208">
        <f>ROUND(N(data!Y71), 0)</f>
        <v>0</v>
      </c>
      <c r="R24" s="208">
        <f>ROUND(N(data!Y72), 0)</f>
        <v>2017</v>
      </c>
      <c r="S24" s="208">
        <f>ROUND(N(data!Y73), 0)</f>
        <v>89636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1853</v>
      </c>
      <c r="AA24" s="208">
        <f>ROUND(N(data!Y81), 0)</f>
        <v>0</v>
      </c>
      <c r="AB24" s="208">
        <f>ROUND(N(data!Y82), 0)</f>
        <v>71333</v>
      </c>
      <c r="AC24" s="208">
        <f>ROUND(N(data!Y83), 0)</f>
        <v>11277</v>
      </c>
      <c r="AD24" s="208">
        <f>ROUND(N(data!Y84), 0)</f>
        <v>0</v>
      </c>
      <c r="AE24" s="208">
        <f>ROUND(N(data!Y89), 0)</f>
        <v>64710284</v>
      </c>
      <c r="AF24" s="208">
        <f>ROUND(N(data!Y87), 0)</f>
        <v>26546202</v>
      </c>
      <c r="AG24" s="208">
        <f>ROUND(N(data!Y90), 0)</f>
        <v>13870</v>
      </c>
      <c r="AH24" s="208">
        <f>ROUND(N(data!Y91), 0)</f>
        <v>0</v>
      </c>
      <c r="AI24" s="208">
        <f>ROUND(N(data!Y92), 0)</f>
        <v>2913</v>
      </c>
      <c r="AJ24" s="208">
        <f>ROUND(N(data!Y93), 0)</f>
        <v>365</v>
      </c>
      <c r="AK24" s="311">
        <f>ROUND(N(data!Y94), 2)</f>
        <v>5.12</v>
      </c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</row>
    <row r="25" spans="1:89" s="11" customFormat="1" ht="12.65" customHeight="1" x14ac:dyDescent="0.35">
      <c r="A25" s="12" t="str">
        <f>RIGHT(data!$C$97,3)</f>
        <v>183</v>
      </c>
      <c r="B25" s="210" t="str">
        <f>RIGHT(data!$C$96,4)</f>
        <v>2022</v>
      </c>
      <c r="C25" s="12">
        <f>data!Z$55</f>
        <v>7150</v>
      </c>
      <c r="D25" s="12" t="s">
        <v>1155</v>
      </c>
      <c r="E25" s="208">
        <f>ROUND(N(data!Z59), 0)</f>
        <v>0</v>
      </c>
      <c r="F25" s="311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1">
        <f>ROUND(N(data!Z94), 2)</f>
        <v>0</v>
      </c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</row>
    <row r="26" spans="1:89" s="11" customFormat="1" ht="12.65" customHeight="1" x14ac:dyDescent="0.35">
      <c r="A26" s="12" t="str">
        <f>RIGHT(data!$C$97,3)</f>
        <v>183</v>
      </c>
      <c r="B26" s="210" t="str">
        <f>RIGHT(data!$C$96,4)</f>
        <v>2022</v>
      </c>
      <c r="C26" s="12">
        <f>data!AA$55</f>
        <v>7160</v>
      </c>
      <c r="D26" s="12" t="s">
        <v>1155</v>
      </c>
      <c r="E26" s="208">
        <f>ROUND(N(data!AA59), 0)</f>
        <v>0</v>
      </c>
      <c r="F26" s="311">
        <f>ROUND(N(data!AA60), 2)</f>
        <v>2.2400000000000002</v>
      </c>
      <c r="G26" s="208">
        <f>ROUND(N(data!AA61), 0)</f>
        <v>329563</v>
      </c>
      <c r="H26" s="208">
        <f>ROUND(N(data!AA62), 0)</f>
        <v>63830</v>
      </c>
      <c r="I26" s="208">
        <f>ROUND(N(data!AA63), 0)</f>
        <v>0</v>
      </c>
      <c r="J26" s="208">
        <f>ROUND(N(data!AA64), 0)</f>
        <v>174466</v>
      </c>
      <c r="K26" s="208">
        <f>ROUND(N(data!AA65), 0)</f>
        <v>0</v>
      </c>
      <c r="L26" s="208">
        <f>ROUND(N(data!AA66), 0)</f>
        <v>24199</v>
      </c>
      <c r="M26" s="208">
        <f>ROUND(N(data!AA67), 0)</f>
        <v>52946</v>
      </c>
      <c r="N26" s="208">
        <f>ROUND(N(data!AA68), 0)</f>
        <v>117</v>
      </c>
      <c r="O26" s="208">
        <f>ROUND(N(data!AA69), 0)</f>
        <v>37086</v>
      </c>
      <c r="P26" s="208">
        <f>ROUND(N(data!AA70), 0)</f>
        <v>0</v>
      </c>
      <c r="Q26" s="208">
        <f>ROUND(N(data!AA71), 0)</f>
        <v>0</v>
      </c>
      <c r="R26" s="208">
        <f>ROUND(N(data!AA72), 0)</f>
        <v>12240</v>
      </c>
      <c r="S26" s="208">
        <f>ROUND(N(data!AA73), 0)</f>
        <v>7693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151</v>
      </c>
      <c r="AA26" s="208">
        <f>ROUND(N(data!AA81), 0)</f>
        <v>0</v>
      </c>
      <c r="AB26" s="208">
        <f>ROUND(N(data!AA82), 0)</f>
        <v>14928</v>
      </c>
      <c r="AC26" s="208">
        <f>ROUND(N(data!AA83), 0)</f>
        <v>2074</v>
      </c>
      <c r="AD26" s="208">
        <f>ROUND(N(data!AA84), 0)</f>
        <v>0</v>
      </c>
      <c r="AE26" s="208">
        <f>ROUND(N(data!AA89), 0)</f>
        <v>4863216</v>
      </c>
      <c r="AF26" s="208">
        <f>ROUND(N(data!AA87), 0)</f>
        <v>1270693</v>
      </c>
      <c r="AG26" s="208">
        <f>ROUND(N(data!AA90), 0)</f>
        <v>2737</v>
      </c>
      <c r="AH26" s="208">
        <f>ROUND(N(data!AA91), 0)</f>
        <v>0</v>
      </c>
      <c r="AI26" s="208">
        <f>ROUND(N(data!AA92), 0)</f>
        <v>0</v>
      </c>
      <c r="AJ26" s="208">
        <f>ROUND(N(data!AA93), 0)</f>
        <v>8328</v>
      </c>
      <c r="AK26" s="311">
        <f>ROUND(N(data!AA94), 2)</f>
        <v>0</v>
      </c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</row>
    <row r="27" spans="1:89" s="11" customFormat="1" ht="12.65" customHeight="1" x14ac:dyDescent="0.35">
      <c r="A27" s="12" t="str">
        <f>RIGHT(data!$C$97,3)</f>
        <v>183</v>
      </c>
      <c r="B27" s="210" t="str">
        <f>RIGHT(data!$C$96,4)</f>
        <v>2022</v>
      </c>
      <c r="C27" s="12">
        <f>data!AB$55</f>
        <v>7170</v>
      </c>
      <c r="D27" s="12" t="s">
        <v>1155</v>
      </c>
      <c r="E27" s="208">
        <f>ROUND(N(data!AB59), 0)</f>
        <v>0</v>
      </c>
      <c r="F27" s="311">
        <f>ROUND(N(data!AB60), 2)</f>
        <v>34.06</v>
      </c>
      <c r="G27" s="208">
        <f>ROUND(N(data!AB61), 0)</f>
        <v>4309492</v>
      </c>
      <c r="H27" s="208">
        <f>ROUND(N(data!AB62), 0)</f>
        <v>937675</v>
      </c>
      <c r="I27" s="208">
        <f>ROUND(N(data!AB63), 0)</f>
        <v>0</v>
      </c>
      <c r="J27" s="208">
        <f>ROUND(N(data!AB64), 0)</f>
        <v>4491358</v>
      </c>
      <c r="K27" s="208">
        <f>ROUND(N(data!AB65), 0)</f>
        <v>0</v>
      </c>
      <c r="L27" s="208">
        <f>ROUND(N(data!AB66), 0)</f>
        <v>207473</v>
      </c>
      <c r="M27" s="208">
        <f>ROUND(N(data!AB67), 0)</f>
        <v>62546</v>
      </c>
      <c r="N27" s="208">
        <f>ROUND(N(data!AB68), 0)</f>
        <v>614</v>
      </c>
      <c r="O27" s="208">
        <f>ROUND(N(data!AB69), 0)</f>
        <v>177909</v>
      </c>
      <c r="P27" s="208">
        <f>ROUND(N(data!AB70), 0)</f>
        <v>0</v>
      </c>
      <c r="Q27" s="208">
        <f>ROUND(N(data!AB71), 0)</f>
        <v>0</v>
      </c>
      <c r="R27" s="208">
        <f>ROUND(N(data!AB72), 0)</f>
        <v>1689</v>
      </c>
      <c r="S27" s="208">
        <f>ROUND(N(data!AB73), 0)</f>
        <v>126770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1632</v>
      </c>
      <c r="AA27" s="208">
        <f>ROUND(N(data!AB81), 0)</f>
        <v>0</v>
      </c>
      <c r="AB27" s="208">
        <f>ROUND(N(data!AB82), 0)</f>
        <v>6049</v>
      </c>
      <c r="AC27" s="208">
        <f>ROUND(N(data!AB83), 0)</f>
        <v>41769</v>
      </c>
      <c r="AD27" s="208">
        <f>ROUND(N(data!AB84), 0)</f>
        <v>3696</v>
      </c>
      <c r="AE27" s="208">
        <f>ROUND(N(data!AB89), 0)</f>
        <v>44032425</v>
      </c>
      <c r="AF27" s="208">
        <f>ROUND(N(data!AB87), 0)</f>
        <v>31256153</v>
      </c>
      <c r="AG27" s="208">
        <f>ROUND(N(data!AB90), 0)</f>
        <v>1110</v>
      </c>
      <c r="AH27" s="208">
        <f>ROUND(N(data!AB91), 0)</f>
        <v>0</v>
      </c>
      <c r="AI27" s="208">
        <f>ROUND(N(data!AB92), 0)</f>
        <v>0</v>
      </c>
      <c r="AJ27" s="208">
        <f>ROUND(N(data!AB93), 0)</f>
        <v>3403</v>
      </c>
      <c r="AK27" s="311">
        <f>ROUND(N(data!AB94), 2)</f>
        <v>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</row>
    <row r="28" spans="1:89" s="11" customFormat="1" ht="12.65" customHeight="1" x14ac:dyDescent="0.35">
      <c r="A28" s="12" t="str">
        <f>RIGHT(data!$C$97,3)</f>
        <v>183</v>
      </c>
      <c r="B28" s="210" t="str">
        <f>RIGHT(data!$C$96,4)</f>
        <v>2022</v>
      </c>
      <c r="C28" s="12">
        <f>data!AC$55</f>
        <v>7180</v>
      </c>
      <c r="D28" s="12" t="s">
        <v>1155</v>
      </c>
      <c r="E28" s="208">
        <f>ROUND(N(data!AC59), 0)</f>
        <v>0</v>
      </c>
      <c r="F28" s="311">
        <f>ROUND(N(data!AC60), 2)</f>
        <v>17.36</v>
      </c>
      <c r="G28" s="208">
        <f>ROUND(N(data!AC61), 0)</f>
        <v>1909922</v>
      </c>
      <c r="H28" s="208">
        <f>ROUND(N(data!AC62), 0)</f>
        <v>457370</v>
      </c>
      <c r="I28" s="208">
        <f>ROUND(N(data!AC63), 0)</f>
        <v>0</v>
      </c>
      <c r="J28" s="208">
        <f>ROUND(N(data!AC64), 0)</f>
        <v>294378</v>
      </c>
      <c r="K28" s="208">
        <f>ROUND(N(data!AC65), 0)</f>
        <v>0</v>
      </c>
      <c r="L28" s="208">
        <f>ROUND(N(data!AC66), 0)</f>
        <v>29655</v>
      </c>
      <c r="M28" s="208">
        <f>ROUND(N(data!AC67), 0)</f>
        <v>55932</v>
      </c>
      <c r="N28" s="208">
        <f>ROUND(N(data!AC68), 0)</f>
        <v>10266</v>
      </c>
      <c r="O28" s="208">
        <f>ROUND(N(data!AC69), 0)</f>
        <v>51489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35636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4710</v>
      </c>
      <c r="AA28" s="208">
        <f>ROUND(N(data!AC81), 0)</f>
        <v>0</v>
      </c>
      <c r="AB28" s="208">
        <f>ROUND(N(data!AC82), 0)</f>
        <v>7043</v>
      </c>
      <c r="AC28" s="208">
        <f>ROUND(N(data!AC83), 0)</f>
        <v>4100</v>
      </c>
      <c r="AD28" s="208">
        <f>ROUND(N(data!AC84), 0)</f>
        <v>0</v>
      </c>
      <c r="AE28" s="208">
        <f>ROUND(N(data!AC89), 0)</f>
        <v>26116257</v>
      </c>
      <c r="AF28" s="208">
        <f>ROUND(N(data!AC87), 0)</f>
        <v>23454320</v>
      </c>
      <c r="AG28" s="208">
        <f>ROUND(N(data!AC90), 0)</f>
        <v>1292</v>
      </c>
      <c r="AH28" s="208">
        <f>ROUND(N(data!AC91), 0)</f>
        <v>0</v>
      </c>
      <c r="AI28" s="208">
        <f>ROUND(N(data!AC92), 0)</f>
        <v>0</v>
      </c>
      <c r="AJ28" s="208">
        <f>ROUND(N(data!AC93), 0)</f>
        <v>7653</v>
      </c>
      <c r="AK28" s="311">
        <f>ROUND(N(data!AC94), 2)</f>
        <v>0</v>
      </c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</row>
    <row r="29" spans="1:89" s="11" customFormat="1" ht="12.65" customHeight="1" x14ac:dyDescent="0.35">
      <c r="A29" s="12" t="str">
        <f>RIGHT(data!$C$97,3)</f>
        <v>183</v>
      </c>
      <c r="B29" s="210" t="str">
        <f>RIGHT(data!$C$96,4)</f>
        <v>2022</v>
      </c>
      <c r="C29" s="12">
        <f>data!AD$55</f>
        <v>7190</v>
      </c>
      <c r="D29" s="12" t="s">
        <v>1155</v>
      </c>
      <c r="E29" s="208">
        <f>ROUND(N(data!AD59), 0)</f>
        <v>0</v>
      </c>
      <c r="F29" s="311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114049</v>
      </c>
      <c r="J29" s="208">
        <f>ROUND(N(data!AD64), 0)</f>
        <v>0</v>
      </c>
      <c r="K29" s="208">
        <f>ROUND(N(data!AD65), 0)</f>
        <v>0</v>
      </c>
      <c r="L29" s="208">
        <f>ROUND(N(data!AD66), 0)</f>
        <v>1496576</v>
      </c>
      <c r="M29" s="208">
        <f>ROUND(N(data!AD67), 0)</f>
        <v>3533</v>
      </c>
      <c r="N29" s="208">
        <f>ROUND(N(data!AD68), 0)</f>
        <v>0</v>
      </c>
      <c r="O29" s="208">
        <f>ROUND(N(data!AD69), 0)</f>
        <v>15118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13832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1147</v>
      </c>
      <c r="AC29" s="208">
        <f>ROUND(N(data!AD83), 0)</f>
        <v>139</v>
      </c>
      <c r="AD29" s="208">
        <f>ROUND(N(data!AD84), 0)</f>
        <v>448</v>
      </c>
      <c r="AE29" s="208">
        <f>ROUND(N(data!AD89), 0)</f>
        <v>2603022</v>
      </c>
      <c r="AF29" s="208">
        <f>ROUND(N(data!AD87), 0)</f>
        <v>2549908</v>
      </c>
      <c r="AG29" s="208">
        <f>ROUND(N(data!AD90), 0)</f>
        <v>211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1">
        <f>ROUND(N(data!AD94), 2)</f>
        <v>0</v>
      </c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</row>
    <row r="30" spans="1:89" s="11" customFormat="1" ht="12.65" customHeight="1" x14ac:dyDescent="0.35">
      <c r="A30" s="12" t="str">
        <f>RIGHT(data!$C$97,3)</f>
        <v>183</v>
      </c>
      <c r="B30" s="210" t="str">
        <f>RIGHT(data!$C$96,4)</f>
        <v>2022</v>
      </c>
      <c r="C30" s="12">
        <f>data!AE$55</f>
        <v>7200</v>
      </c>
      <c r="D30" s="12" t="s">
        <v>1155</v>
      </c>
      <c r="E30" s="208">
        <f>ROUND(N(data!AE59), 0)</f>
        <v>0</v>
      </c>
      <c r="F30" s="311">
        <f>ROUND(N(data!AE60), 2)</f>
        <v>0</v>
      </c>
      <c r="G30" s="208">
        <f>ROUND(N(data!AE61), 0)</f>
        <v>1007593</v>
      </c>
      <c r="H30" s="208">
        <f>ROUND(N(data!AE62), 0)</f>
        <v>232221</v>
      </c>
      <c r="I30" s="208">
        <f>ROUND(N(data!AE63), 0)</f>
        <v>0</v>
      </c>
      <c r="J30" s="208">
        <f>ROUND(N(data!AE64), 0)</f>
        <v>1795</v>
      </c>
      <c r="K30" s="208">
        <f>ROUND(N(data!AE65), 0)</f>
        <v>0</v>
      </c>
      <c r="L30" s="208">
        <f>ROUND(N(data!AE66), 0)</f>
        <v>40</v>
      </c>
      <c r="M30" s="208">
        <f>ROUND(N(data!AE67), 0)</f>
        <v>25249</v>
      </c>
      <c r="N30" s="208">
        <f>ROUND(N(data!AE68), 0)</f>
        <v>0</v>
      </c>
      <c r="O30" s="208">
        <f>ROUND(N(data!AE69), 0)</f>
        <v>27934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15821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472</v>
      </c>
      <c r="AA30" s="208">
        <f>ROUND(N(data!AE81), 0)</f>
        <v>0</v>
      </c>
      <c r="AB30" s="208">
        <f>ROUND(N(data!AE82), 0)</f>
        <v>10867</v>
      </c>
      <c r="AC30" s="208">
        <f>ROUND(N(data!AE83), 0)</f>
        <v>773</v>
      </c>
      <c r="AD30" s="208">
        <f>ROUND(N(data!AE84), 0)</f>
        <v>0</v>
      </c>
      <c r="AE30" s="208">
        <f>ROUND(N(data!AE89), 0)</f>
        <v>5226422</v>
      </c>
      <c r="AF30" s="208">
        <f>ROUND(N(data!AE87), 0)</f>
        <v>4791590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1">
        <f>ROUND(N(data!AE94), 2)</f>
        <v>0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</row>
    <row r="31" spans="1:89" s="11" customFormat="1" ht="12.65" customHeight="1" x14ac:dyDescent="0.35">
      <c r="A31" s="12" t="str">
        <f>RIGHT(data!$C$97,3)</f>
        <v>183</v>
      </c>
      <c r="B31" s="210" t="str">
        <f>RIGHT(data!$C$96,4)</f>
        <v>2022</v>
      </c>
      <c r="C31" s="12">
        <f>data!AF$55</f>
        <v>7220</v>
      </c>
      <c r="D31" s="12" t="s">
        <v>1155</v>
      </c>
      <c r="E31" s="208">
        <f>ROUND(N(data!AF59), 0)</f>
        <v>0</v>
      </c>
      <c r="F31" s="311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1">
        <f>ROUND(N(data!AF94), 2)</f>
        <v>0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</row>
    <row r="32" spans="1:89" s="11" customFormat="1" ht="12.65" customHeight="1" x14ac:dyDescent="0.35">
      <c r="A32" s="12" t="str">
        <f>RIGHT(data!$C$97,3)</f>
        <v>183</v>
      </c>
      <c r="B32" s="210" t="str">
        <f>RIGHT(data!$C$96,4)</f>
        <v>2022</v>
      </c>
      <c r="C32" s="12">
        <f>data!AG$55</f>
        <v>7230</v>
      </c>
      <c r="D32" s="12" t="s">
        <v>1155</v>
      </c>
      <c r="E32" s="208">
        <f>ROUND(N(data!AG59), 0)</f>
        <v>0</v>
      </c>
      <c r="F32" s="311">
        <f>ROUND(N(data!AG60), 2)</f>
        <v>118.31</v>
      </c>
      <c r="G32" s="208">
        <f>ROUND(N(data!AG61), 0)</f>
        <v>17763598</v>
      </c>
      <c r="H32" s="208">
        <f>ROUND(N(data!AG62), 0)</f>
        <v>2405418</v>
      </c>
      <c r="I32" s="208">
        <f>ROUND(N(data!AG63), 0)</f>
        <v>361429</v>
      </c>
      <c r="J32" s="208">
        <f>ROUND(N(data!AG64), 0)</f>
        <v>1760608</v>
      </c>
      <c r="K32" s="208">
        <f>ROUND(N(data!AG65), 0)</f>
        <v>0</v>
      </c>
      <c r="L32" s="208">
        <f>ROUND(N(data!AG66), 0)</f>
        <v>367711</v>
      </c>
      <c r="M32" s="208">
        <f>ROUND(N(data!AG67), 0)</f>
        <v>511652</v>
      </c>
      <c r="N32" s="208">
        <f>ROUND(N(data!AG68), 0)</f>
        <v>11142</v>
      </c>
      <c r="O32" s="208">
        <f>ROUND(N(data!AG69), 0)</f>
        <v>647371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301975</v>
      </c>
      <c r="T32" s="208">
        <f>ROUND(N(data!AG74), 0)</f>
        <v>0</v>
      </c>
      <c r="U32" s="208">
        <f>ROUND(N(data!AG75), 0)</f>
        <v>108574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11538</v>
      </c>
      <c r="AA32" s="208">
        <f>ROUND(N(data!AG81), 0)</f>
        <v>0</v>
      </c>
      <c r="AB32" s="208">
        <f>ROUND(N(data!AG82), 0)</f>
        <v>128300</v>
      </c>
      <c r="AC32" s="208">
        <f>ROUND(N(data!AG83), 0)</f>
        <v>96984</v>
      </c>
      <c r="AD32" s="208">
        <f>ROUND(N(data!AG84), 0)</f>
        <v>31170</v>
      </c>
      <c r="AE32" s="208">
        <f>ROUND(N(data!AG89), 0)</f>
        <v>196428116</v>
      </c>
      <c r="AF32" s="208">
        <f>ROUND(N(data!AG87), 0)</f>
        <v>57965101</v>
      </c>
      <c r="AG32" s="208">
        <f>ROUND(N(data!AG90), 0)</f>
        <v>20650</v>
      </c>
      <c r="AH32" s="208">
        <f>ROUND(N(data!AG91), 0)</f>
        <v>17755</v>
      </c>
      <c r="AI32" s="208">
        <f>ROUND(N(data!AG92), 0)</f>
        <v>2819</v>
      </c>
      <c r="AJ32" s="208">
        <f>ROUND(N(data!AG93), 0)</f>
        <v>180012</v>
      </c>
      <c r="AK32" s="311">
        <f>ROUND(N(data!AG94), 2)</f>
        <v>40.49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</row>
    <row r="33" spans="1:89" s="11" customFormat="1" ht="12.65" customHeight="1" x14ac:dyDescent="0.35">
      <c r="A33" s="12" t="str">
        <f>RIGHT(data!$C$97,3)</f>
        <v>183</v>
      </c>
      <c r="B33" s="210" t="str">
        <f>RIGHT(data!$C$96,4)</f>
        <v>2022</v>
      </c>
      <c r="C33" s="12">
        <f>data!AH$55</f>
        <v>7240</v>
      </c>
      <c r="D33" s="12" t="s">
        <v>1155</v>
      </c>
      <c r="E33" s="208">
        <f>ROUND(N(data!AH59), 0)</f>
        <v>0</v>
      </c>
      <c r="F33" s="311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1">
        <f>ROUND(N(data!AH94), 2)</f>
        <v>0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</row>
    <row r="34" spans="1:89" s="11" customFormat="1" ht="12.65" customHeight="1" x14ac:dyDescent="0.35">
      <c r="A34" s="12" t="str">
        <f>RIGHT(data!$C$97,3)</f>
        <v>183</v>
      </c>
      <c r="B34" s="210" t="str">
        <f>RIGHT(data!$C$96,4)</f>
        <v>2022</v>
      </c>
      <c r="C34" s="12">
        <f>data!AI$55</f>
        <v>7250</v>
      </c>
      <c r="D34" s="12" t="s">
        <v>1155</v>
      </c>
      <c r="E34" s="208">
        <f>ROUND(N(data!AI59), 0)</f>
        <v>0</v>
      </c>
      <c r="F34" s="311">
        <f>ROUND(N(data!AI60), 2)</f>
        <v>9.36</v>
      </c>
      <c r="G34" s="208">
        <f>ROUND(N(data!AI61), 0)</f>
        <v>1108355</v>
      </c>
      <c r="H34" s="208">
        <f>ROUND(N(data!AI62), 0)</f>
        <v>249918</v>
      </c>
      <c r="I34" s="208">
        <f>ROUND(N(data!AI63), 0)</f>
        <v>0</v>
      </c>
      <c r="J34" s="208">
        <f>ROUND(N(data!AI64), 0)</f>
        <v>255341</v>
      </c>
      <c r="K34" s="208">
        <f>ROUND(N(data!AI65), 0)</f>
        <v>0</v>
      </c>
      <c r="L34" s="208">
        <f>ROUND(N(data!AI66), 0)</f>
        <v>22539</v>
      </c>
      <c r="M34" s="208">
        <f>ROUND(N(data!AI67), 0)</f>
        <v>11596</v>
      </c>
      <c r="N34" s="208">
        <f>ROUND(N(data!AI68), 0)</f>
        <v>0</v>
      </c>
      <c r="O34" s="208">
        <f>ROUND(N(data!AI69), 0)</f>
        <v>25878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23273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1137</v>
      </c>
      <c r="AA34" s="208">
        <f>ROUND(N(data!AI81), 0)</f>
        <v>0</v>
      </c>
      <c r="AB34" s="208">
        <f>ROUND(N(data!AI82), 0)</f>
        <v>593</v>
      </c>
      <c r="AC34" s="208">
        <f>ROUND(N(data!AI83), 0)</f>
        <v>876</v>
      </c>
      <c r="AD34" s="208">
        <f>ROUND(N(data!AI84), 0)</f>
        <v>0</v>
      </c>
      <c r="AE34" s="208">
        <f>ROUND(N(data!AI89), 0)</f>
        <v>3837643</v>
      </c>
      <c r="AF34" s="208">
        <f>ROUND(N(data!AI87), 0)</f>
        <v>114666</v>
      </c>
      <c r="AG34" s="208">
        <f>ROUND(N(data!AI90), 0)</f>
        <v>109</v>
      </c>
      <c r="AH34" s="208">
        <f>ROUND(N(data!AI91), 0)</f>
        <v>691</v>
      </c>
      <c r="AI34" s="208">
        <f>ROUND(N(data!AI92), 0)</f>
        <v>0</v>
      </c>
      <c r="AJ34" s="208">
        <f>ROUND(N(data!AI93), 0)</f>
        <v>30109</v>
      </c>
      <c r="AK34" s="311">
        <f>ROUND(N(data!AI94), 2)</f>
        <v>8.1300000000000008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</row>
    <row r="35" spans="1:89" s="11" customFormat="1" ht="12.65" customHeight="1" x14ac:dyDescent="0.35">
      <c r="A35" s="12" t="str">
        <f>RIGHT(data!$C$97,3)</f>
        <v>183</v>
      </c>
      <c r="B35" s="210" t="str">
        <f>RIGHT(data!$C$96,4)</f>
        <v>2022</v>
      </c>
      <c r="C35" s="12">
        <f>data!AJ$55</f>
        <v>7260</v>
      </c>
      <c r="D35" s="12" t="s">
        <v>1155</v>
      </c>
      <c r="E35" s="208">
        <f>ROUND(N(data!AJ59), 0)</f>
        <v>0</v>
      </c>
      <c r="F35" s="311">
        <f>ROUND(N(data!AJ60), 2)</f>
        <v>8.09</v>
      </c>
      <c r="G35" s="208">
        <f>ROUND(N(data!AJ61), 0)</f>
        <v>1041704</v>
      </c>
      <c r="H35" s="208">
        <f>ROUND(N(data!AJ62), 0)</f>
        <v>233612</v>
      </c>
      <c r="I35" s="208">
        <f>ROUND(N(data!AJ63), 0)</f>
        <v>0</v>
      </c>
      <c r="J35" s="208">
        <f>ROUND(N(data!AJ64), 0)</f>
        <v>103027</v>
      </c>
      <c r="K35" s="208">
        <f>ROUND(N(data!AJ65), 0)</f>
        <v>0</v>
      </c>
      <c r="L35" s="208">
        <f>ROUND(N(data!AJ66), 0)</f>
        <v>3779</v>
      </c>
      <c r="M35" s="208">
        <f>ROUND(N(data!AJ67), 0)</f>
        <v>54495</v>
      </c>
      <c r="N35" s="208">
        <f>ROUND(N(data!AJ68), 0)</f>
        <v>122024</v>
      </c>
      <c r="O35" s="208">
        <f>ROUND(N(data!AJ69), 0)</f>
        <v>22993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18707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529</v>
      </c>
      <c r="AA35" s="208">
        <f>ROUND(N(data!AJ81), 0)</f>
        <v>0</v>
      </c>
      <c r="AB35" s="208">
        <f>ROUND(N(data!AJ82), 0)</f>
        <v>601</v>
      </c>
      <c r="AC35" s="208">
        <f>ROUND(N(data!AJ83), 0)</f>
        <v>3156</v>
      </c>
      <c r="AD35" s="208">
        <f>ROUND(N(data!AJ84), 0)</f>
        <v>0</v>
      </c>
      <c r="AE35" s="208">
        <f>ROUND(N(data!AJ89), 0)</f>
        <v>4744889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16355</v>
      </c>
      <c r="AJ35" s="208">
        <f>ROUND(N(data!AJ93), 0)</f>
        <v>5662</v>
      </c>
      <c r="AK35" s="311">
        <f>ROUND(N(data!AJ94), 2)</f>
        <v>3.43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</row>
    <row r="36" spans="1:89" s="11" customFormat="1" ht="12.65" customHeight="1" x14ac:dyDescent="0.35">
      <c r="A36" s="12" t="str">
        <f>RIGHT(data!$C$97,3)</f>
        <v>183</v>
      </c>
      <c r="B36" s="210" t="str">
        <f>RIGHT(data!$C$96,4)</f>
        <v>2022</v>
      </c>
      <c r="C36" s="12">
        <f>data!AK$55</f>
        <v>7310</v>
      </c>
      <c r="D36" s="12" t="s">
        <v>1155</v>
      </c>
      <c r="E36" s="208">
        <f>ROUND(N(data!AK59), 0)</f>
        <v>0</v>
      </c>
      <c r="F36" s="311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49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49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1">
        <f>ROUND(N(data!AK94), 2)</f>
        <v>0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</row>
    <row r="37" spans="1:89" s="11" customFormat="1" ht="12.65" customHeight="1" x14ac:dyDescent="0.35">
      <c r="A37" s="12" t="str">
        <f>RIGHT(data!$C$97,3)</f>
        <v>183</v>
      </c>
      <c r="B37" s="210" t="str">
        <f>RIGHT(data!$C$96,4)</f>
        <v>2022</v>
      </c>
      <c r="C37" s="12">
        <f>data!AL$55</f>
        <v>7320</v>
      </c>
      <c r="D37" s="12" t="s">
        <v>1155</v>
      </c>
      <c r="E37" s="208">
        <f>ROUND(N(data!AL59), 0)</f>
        <v>0</v>
      </c>
      <c r="F37" s="311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1">
        <f>ROUND(N(data!AL94), 2)</f>
        <v>0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</row>
    <row r="38" spans="1:89" s="11" customFormat="1" ht="12.65" customHeight="1" x14ac:dyDescent="0.35">
      <c r="A38" s="12" t="str">
        <f>RIGHT(data!$C$97,3)</f>
        <v>183</v>
      </c>
      <c r="B38" s="210" t="str">
        <f>RIGHT(data!$C$96,4)</f>
        <v>2022</v>
      </c>
      <c r="C38" s="12">
        <f>data!AM$55</f>
        <v>7330</v>
      </c>
      <c r="D38" s="12" t="s">
        <v>1155</v>
      </c>
      <c r="E38" s="208">
        <f>ROUND(N(data!AM59), 0)</f>
        <v>0</v>
      </c>
      <c r="F38" s="311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1">
        <f>ROUND(N(data!AM94), 2)</f>
        <v>0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</row>
    <row r="39" spans="1:89" s="11" customFormat="1" ht="12.65" customHeight="1" x14ac:dyDescent="0.35">
      <c r="A39" s="12" t="str">
        <f>RIGHT(data!$C$97,3)</f>
        <v>183</v>
      </c>
      <c r="B39" s="210" t="str">
        <f>RIGHT(data!$C$96,4)</f>
        <v>2022</v>
      </c>
      <c r="C39" s="12">
        <f>data!AN$55</f>
        <v>7340</v>
      </c>
      <c r="D39" s="12" t="s">
        <v>1155</v>
      </c>
      <c r="E39" s="208">
        <f>ROUND(N(data!AN59), 0)</f>
        <v>0</v>
      </c>
      <c r="F39" s="311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1">
        <f>ROUND(N(data!AN94), 2)</f>
        <v>0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</row>
    <row r="40" spans="1:89" s="11" customFormat="1" ht="12.65" customHeight="1" x14ac:dyDescent="0.35">
      <c r="A40" s="12" t="str">
        <f>RIGHT(data!$C$97,3)</f>
        <v>183</v>
      </c>
      <c r="B40" s="210" t="str">
        <f>RIGHT(data!$C$96,4)</f>
        <v>2022</v>
      </c>
      <c r="C40" s="12">
        <f>data!AO$55</f>
        <v>7350</v>
      </c>
      <c r="D40" s="12" t="s">
        <v>1155</v>
      </c>
      <c r="E40" s="208">
        <f>ROUND(N(data!AO59), 0)</f>
        <v>0</v>
      </c>
      <c r="F40" s="311">
        <f>ROUND(N(data!AO60), 2)</f>
        <v>0.01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14874</v>
      </c>
      <c r="AI40" s="208">
        <f>ROUND(N(data!AO92), 0)</f>
        <v>0</v>
      </c>
      <c r="AJ40" s="208">
        <f>ROUND(N(data!AO93), 0)</f>
        <v>0</v>
      </c>
      <c r="AK40" s="311">
        <f>ROUND(N(data!AO94), 2)</f>
        <v>0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</row>
    <row r="41" spans="1:89" s="11" customFormat="1" ht="12.65" customHeight="1" x14ac:dyDescent="0.35">
      <c r="A41" s="12" t="str">
        <f>RIGHT(data!$C$97,3)</f>
        <v>183</v>
      </c>
      <c r="B41" s="210" t="str">
        <f>RIGHT(data!$C$96,4)</f>
        <v>2022</v>
      </c>
      <c r="C41" s="12">
        <f>data!AP$55</f>
        <v>7380</v>
      </c>
      <c r="D41" s="12" t="s">
        <v>1155</v>
      </c>
      <c r="E41" s="208">
        <f>ROUND(N(data!AP59), 0)</f>
        <v>0</v>
      </c>
      <c r="F41" s="311">
        <f>ROUND(N(data!AP60), 2)</f>
        <v>0</v>
      </c>
      <c r="G41" s="208">
        <f>ROUND(N(data!AP61), 0)</f>
        <v>229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1">
        <f>ROUND(N(data!AP94), 2)</f>
        <v>0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</row>
    <row r="42" spans="1:89" s="11" customFormat="1" ht="12.65" customHeight="1" x14ac:dyDescent="0.35">
      <c r="A42" s="12" t="str">
        <f>RIGHT(data!$C$97,3)</f>
        <v>183</v>
      </c>
      <c r="B42" s="210" t="str">
        <f>RIGHT(data!$C$96,4)</f>
        <v>2022</v>
      </c>
      <c r="C42" s="12">
        <f>data!AQ$55</f>
        <v>7390</v>
      </c>
      <c r="D42" s="12" t="s">
        <v>1155</v>
      </c>
      <c r="E42" s="208">
        <f>ROUND(N(data!AQ59), 0)</f>
        <v>0</v>
      </c>
      <c r="F42" s="311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1">
        <f>ROUND(N(data!AQ94), 2)</f>
        <v>0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</row>
    <row r="43" spans="1:89" s="11" customFormat="1" ht="12.65" customHeight="1" x14ac:dyDescent="0.35">
      <c r="A43" s="12" t="str">
        <f>RIGHT(data!$C$97,3)</f>
        <v>183</v>
      </c>
      <c r="B43" s="210" t="str">
        <f>RIGHT(data!$C$96,4)</f>
        <v>2022</v>
      </c>
      <c r="C43" s="12">
        <f>data!AR$55</f>
        <v>7400</v>
      </c>
      <c r="D43" s="12" t="s">
        <v>1155</v>
      </c>
      <c r="E43" s="208">
        <f>ROUND(N(data!AR59), 0)</f>
        <v>0</v>
      </c>
      <c r="F43" s="311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1">
        <f>ROUND(N(data!AR94), 2)</f>
        <v>0</v>
      </c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</row>
    <row r="44" spans="1:89" s="11" customFormat="1" ht="12.65" customHeight="1" x14ac:dyDescent="0.35">
      <c r="A44" s="12" t="str">
        <f>RIGHT(data!$C$97,3)</f>
        <v>183</v>
      </c>
      <c r="B44" s="210" t="str">
        <f>RIGHT(data!$C$96,4)</f>
        <v>2022</v>
      </c>
      <c r="C44" s="12">
        <f>data!AS$55</f>
        <v>7410</v>
      </c>
      <c r="D44" s="12" t="s">
        <v>1155</v>
      </c>
      <c r="E44" s="208">
        <f>ROUND(N(data!AS59), 0)</f>
        <v>0</v>
      </c>
      <c r="F44" s="311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1">
        <f>ROUND(N(data!AS94), 2)</f>
        <v>0</v>
      </c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</row>
    <row r="45" spans="1:89" s="11" customFormat="1" ht="12.65" customHeight="1" x14ac:dyDescent="0.35">
      <c r="A45" s="12" t="str">
        <f>RIGHT(data!$C$97,3)</f>
        <v>183</v>
      </c>
      <c r="B45" s="210" t="str">
        <f>RIGHT(data!$C$96,4)</f>
        <v>2022</v>
      </c>
      <c r="C45" s="12">
        <f>data!AT$55</f>
        <v>7420</v>
      </c>
      <c r="D45" s="12" t="s">
        <v>1155</v>
      </c>
      <c r="E45" s="208">
        <f>ROUND(N(data!AT59), 0)</f>
        <v>0</v>
      </c>
      <c r="F45" s="311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1">
        <f>ROUND(N(data!AT94), 2)</f>
        <v>0</v>
      </c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</row>
    <row r="46" spans="1:89" s="11" customFormat="1" ht="12.65" customHeight="1" x14ac:dyDescent="0.35">
      <c r="A46" s="12" t="str">
        <f>RIGHT(data!$C$97,3)</f>
        <v>183</v>
      </c>
      <c r="B46" s="210" t="str">
        <f>RIGHT(data!$C$96,4)</f>
        <v>2022</v>
      </c>
      <c r="C46" s="12">
        <f>data!AU$55</f>
        <v>7430</v>
      </c>
      <c r="D46" s="12" t="s">
        <v>1155</v>
      </c>
      <c r="E46" s="208">
        <f>ROUND(N(data!AU59), 0)</f>
        <v>0</v>
      </c>
      <c r="F46" s="311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1">
        <f>ROUND(N(data!AU94), 2)</f>
        <v>0</v>
      </c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</row>
    <row r="47" spans="1:89" s="11" customFormat="1" ht="12.65" customHeight="1" x14ac:dyDescent="0.35">
      <c r="A47" s="12" t="str">
        <f>RIGHT(data!$C$97,3)</f>
        <v>183</v>
      </c>
      <c r="B47" s="210" t="str">
        <f>RIGHT(data!$C$96,4)</f>
        <v>2022</v>
      </c>
      <c r="C47" s="12">
        <f>data!AV$55</f>
        <v>7490</v>
      </c>
      <c r="D47" s="12" t="s">
        <v>1155</v>
      </c>
      <c r="E47" s="208">
        <f>ROUND(N(data!AV59), 0)</f>
        <v>0</v>
      </c>
      <c r="F47" s="311">
        <f>ROUND(N(data!AV60), 2)</f>
        <v>39.85</v>
      </c>
      <c r="G47" s="208">
        <f>ROUND(N(data!AV61), 0)</f>
        <v>4808286</v>
      </c>
      <c r="H47" s="208">
        <f>ROUND(N(data!AV62), 0)</f>
        <v>846060</v>
      </c>
      <c r="I47" s="208">
        <f>ROUND(N(data!AV63), 0)</f>
        <v>1297920</v>
      </c>
      <c r="J47" s="208">
        <f>ROUND(N(data!AV64), 0)</f>
        <v>655261</v>
      </c>
      <c r="K47" s="208">
        <f>ROUND(N(data!AV65), 0)</f>
        <v>0</v>
      </c>
      <c r="L47" s="208">
        <f>ROUND(N(data!AV66), 0)</f>
        <v>68506</v>
      </c>
      <c r="M47" s="208">
        <f>ROUND(N(data!AV67), 0)</f>
        <v>223287</v>
      </c>
      <c r="N47" s="208">
        <f>ROUND(N(data!AV68), 0)</f>
        <v>179995</v>
      </c>
      <c r="O47" s="208">
        <f>ROUND(N(data!AV69), 0)</f>
        <v>148580</v>
      </c>
      <c r="P47" s="208">
        <f>ROUND(N(data!AV70), 0)</f>
        <v>0</v>
      </c>
      <c r="Q47" s="208">
        <f>ROUND(N(data!AV71), 0)</f>
        <v>0</v>
      </c>
      <c r="R47" s="208">
        <f>ROUND(N(data!AV72), 0)</f>
        <v>3249</v>
      </c>
      <c r="S47" s="208">
        <f>ROUND(N(data!AV73), 0)</f>
        <v>94103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4672</v>
      </c>
      <c r="AA47" s="208">
        <f>ROUND(N(data!AV81), 0)</f>
        <v>1144</v>
      </c>
      <c r="AB47" s="208">
        <f>ROUND(N(data!AV82), 0)</f>
        <v>30672</v>
      </c>
      <c r="AC47" s="208">
        <f>ROUND(N(data!AV83), 0)</f>
        <v>14739</v>
      </c>
      <c r="AD47" s="208">
        <f>ROUND(N(data!AV84), 0)</f>
        <v>14729</v>
      </c>
      <c r="AE47" s="208">
        <f>ROUND(N(data!AV89), 0)</f>
        <v>33016330</v>
      </c>
      <c r="AF47" s="208">
        <f>ROUND(N(data!AV87), 0)</f>
        <v>10721896</v>
      </c>
      <c r="AG47" s="208">
        <f>ROUND(N(data!AV90), 0)</f>
        <v>2583</v>
      </c>
      <c r="AH47" s="208">
        <f>ROUND(N(data!AV91), 0)</f>
        <v>0</v>
      </c>
      <c r="AI47" s="208">
        <f>ROUND(N(data!AV92), 0)</f>
        <v>0</v>
      </c>
      <c r="AJ47" s="208">
        <f>ROUND(N(data!AV93), 0)</f>
        <v>14320</v>
      </c>
      <c r="AK47" s="311">
        <f>ROUND(N(data!AV94), 2)</f>
        <v>8.91</v>
      </c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</row>
    <row r="48" spans="1:89" s="11" customFormat="1" ht="12.65" customHeight="1" x14ac:dyDescent="0.35">
      <c r="A48" s="12" t="str">
        <f>RIGHT(data!$C$97,3)</f>
        <v>183</v>
      </c>
      <c r="B48" s="210" t="str">
        <f>RIGHT(data!$C$96,4)</f>
        <v>2022</v>
      </c>
      <c r="C48" s="12">
        <f>data!AW$55</f>
        <v>8200</v>
      </c>
      <c r="D48" s="12" t="s">
        <v>1155</v>
      </c>
      <c r="E48" s="208">
        <f>ROUND(N(data!AW59), 0)</f>
        <v>0</v>
      </c>
      <c r="F48" s="311">
        <f>ROUND(N(data!AW60), 2)</f>
        <v>29.41</v>
      </c>
      <c r="G48" s="208">
        <f>ROUND(N(data!AW61), 0)</f>
        <v>4049599</v>
      </c>
      <c r="H48" s="208">
        <f>ROUND(N(data!AW62), 0)</f>
        <v>567451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35849</v>
      </c>
      <c r="M48" s="208">
        <f>ROUND(N(data!AW67), 0)</f>
        <v>0</v>
      </c>
      <c r="N48" s="208">
        <f>ROUND(N(data!AW68), 0)</f>
        <v>0</v>
      </c>
      <c r="O48" s="208">
        <f>ROUND(N(data!AW69), 0)</f>
        <v>48068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46730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1338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1">
        <f>ROUND(N(data!AW94), 2)</f>
        <v>15.05</v>
      </c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</row>
    <row r="49" spans="1:89" s="11" customFormat="1" ht="12.65" customHeight="1" x14ac:dyDescent="0.35">
      <c r="A49" s="12" t="str">
        <f>RIGHT(data!$C$97,3)</f>
        <v>183</v>
      </c>
      <c r="B49" s="210" t="str">
        <f>RIGHT(data!$C$96,4)</f>
        <v>2022</v>
      </c>
      <c r="C49" s="12">
        <f>data!AX$55</f>
        <v>8310</v>
      </c>
      <c r="D49" s="12" t="s">
        <v>1155</v>
      </c>
      <c r="E49" s="208">
        <f>ROUND(N(data!AX59), 0)</f>
        <v>0</v>
      </c>
      <c r="F49" s="311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1">
        <f>ROUND(N(data!AX94), 2)</f>
        <v>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</row>
    <row r="50" spans="1:89" s="11" customFormat="1" ht="12.65" customHeight="1" x14ac:dyDescent="0.35">
      <c r="A50" s="12" t="str">
        <f>RIGHT(data!$C$97,3)</f>
        <v>183</v>
      </c>
      <c r="B50" s="210" t="str">
        <f>RIGHT(data!$C$96,4)</f>
        <v>2022</v>
      </c>
      <c r="C50" s="12">
        <f>data!AY$55</f>
        <v>8320</v>
      </c>
      <c r="D50" s="12" t="s">
        <v>1155</v>
      </c>
      <c r="E50" s="208">
        <f>ROUND(N(data!AY59), 0)</f>
        <v>154162</v>
      </c>
      <c r="F50" s="311">
        <f>ROUND(N(data!AY60), 2)</f>
        <v>30.1</v>
      </c>
      <c r="G50" s="208">
        <f>ROUND(N(data!AY61), 0)</f>
        <v>1830464</v>
      </c>
      <c r="H50" s="208">
        <f>ROUND(N(data!AY62), 0)</f>
        <v>669973</v>
      </c>
      <c r="I50" s="208">
        <f>ROUND(N(data!AY63), 0)</f>
        <v>0</v>
      </c>
      <c r="J50" s="208">
        <f>ROUND(N(data!AY64), 0)</f>
        <v>678988</v>
      </c>
      <c r="K50" s="208">
        <f>ROUND(N(data!AY65), 0)</f>
        <v>0</v>
      </c>
      <c r="L50" s="208">
        <f>ROUND(N(data!AY66), 0)</f>
        <v>35074</v>
      </c>
      <c r="M50" s="208">
        <f>ROUND(N(data!AY67), 0)</f>
        <v>123077</v>
      </c>
      <c r="N50" s="208">
        <f>ROUND(N(data!AY68), 0)</f>
        <v>0</v>
      </c>
      <c r="O50" s="208">
        <f>ROUND(N(data!AY69), 0)</f>
        <v>78357</v>
      </c>
      <c r="P50" s="208">
        <f>ROUND(N(data!AY70), 0)</f>
        <v>0</v>
      </c>
      <c r="Q50" s="208">
        <f>ROUND(N(data!AY71), 0)</f>
        <v>0</v>
      </c>
      <c r="R50" s="208">
        <f>ROUND(N(data!AY72), 0)</f>
        <v>1616</v>
      </c>
      <c r="S50" s="208">
        <f>ROUND(N(data!AY73), 0)</f>
        <v>39124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32610</v>
      </c>
      <c r="AC50" s="208">
        <f>ROUND(N(data!AY83), 0)</f>
        <v>5006</v>
      </c>
      <c r="AD50" s="208">
        <f>ROUND(N(data!AY84), 0)</f>
        <v>868273</v>
      </c>
      <c r="AE50" s="208">
        <f>ROUND(N(data!AY89), 0)</f>
        <v>0</v>
      </c>
      <c r="AF50" s="208">
        <f>ROUND(N(data!AY87), 0)</f>
        <v>0</v>
      </c>
      <c r="AG50" s="208">
        <f>ROUND(N(data!AY90), 0)</f>
        <v>5981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1">
        <f>ROUND(N(data!AY94), 2)</f>
        <v>0</v>
      </c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</row>
    <row r="51" spans="1:89" s="11" customFormat="1" ht="12.65" customHeight="1" x14ac:dyDescent="0.35">
      <c r="A51" s="12" t="str">
        <f>RIGHT(data!$C$97,3)</f>
        <v>183</v>
      </c>
      <c r="B51" s="210" t="str">
        <f>RIGHT(data!$C$96,4)</f>
        <v>2022</v>
      </c>
      <c r="C51" s="12">
        <f>data!AZ$55</f>
        <v>8330</v>
      </c>
      <c r="D51" s="12" t="s">
        <v>1155</v>
      </c>
      <c r="E51" s="208">
        <f>ROUND(N(data!AZ59), 0)</f>
        <v>0</v>
      </c>
      <c r="F51" s="311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1">
        <f>ROUND(N(data!AZ94), 2)</f>
        <v>0</v>
      </c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</row>
    <row r="52" spans="1:89" s="11" customFormat="1" ht="12.65" customHeight="1" x14ac:dyDescent="0.35">
      <c r="A52" s="12" t="str">
        <f>RIGHT(data!$C$97,3)</f>
        <v>183</v>
      </c>
      <c r="B52" s="210" t="str">
        <f>RIGHT(data!$C$96,4)</f>
        <v>2022</v>
      </c>
      <c r="C52" s="12">
        <f>data!BA$55</f>
        <v>8350</v>
      </c>
      <c r="D52" s="12" t="s">
        <v>1155</v>
      </c>
      <c r="E52" s="208">
        <f>ROUND(N(data!BA59), 0)</f>
        <v>0</v>
      </c>
      <c r="F52" s="311">
        <f>ROUND(N(data!BA60), 2)</f>
        <v>1.1599999999999999</v>
      </c>
      <c r="G52" s="208">
        <f>ROUND(N(data!BA61), 0)</f>
        <v>57741</v>
      </c>
      <c r="H52" s="208">
        <f>ROUND(N(data!BA62), 0)</f>
        <v>24919</v>
      </c>
      <c r="I52" s="208">
        <f>ROUND(N(data!BA63), 0)</f>
        <v>0</v>
      </c>
      <c r="J52" s="208">
        <f>ROUND(N(data!BA64), 0)</f>
        <v>11745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169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169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1">
        <f>ROUND(N(data!BA94), 2)</f>
        <v>0</v>
      </c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</row>
    <row r="53" spans="1:89" s="11" customFormat="1" ht="12.65" customHeight="1" x14ac:dyDescent="0.35">
      <c r="A53" s="12" t="str">
        <f>RIGHT(data!$C$97,3)</f>
        <v>183</v>
      </c>
      <c r="B53" s="210" t="str">
        <f>RIGHT(data!$C$96,4)</f>
        <v>2022</v>
      </c>
      <c r="C53" s="12">
        <f>data!BB$55</f>
        <v>8360</v>
      </c>
      <c r="D53" s="12" t="s">
        <v>1155</v>
      </c>
      <c r="E53" s="208">
        <f>ROUND(N(data!BB59), 0)</f>
        <v>0</v>
      </c>
      <c r="F53" s="311">
        <f>ROUND(N(data!BB60), 2)</f>
        <v>11.08</v>
      </c>
      <c r="G53" s="208">
        <f>ROUND(N(data!BB61), 0)</f>
        <v>1312069</v>
      </c>
      <c r="H53" s="208">
        <f>ROUND(N(data!BB62), 0)</f>
        <v>270898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15933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15382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551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1">
        <f>ROUND(N(data!BB94), 2)</f>
        <v>0</v>
      </c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</row>
    <row r="54" spans="1:89" s="11" customFormat="1" ht="12.65" customHeight="1" x14ac:dyDescent="0.35">
      <c r="A54" s="12" t="str">
        <f>RIGHT(data!$C$97,3)</f>
        <v>183</v>
      </c>
      <c r="B54" s="210" t="str">
        <f>RIGHT(data!$C$96,4)</f>
        <v>2022</v>
      </c>
      <c r="C54" s="12">
        <f>data!BC$55</f>
        <v>8370</v>
      </c>
      <c r="D54" s="12" t="s">
        <v>1155</v>
      </c>
      <c r="E54" s="208">
        <f>ROUND(N(data!BC59), 0)</f>
        <v>0</v>
      </c>
      <c r="F54" s="311">
        <f>ROUND(N(data!BC60), 2)</f>
        <v>6.69</v>
      </c>
      <c r="G54" s="208">
        <f>ROUND(N(data!BC61), 0)</f>
        <v>309602</v>
      </c>
      <c r="H54" s="208">
        <f>ROUND(N(data!BC62), 0)</f>
        <v>142515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22690</v>
      </c>
      <c r="N54" s="208">
        <f>ROUND(N(data!BC68), 0)</f>
        <v>0</v>
      </c>
      <c r="O54" s="208">
        <f>ROUND(N(data!BC69), 0)</f>
        <v>15253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5262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548</v>
      </c>
      <c r="AA54" s="208">
        <f>ROUND(N(data!BC81), 0)</f>
        <v>0</v>
      </c>
      <c r="AB54" s="208">
        <f>ROUND(N(data!BC82), 0)</f>
        <v>4241</v>
      </c>
      <c r="AC54" s="208">
        <f>ROUND(N(data!BC83), 0)</f>
        <v>5203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778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1">
        <f>ROUND(N(data!BC94), 2)</f>
        <v>0</v>
      </c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</row>
    <row r="55" spans="1:89" s="11" customFormat="1" ht="12.65" customHeight="1" x14ac:dyDescent="0.35">
      <c r="A55" s="12" t="str">
        <f>RIGHT(data!$C$97,3)</f>
        <v>183</v>
      </c>
      <c r="B55" s="210" t="str">
        <f>RIGHT(data!$C$96,4)</f>
        <v>2022</v>
      </c>
      <c r="C55" s="12">
        <f>data!BD$55</f>
        <v>8420</v>
      </c>
      <c r="D55" s="12" t="s">
        <v>1155</v>
      </c>
      <c r="E55" s="208">
        <f>ROUND(N(data!BD59), 0)</f>
        <v>0</v>
      </c>
      <c r="F55" s="311">
        <f>ROUND(N(data!BD60), 2)</f>
        <v>10.72</v>
      </c>
      <c r="G55" s="208">
        <f>ROUND(N(data!BD61), 0)</f>
        <v>571285</v>
      </c>
      <c r="H55" s="208">
        <f>ROUND(N(data!BD62), 0)</f>
        <v>234322</v>
      </c>
      <c r="I55" s="208">
        <f>ROUND(N(data!BD63), 0)</f>
        <v>0</v>
      </c>
      <c r="J55" s="208">
        <f>ROUND(N(data!BD64), 0)</f>
        <v>136658</v>
      </c>
      <c r="K55" s="208">
        <f>ROUND(N(data!BD65), 0)</f>
        <v>0</v>
      </c>
      <c r="L55" s="208">
        <f>ROUND(N(data!BD66), 0)</f>
        <v>2019</v>
      </c>
      <c r="M55" s="208">
        <f>ROUND(N(data!BD67), 0)</f>
        <v>19662</v>
      </c>
      <c r="N55" s="208">
        <f>ROUND(N(data!BD68), 0)</f>
        <v>8760</v>
      </c>
      <c r="O55" s="208">
        <f>ROUND(N(data!BD69), 0)</f>
        <v>16521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9331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6402</v>
      </c>
      <c r="AC55" s="208">
        <f>ROUND(N(data!BD83), 0)</f>
        <v>789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1174</v>
      </c>
      <c r="AH55" s="208">
        <f>ROUND(N(data!BD91), 0)</f>
        <v>0</v>
      </c>
      <c r="AI55" s="208">
        <f>ROUND(N(data!BD92), 0)</f>
        <v>0</v>
      </c>
      <c r="AJ55" s="208">
        <f>ROUND(N(data!BD93), 0)</f>
        <v>1959</v>
      </c>
      <c r="AK55" s="311">
        <f>ROUND(N(data!BD94), 2)</f>
        <v>0</v>
      </c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</row>
    <row r="56" spans="1:89" s="11" customFormat="1" ht="12.65" customHeight="1" x14ac:dyDescent="0.35">
      <c r="A56" s="12" t="str">
        <f>RIGHT(data!$C$97,3)</f>
        <v>183</v>
      </c>
      <c r="B56" s="210" t="str">
        <f>RIGHT(data!$C$96,4)</f>
        <v>2022</v>
      </c>
      <c r="C56" s="12">
        <f>data!BE$55</f>
        <v>8430</v>
      </c>
      <c r="D56" s="12" t="s">
        <v>1155</v>
      </c>
      <c r="E56" s="208">
        <f>ROUND(N(data!BE59), 0)</f>
        <v>212765</v>
      </c>
      <c r="F56" s="311">
        <f>ROUND(N(data!BE60), 2)</f>
        <v>10.37</v>
      </c>
      <c r="G56" s="208">
        <f>ROUND(N(data!BE61), 0)</f>
        <v>1147509</v>
      </c>
      <c r="H56" s="208">
        <f>ROUND(N(data!BE62), 0)</f>
        <v>273799</v>
      </c>
      <c r="I56" s="208">
        <f>ROUND(N(data!BE63), 0)</f>
        <v>5459</v>
      </c>
      <c r="J56" s="208">
        <f>ROUND(N(data!BE64), 0)</f>
        <v>63194</v>
      </c>
      <c r="K56" s="208">
        <f>ROUND(N(data!BE65), 0)</f>
        <v>0</v>
      </c>
      <c r="L56" s="208">
        <f>ROUND(N(data!BE66), 0)</f>
        <v>725293</v>
      </c>
      <c r="M56" s="208">
        <f>ROUND(N(data!BE67), 0)</f>
        <v>852974</v>
      </c>
      <c r="N56" s="208">
        <f>ROUND(N(data!BE68), 0)</f>
        <v>7702</v>
      </c>
      <c r="O56" s="208">
        <f>ROUND(N(data!BE69), 0)</f>
        <v>531932</v>
      </c>
      <c r="P56" s="208">
        <f>ROUND(N(data!BE70), 0)</f>
        <v>0</v>
      </c>
      <c r="Q56" s="208">
        <f>ROUND(N(data!BE71), 0)</f>
        <v>0</v>
      </c>
      <c r="R56" s="208">
        <f>ROUND(N(data!BE72), 0)</f>
        <v>2004</v>
      </c>
      <c r="S56" s="208">
        <f>ROUND(N(data!BE73), 0)</f>
        <v>37493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149</v>
      </c>
      <c r="AA56" s="208">
        <f>ROUND(N(data!BE81), 0)</f>
        <v>1433</v>
      </c>
      <c r="AB56" s="208">
        <f>ROUND(N(data!BE82), 0)</f>
        <v>454020</v>
      </c>
      <c r="AC56" s="208">
        <f>ROUND(N(data!BE83), 0)</f>
        <v>36834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50282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1">
        <f>ROUND(N(data!BE94), 2)</f>
        <v>0</v>
      </c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</row>
    <row r="57" spans="1:89" s="11" customFormat="1" ht="12.65" customHeight="1" x14ac:dyDescent="0.35">
      <c r="A57" s="12" t="str">
        <f>RIGHT(data!$C$97,3)</f>
        <v>183</v>
      </c>
      <c r="B57" s="210" t="str">
        <f>RIGHT(data!$C$96,4)</f>
        <v>2022</v>
      </c>
      <c r="C57" s="12">
        <f>data!BF$55</f>
        <v>8460</v>
      </c>
      <c r="D57" s="12" t="s">
        <v>1155</v>
      </c>
      <c r="E57" s="208">
        <f>ROUND(N(data!BF59), 0)</f>
        <v>0</v>
      </c>
      <c r="F57" s="311">
        <f>ROUND(N(data!BF60), 2)</f>
        <v>33.24</v>
      </c>
      <c r="G57" s="208">
        <f>ROUND(N(data!BF61), 0)</f>
        <v>1954958</v>
      </c>
      <c r="H57" s="208">
        <f>ROUND(N(data!BF62), 0)</f>
        <v>726210</v>
      </c>
      <c r="I57" s="208">
        <f>ROUND(N(data!BF63), 0)</f>
        <v>0</v>
      </c>
      <c r="J57" s="208">
        <f>ROUND(N(data!BF64), 0)</f>
        <v>140566</v>
      </c>
      <c r="K57" s="208">
        <f>ROUND(N(data!BF65), 0)</f>
        <v>0</v>
      </c>
      <c r="L57" s="208">
        <f>ROUND(N(data!BF66), 0)</f>
        <v>118759</v>
      </c>
      <c r="M57" s="208">
        <f>ROUND(N(data!BF67), 0)</f>
        <v>41803</v>
      </c>
      <c r="N57" s="208">
        <f>ROUND(N(data!BF68), 0)</f>
        <v>0</v>
      </c>
      <c r="O57" s="208">
        <f>ROUND(N(data!BF69), 0)</f>
        <v>326684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37510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12186</v>
      </c>
      <c r="AC57" s="208">
        <f>ROUND(N(data!BF83), 0)</f>
        <v>276988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2235</v>
      </c>
      <c r="AH57" s="208">
        <f>ROUND(N(data!BF91), 0)</f>
        <v>0</v>
      </c>
      <c r="AI57" s="208">
        <f>ROUND(N(data!BF92), 0)</f>
        <v>0</v>
      </c>
      <c r="AJ57" s="208">
        <f>ROUND(N(data!BF93), 0)</f>
        <v>47824</v>
      </c>
      <c r="AK57" s="311">
        <f>ROUND(N(data!BF94), 2)</f>
        <v>0</v>
      </c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</row>
    <row r="58" spans="1:89" s="11" customFormat="1" ht="12.65" customHeight="1" x14ac:dyDescent="0.35">
      <c r="A58" s="12" t="str">
        <f>RIGHT(data!$C$97,3)</f>
        <v>183</v>
      </c>
      <c r="B58" s="210" t="str">
        <f>RIGHT(data!$C$96,4)</f>
        <v>2022</v>
      </c>
      <c r="C58" s="12">
        <f>data!BG$55</f>
        <v>8470</v>
      </c>
      <c r="D58" s="12" t="s">
        <v>1155</v>
      </c>
      <c r="E58" s="208">
        <f>ROUND(N(data!BG59), 0)</f>
        <v>0</v>
      </c>
      <c r="F58" s="311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1">
        <f>ROUND(N(data!BG94), 2)</f>
        <v>0</v>
      </c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</row>
    <row r="59" spans="1:89" s="11" customFormat="1" ht="12.65" customHeight="1" x14ac:dyDescent="0.35">
      <c r="A59" s="12" t="str">
        <f>RIGHT(data!$C$97,3)</f>
        <v>183</v>
      </c>
      <c r="B59" s="210" t="str">
        <f>RIGHT(data!$C$96,4)</f>
        <v>2022</v>
      </c>
      <c r="C59" s="12">
        <f>data!BH$55</f>
        <v>8480</v>
      </c>
      <c r="D59" s="12" t="s">
        <v>1155</v>
      </c>
      <c r="E59" s="208">
        <f>ROUND(N(data!BH59), 0)</f>
        <v>0</v>
      </c>
      <c r="F59" s="311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1">
        <f>ROUND(N(data!BH94), 2)</f>
        <v>0</v>
      </c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</row>
    <row r="60" spans="1:89" s="11" customFormat="1" ht="12.65" customHeight="1" x14ac:dyDescent="0.35">
      <c r="A60" s="12" t="str">
        <f>RIGHT(data!$C$97,3)</f>
        <v>183</v>
      </c>
      <c r="B60" s="210" t="str">
        <f>RIGHT(data!$C$96,4)</f>
        <v>2022</v>
      </c>
      <c r="C60" s="12">
        <f>data!BI$55</f>
        <v>8490</v>
      </c>
      <c r="D60" s="12" t="s">
        <v>1155</v>
      </c>
      <c r="E60" s="208">
        <f>ROUND(N(data!BI59), 0)</f>
        <v>0</v>
      </c>
      <c r="F60" s="311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1">
        <f>ROUND(N(data!BI94), 2)</f>
        <v>0</v>
      </c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</row>
    <row r="61" spans="1:89" s="11" customFormat="1" ht="12.65" customHeight="1" x14ac:dyDescent="0.35">
      <c r="A61" s="12" t="str">
        <f>RIGHT(data!$C$97,3)</f>
        <v>183</v>
      </c>
      <c r="B61" s="210" t="str">
        <f>RIGHT(data!$C$96,4)</f>
        <v>2022</v>
      </c>
      <c r="C61" s="12">
        <f>data!BJ$55</f>
        <v>8510</v>
      </c>
      <c r="D61" s="12" t="s">
        <v>1155</v>
      </c>
      <c r="E61" s="208">
        <f>ROUND(N(data!BJ59), 0)</f>
        <v>0</v>
      </c>
      <c r="F61" s="311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1">
        <f>ROUND(N(data!BJ94), 2)</f>
        <v>0</v>
      </c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</row>
    <row r="62" spans="1:89" s="11" customFormat="1" ht="12.65" customHeight="1" x14ac:dyDescent="0.35">
      <c r="A62" s="12" t="str">
        <f>RIGHT(data!$C$97,3)</f>
        <v>183</v>
      </c>
      <c r="B62" s="210" t="str">
        <f>RIGHT(data!$C$96,4)</f>
        <v>2022</v>
      </c>
      <c r="C62" s="12">
        <f>data!BK$55</f>
        <v>8530</v>
      </c>
      <c r="D62" s="12" t="s">
        <v>1155</v>
      </c>
      <c r="E62" s="208">
        <f>ROUND(N(data!BK59), 0)</f>
        <v>0</v>
      </c>
      <c r="F62" s="311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1">
        <f>ROUND(N(data!BK94), 2)</f>
        <v>0</v>
      </c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</row>
    <row r="63" spans="1:89" s="11" customFormat="1" ht="12.65" customHeight="1" x14ac:dyDescent="0.35">
      <c r="A63" s="12" t="str">
        <f>RIGHT(data!$C$97,3)</f>
        <v>183</v>
      </c>
      <c r="B63" s="210" t="str">
        <f>RIGHT(data!$C$96,4)</f>
        <v>2022</v>
      </c>
      <c r="C63" s="12">
        <f>data!BL$55</f>
        <v>8560</v>
      </c>
      <c r="D63" s="12" t="s">
        <v>1155</v>
      </c>
      <c r="E63" s="208">
        <f>ROUND(N(data!BL59), 0)</f>
        <v>0</v>
      </c>
      <c r="F63" s="311">
        <f>ROUND(N(data!BL60), 2)</f>
        <v>2.13</v>
      </c>
      <c r="G63" s="208">
        <f>ROUND(N(data!BL61), 0)</f>
        <v>859134</v>
      </c>
      <c r="H63" s="208">
        <f>ROUND(N(data!BL62), 0)</f>
        <v>322183</v>
      </c>
      <c r="I63" s="208">
        <f>ROUND(N(data!BL63), 0)</f>
        <v>0</v>
      </c>
      <c r="J63" s="208">
        <f>ROUND(N(data!BL64), 0)</f>
        <v>34336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14301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14301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1">
        <f>ROUND(N(data!BL94), 2)</f>
        <v>0</v>
      </c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</row>
    <row r="64" spans="1:89" s="11" customFormat="1" ht="12.65" customHeight="1" x14ac:dyDescent="0.35">
      <c r="A64" s="12" t="str">
        <f>RIGHT(data!$C$97,3)</f>
        <v>183</v>
      </c>
      <c r="B64" s="210" t="str">
        <f>RIGHT(data!$C$96,4)</f>
        <v>2022</v>
      </c>
      <c r="C64" s="12">
        <f>data!BM$55</f>
        <v>8590</v>
      </c>
      <c r="D64" s="12" t="s">
        <v>1155</v>
      </c>
      <c r="E64" s="208">
        <f>ROUND(N(data!BM59), 0)</f>
        <v>0</v>
      </c>
      <c r="F64" s="311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1">
        <f>ROUND(N(data!BM94), 2)</f>
        <v>0</v>
      </c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</row>
    <row r="65" spans="1:89" s="11" customFormat="1" ht="12.65" customHeight="1" x14ac:dyDescent="0.35">
      <c r="A65" s="12" t="str">
        <f>RIGHT(data!$C$97,3)</f>
        <v>183</v>
      </c>
      <c r="B65" s="210" t="str">
        <f>RIGHT(data!$C$96,4)</f>
        <v>2022</v>
      </c>
      <c r="C65" s="12">
        <f>data!BN$55</f>
        <v>8610</v>
      </c>
      <c r="D65" s="12" t="s">
        <v>1155</v>
      </c>
      <c r="E65" s="208">
        <f>ROUND(N(data!BN59), 0)</f>
        <v>0</v>
      </c>
      <c r="F65" s="311">
        <f>ROUND(N(data!BN60), 2)</f>
        <v>14.98</v>
      </c>
      <c r="G65" s="208">
        <f>ROUND(N(data!BN61), 0)</f>
        <v>4374615</v>
      </c>
      <c r="H65" s="208">
        <f>ROUND(N(data!BN62), 0)</f>
        <v>387579</v>
      </c>
      <c r="I65" s="208">
        <f>ROUND(N(data!BN63), 0)</f>
        <v>3676694</v>
      </c>
      <c r="J65" s="208">
        <f>ROUND(N(data!BN64), 0)</f>
        <v>44026</v>
      </c>
      <c r="K65" s="208">
        <f>ROUND(N(data!BN65), 0)</f>
        <v>0</v>
      </c>
      <c r="L65" s="208">
        <f>ROUND(N(data!BN66), 0)</f>
        <v>31213746</v>
      </c>
      <c r="M65" s="208">
        <f>ROUND(N(data!BN67), 0)</f>
        <v>328162</v>
      </c>
      <c r="N65" s="208">
        <f>ROUND(N(data!BN68), 0)</f>
        <v>155703</v>
      </c>
      <c r="O65" s="208">
        <f>ROUND(N(data!BN69), 0)</f>
        <v>374585</v>
      </c>
      <c r="P65" s="208">
        <f>ROUND(N(data!BN70), 0)</f>
        <v>0</v>
      </c>
      <c r="Q65" s="208">
        <f>ROUND(N(data!BN71), 0)</f>
        <v>0</v>
      </c>
      <c r="R65" s="208">
        <f>ROUND(N(data!BN72), 0)</f>
        <v>1359</v>
      </c>
      <c r="S65" s="208">
        <f>ROUND(N(data!BN73), 0)</f>
        <v>78451</v>
      </c>
      <c r="T65" s="208">
        <f>ROUND(N(data!BN74), 0)</f>
        <v>0</v>
      </c>
      <c r="U65" s="208">
        <f>ROUND(N(data!BN75), 0)</f>
        <v>550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-38580</v>
      </c>
      <c r="Z65" s="208">
        <f>ROUND(N(data!BN80), 0)</f>
        <v>81717</v>
      </c>
      <c r="AA65" s="208">
        <f>ROUND(N(data!BN81), 0)</f>
        <v>7788</v>
      </c>
      <c r="AB65" s="208">
        <f>ROUND(N(data!BN82), 0)</f>
        <v>33700</v>
      </c>
      <c r="AC65" s="208">
        <f>ROUND(N(data!BN83), 0)</f>
        <v>209599</v>
      </c>
      <c r="AD65" s="208">
        <f>ROUND(N(data!BN84), 0)</f>
        <v>79185</v>
      </c>
      <c r="AE65" s="208">
        <f>ROUND(N(data!BN89), 0)</f>
        <v>0</v>
      </c>
      <c r="AF65" s="208">
        <f>ROUND(N(data!BN87), 0)</f>
        <v>0</v>
      </c>
      <c r="AG65" s="208">
        <f>ROUND(N(data!BN90), 0)</f>
        <v>5316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1">
        <f>ROUND(N(data!BN94), 2)</f>
        <v>0.01</v>
      </c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</row>
    <row r="66" spans="1:89" s="11" customFormat="1" ht="12.65" customHeight="1" x14ac:dyDescent="0.35">
      <c r="A66" s="12" t="str">
        <f>RIGHT(data!$C$97,3)</f>
        <v>183</v>
      </c>
      <c r="B66" s="210" t="str">
        <f>RIGHT(data!$C$96,4)</f>
        <v>2022</v>
      </c>
      <c r="C66" s="12">
        <f>data!BO$55</f>
        <v>8620</v>
      </c>
      <c r="D66" s="12" t="s">
        <v>1155</v>
      </c>
      <c r="E66" s="208">
        <f>ROUND(N(data!BO59), 0)</f>
        <v>0</v>
      </c>
      <c r="F66" s="311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1">
        <f>ROUND(N(data!BO94), 2)</f>
        <v>0</v>
      </c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</row>
    <row r="67" spans="1:89" s="11" customFormat="1" ht="12.65" customHeight="1" x14ac:dyDescent="0.35">
      <c r="A67" s="12" t="str">
        <f>RIGHT(data!$C$97,3)</f>
        <v>183</v>
      </c>
      <c r="B67" s="210" t="str">
        <f>RIGHT(data!$C$96,4)</f>
        <v>2022</v>
      </c>
      <c r="C67" s="12">
        <f>data!BP$55</f>
        <v>8630</v>
      </c>
      <c r="D67" s="12" t="s">
        <v>1155</v>
      </c>
      <c r="E67" s="208">
        <f>ROUND(N(data!BP59), 0)</f>
        <v>0</v>
      </c>
      <c r="F67" s="311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1">
        <f>ROUND(N(data!BP94), 2)</f>
        <v>0</v>
      </c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</row>
    <row r="68" spans="1:89" s="11" customFormat="1" ht="12.65" customHeight="1" x14ac:dyDescent="0.35">
      <c r="A68" s="12" t="str">
        <f>RIGHT(data!$C$97,3)</f>
        <v>183</v>
      </c>
      <c r="B68" s="210" t="str">
        <f>RIGHT(data!$C$96,4)</f>
        <v>2022</v>
      </c>
      <c r="C68" s="12">
        <f>data!BQ$55</f>
        <v>8640</v>
      </c>
      <c r="D68" s="12" t="s">
        <v>1155</v>
      </c>
      <c r="E68" s="208">
        <f>ROUND(N(data!BQ59), 0)</f>
        <v>0</v>
      </c>
      <c r="F68" s="311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1">
        <f>ROUND(N(data!BQ94), 2)</f>
        <v>0</v>
      </c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</row>
    <row r="69" spans="1:89" s="11" customFormat="1" ht="12.65" customHeight="1" x14ac:dyDescent="0.35">
      <c r="A69" s="12" t="str">
        <f>RIGHT(data!$C$97,3)</f>
        <v>183</v>
      </c>
      <c r="B69" s="210" t="str">
        <f>RIGHT(data!$C$96,4)</f>
        <v>2022</v>
      </c>
      <c r="C69" s="12">
        <f>data!BR$55</f>
        <v>8650</v>
      </c>
      <c r="D69" s="12" t="s">
        <v>1155</v>
      </c>
      <c r="E69" s="208">
        <f>ROUND(N(data!BR59), 0)</f>
        <v>0</v>
      </c>
      <c r="F69" s="311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1">
        <f>ROUND(N(data!BR94), 2)</f>
        <v>0</v>
      </c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</row>
    <row r="70" spans="1:89" s="11" customFormat="1" ht="12.65" customHeight="1" x14ac:dyDescent="0.35">
      <c r="A70" s="12" t="str">
        <f>RIGHT(data!$C$97,3)</f>
        <v>183</v>
      </c>
      <c r="B70" s="210" t="str">
        <f>RIGHT(data!$C$96,4)</f>
        <v>2022</v>
      </c>
      <c r="C70" s="12">
        <f>data!BS$55</f>
        <v>8660</v>
      </c>
      <c r="D70" s="12" t="s">
        <v>1155</v>
      </c>
      <c r="E70" s="208">
        <f>ROUND(N(data!BS59), 0)</f>
        <v>0</v>
      </c>
      <c r="F70" s="311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1">
        <f>ROUND(N(data!BS94), 2)</f>
        <v>0</v>
      </c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</row>
    <row r="71" spans="1:89" s="11" customFormat="1" ht="12.65" customHeight="1" x14ac:dyDescent="0.35">
      <c r="A71" s="12" t="str">
        <f>RIGHT(data!$C$97,3)</f>
        <v>183</v>
      </c>
      <c r="B71" s="210" t="str">
        <f>RIGHT(data!$C$96,4)</f>
        <v>2022</v>
      </c>
      <c r="C71" s="12">
        <f>data!BT$55</f>
        <v>8670</v>
      </c>
      <c r="D71" s="12" t="s">
        <v>1155</v>
      </c>
      <c r="E71" s="208">
        <f>ROUND(N(data!BT59), 0)</f>
        <v>0</v>
      </c>
      <c r="F71" s="311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1">
        <f>ROUND(N(data!BT94), 2)</f>
        <v>0</v>
      </c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</row>
    <row r="72" spans="1:89" s="11" customFormat="1" ht="12.65" customHeight="1" x14ac:dyDescent="0.35">
      <c r="A72" s="12" t="str">
        <f>RIGHT(data!$C$97,3)</f>
        <v>183</v>
      </c>
      <c r="B72" s="210" t="str">
        <f>RIGHT(data!$C$96,4)</f>
        <v>2022</v>
      </c>
      <c r="C72" s="12">
        <f>data!BU$55</f>
        <v>8680</v>
      </c>
      <c r="D72" s="12" t="s">
        <v>1155</v>
      </c>
      <c r="E72" s="208">
        <f>ROUND(N(data!BU59), 0)</f>
        <v>0</v>
      </c>
      <c r="F72" s="311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1">
        <f>ROUND(N(data!BU94), 2)</f>
        <v>0</v>
      </c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</row>
    <row r="73" spans="1:89" s="11" customFormat="1" ht="12.65" customHeight="1" x14ac:dyDescent="0.35">
      <c r="A73" s="12" t="str">
        <f>RIGHT(data!$C$97,3)</f>
        <v>183</v>
      </c>
      <c r="B73" s="210" t="str">
        <f>RIGHT(data!$C$96,4)</f>
        <v>2022</v>
      </c>
      <c r="C73" s="12">
        <f>data!BV$55</f>
        <v>8690</v>
      </c>
      <c r="D73" s="12" t="s">
        <v>1155</v>
      </c>
      <c r="E73" s="208">
        <f>ROUND(N(data!BV59), 0)</f>
        <v>0</v>
      </c>
      <c r="F73" s="311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1">
        <f>ROUND(N(data!BV94), 2)</f>
        <v>0</v>
      </c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</row>
    <row r="74" spans="1:89" s="11" customFormat="1" ht="12.65" customHeight="1" x14ac:dyDescent="0.35">
      <c r="A74" s="12" t="str">
        <f>RIGHT(data!$C$97,3)</f>
        <v>183</v>
      </c>
      <c r="B74" s="210" t="str">
        <f>RIGHT(data!$C$96,4)</f>
        <v>2022</v>
      </c>
      <c r="C74" s="12">
        <f>data!BW$55</f>
        <v>8700</v>
      </c>
      <c r="D74" s="12" t="s">
        <v>1155</v>
      </c>
      <c r="E74" s="208">
        <f>ROUND(N(data!BW59), 0)</f>
        <v>0</v>
      </c>
      <c r="F74" s="311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1">
        <f>ROUND(N(data!BW94), 2)</f>
        <v>0</v>
      </c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</row>
    <row r="75" spans="1:89" s="11" customFormat="1" ht="12.65" customHeight="1" x14ac:dyDescent="0.35">
      <c r="A75" s="12" t="str">
        <f>RIGHT(data!$C$97,3)</f>
        <v>183</v>
      </c>
      <c r="B75" s="210" t="str">
        <f>RIGHT(data!$C$96,4)</f>
        <v>2022</v>
      </c>
      <c r="C75" s="12">
        <f>data!BX$55</f>
        <v>8710</v>
      </c>
      <c r="D75" s="12" t="s">
        <v>1155</v>
      </c>
      <c r="E75" s="208">
        <f>ROUND(N(data!BX59), 0)</f>
        <v>0</v>
      </c>
      <c r="F75" s="311">
        <f>ROUND(N(data!BX60), 2)</f>
        <v>11.6</v>
      </c>
      <c r="G75" s="208">
        <f>ROUND(N(data!BX61), 0)</f>
        <v>1695407</v>
      </c>
      <c r="H75" s="208">
        <f>ROUND(N(data!BX62), 0)</f>
        <v>301570</v>
      </c>
      <c r="I75" s="208">
        <f>ROUND(N(data!BX63), 0)</f>
        <v>0</v>
      </c>
      <c r="J75" s="208">
        <f>ROUND(N(data!BX64), 0)</f>
        <v>5486</v>
      </c>
      <c r="K75" s="208">
        <f>ROUND(N(data!BX65), 0)</f>
        <v>0</v>
      </c>
      <c r="L75" s="208">
        <f>ROUND(N(data!BX66), 0)</f>
        <v>10605</v>
      </c>
      <c r="M75" s="208">
        <f>ROUND(N(data!BX67), 0)</f>
        <v>2867</v>
      </c>
      <c r="N75" s="208">
        <f>ROUND(N(data!BX68), 0)</f>
        <v>0</v>
      </c>
      <c r="O75" s="208">
        <f>ROUND(N(data!BX69), 0)</f>
        <v>104939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22545</v>
      </c>
      <c r="T75" s="208">
        <f>ROUND(N(data!BX74), 0)</f>
        <v>0</v>
      </c>
      <c r="U75" s="208">
        <f>ROUND(N(data!BX75), 0)</f>
        <v>76574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44</v>
      </c>
      <c r="AA75" s="208">
        <f>ROUND(N(data!BX81), 0)</f>
        <v>0</v>
      </c>
      <c r="AB75" s="208">
        <f>ROUND(N(data!BX82), 0)</f>
        <v>930</v>
      </c>
      <c r="AC75" s="208">
        <f>ROUND(N(data!BX83), 0)</f>
        <v>4844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171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1">
        <f>ROUND(N(data!BX94), 2)</f>
        <v>4.32</v>
      </c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</row>
    <row r="76" spans="1:89" s="11" customFormat="1" ht="12.65" customHeight="1" x14ac:dyDescent="0.35">
      <c r="A76" s="12" t="str">
        <f>RIGHT(data!$C$97,3)</f>
        <v>183</v>
      </c>
      <c r="B76" s="210" t="str">
        <f>RIGHT(data!$C$96,4)</f>
        <v>2022</v>
      </c>
      <c r="C76" s="12">
        <f>data!BY$55</f>
        <v>8720</v>
      </c>
      <c r="D76" s="12" t="s">
        <v>1155</v>
      </c>
      <c r="E76" s="208">
        <f>ROUND(N(data!BY59), 0)</f>
        <v>0</v>
      </c>
      <c r="F76" s="311">
        <f>ROUND(N(data!BY60), 2)</f>
        <v>4.4400000000000004</v>
      </c>
      <c r="G76" s="208">
        <f>ROUND(N(data!BY61), 0)</f>
        <v>757225</v>
      </c>
      <c r="H76" s="208">
        <f>ROUND(N(data!BY62), 0)</f>
        <v>140180</v>
      </c>
      <c r="I76" s="208">
        <f>ROUND(N(data!BY63), 0)</f>
        <v>183472</v>
      </c>
      <c r="J76" s="208">
        <f>ROUND(N(data!BY64), 0)</f>
        <v>23397</v>
      </c>
      <c r="K76" s="208">
        <f>ROUND(N(data!BY65), 0)</f>
        <v>0</v>
      </c>
      <c r="L76" s="208">
        <f>ROUND(N(data!BY66), 0)</f>
        <v>133853</v>
      </c>
      <c r="M76" s="208">
        <f>ROUND(N(data!BY67), 0)</f>
        <v>45746</v>
      </c>
      <c r="N76" s="208">
        <f>ROUND(N(data!BY68), 0)</f>
        <v>0</v>
      </c>
      <c r="O76" s="208">
        <f>ROUND(N(data!BY69), 0)</f>
        <v>23430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16081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1705</v>
      </c>
      <c r="AA76" s="208">
        <f>ROUND(N(data!BY81), 0)</f>
        <v>0</v>
      </c>
      <c r="AB76" s="208">
        <f>ROUND(N(data!BY82), 0)</f>
        <v>2995</v>
      </c>
      <c r="AC76" s="208">
        <f>ROUND(N(data!BY83), 0)</f>
        <v>2649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549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1">
        <f>ROUND(N(data!BY94), 2)</f>
        <v>0.01</v>
      </c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</row>
    <row r="77" spans="1:89" s="11" customFormat="1" ht="12.65" customHeight="1" x14ac:dyDescent="0.35">
      <c r="A77" s="12" t="str">
        <f>RIGHT(data!$C$97,3)</f>
        <v>183</v>
      </c>
      <c r="B77" s="210" t="str">
        <f>RIGHT(data!$C$96,4)</f>
        <v>2022</v>
      </c>
      <c r="C77" s="12">
        <f>data!BZ$55</f>
        <v>8730</v>
      </c>
      <c r="D77" s="12" t="s">
        <v>1155</v>
      </c>
      <c r="E77" s="208">
        <f>ROUND(N(data!BZ59), 0)</f>
        <v>0</v>
      </c>
      <c r="F77" s="311">
        <f>ROUND(N(data!BZ60), 2)</f>
        <v>3.63</v>
      </c>
      <c r="G77" s="208">
        <f>ROUND(N(data!BZ61), 0)</f>
        <v>542996</v>
      </c>
      <c r="H77" s="208">
        <f>ROUND(N(data!BZ62), 0)</f>
        <v>104821</v>
      </c>
      <c r="I77" s="208">
        <f>ROUND(N(data!BZ63), 0)</f>
        <v>0</v>
      </c>
      <c r="J77" s="208">
        <f>ROUND(N(data!BZ64), 0)</f>
        <v>465</v>
      </c>
      <c r="K77" s="208">
        <f>ROUND(N(data!BZ65), 0)</f>
        <v>0</v>
      </c>
      <c r="L77" s="208">
        <f>ROUND(N(data!BZ66), 0)</f>
        <v>420</v>
      </c>
      <c r="M77" s="208">
        <f>ROUND(N(data!BZ67), 0)</f>
        <v>2077</v>
      </c>
      <c r="N77" s="208">
        <f>ROUND(N(data!BZ68), 0)</f>
        <v>0</v>
      </c>
      <c r="O77" s="208">
        <f>ROUND(N(data!BZ69), 0)</f>
        <v>11891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10148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983</v>
      </c>
      <c r="AA77" s="208">
        <f>ROUND(N(data!BZ81), 0)</f>
        <v>0</v>
      </c>
      <c r="AB77" s="208">
        <f>ROUND(N(data!BZ82), 0)</f>
        <v>677</v>
      </c>
      <c r="AC77" s="208">
        <f>ROUND(N(data!BZ83), 0)</f>
        <v>82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124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1">
        <f>ROUND(N(data!BZ94), 2)</f>
        <v>2.27</v>
      </c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</row>
    <row r="78" spans="1:89" s="11" customFormat="1" ht="12.65" customHeight="1" x14ac:dyDescent="0.35">
      <c r="A78" s="12" t="str">
        <f>RIGHT(data!$C$97,3)</f>
        <v>183</v>
      </c>
      <c r="B78" s="210" t="str">
        <f>RIGHT(data!$C$96,4)</f>
        <v>2022</v>
      </c>
      <c r="C78" s="12">
        <f>data!CA$55</f>
        <v>8740</v>
      </c>
      <c r="D78" s="12" t="s">
        <v>1155</v>
      </c>
      <c r="E78" s="208">
        <f>ROUND(N(data!CA59), 0)</f>
        <v>0</v>
      </c>
      <c r="F78" s="311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1">
        <f>ROUND(N(data!CA94), 2)</f>
        <v>0</v>
      </c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</row>
    <row r="79" spans="1:89" s="11" customFormat="1" ht="12.65" customHeight="1" x14ac:dyDescent="0.35">
      <c r="A79" s="12" t="str">
        <f>RIGHT(data!$C$97,3)</f>
        <v>183</v>
      </c>
      <c r="B79" s="210" t="str">
        <f>RIGHT(data!$C$96,4)</f>
        <v>2022</v>
      </c>
      <c r="C79" s="12">
        <f>data!CB$55</f>
        <v>8770</v>
      </c>
      <c r="D79" s="12" t="s">
        <v>1155</v>
      </c>
      <c r="E79" s="208">
        <f>ROUND(N(data!CB59), 0)</f>
        <v>0</v>
      </c>
      <c r="F79" s="311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1">
        <f>ROUND(N(data!CB94), 2)</f>
        <v>0</v>
      </c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</row>
    <row r="80" spans="1:89" s="11" customFormat="1" ht="12.65" customHeight="1" x14ac:dyDescent="0.35">
      <c r="A80" s="12" t="str">
        <f>RIGHT(data!$C$97,3)</f>
        <v>183</v>
      </c>
      <c r="B80" s="210" t="str">
        <f>RIGHT(data!$C$96,4)</f>
        <v>2022</v>
      </c>
      <c r="C80" s="12">
        <f>data!CC$55</f>
        <v>8790</v>
      </c>
      <c r="D80" s="12" t="s">
        <v>1155</v>
      </c>
      <c r="E80" s="208">
        <f>ROUND(N(data!CC59), 0)</f>
        <v>0</v>
      </c>
      <c r="F80" s="311">
        <f>ROUND(N(data!CC60), 2)</f>
        <v>27.38</v>
      </c>
      <c r="G80" s="208">
        <f>ROUND(N(data!CC61), 0)</f>
        <v>3510049</v>
      </c>
      <c r="H80" s="208">
        <f>ROUND(N(data!CC62), 0)</f>
        <v>0</v>
      </c>
      <c r="I80" s="208">
        <f>ROUND(N(data!CC63), 0)</f>
        <v>4167492</v>
      </c>
      <c r="J80" s="208">
        <f>ROUND(N(data!CC64), 0)</f>
        <v>-264365</v>
      </c>
      <c r="K80" s="208">
        <f>ROUND(N(data!CC65), 0)</f>
        <v>0</v>
      </c>
      <c r="L80" s="208">
        <f>ROUND(N(data!CC66), 0)</f>
        <v>13307041</v>
      </c>
      <c r="M80" s="208">
        <f>ROUND(N(data!CC67), 0)</f>
        <v>0</v>
      </c>
      <c r="N80" s="208">
        <f>ROUND(N(data!CC68), 0)</f>
        <v>3096</v>
      </c>
      <c r="O80" s="208">
        <f>ROUND(N(data!CC69), 0)</f>
        <v>8571323</v>
      </c>
      <c r="P80" s="208">
        <f>ROUND(N(data!CC70), 0)</f>
        <v>0</v>
      </c>
      <c r="Q80" s="208">
        <f>ROUND(N(data!CC71), 0)</f>
        <v>0</v>
      </c>
      <c r="R80" s="208">
        <f>ROUND(N(data!CC72), 0)</f>
        <v>505</v>
      </c>
      <c r="S80" s="208">
        <f>ROUND(N(data!CC73), 0)</f>
        <v>228876</v>
      </c>
      <c r="T80" s="208">
        <f>ROUND(N(data!CC74), 0)</f>
        <v>0</v>
      </c>
      <c r="U80" s="208">
        <f>ROUND(N(data!CC75), 0)</f>
        <v>1929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-8671</v>
      </c>
      <c r="Z80" s="208">
        <f>ROUND(N(data!CC80), 0)</f>
        <v>2152</v>
      </c>
      <c r="AA80" s="208">
        <f>ROUND(N(data!CC81), 0)</f>
        <v>1734860</v>
      </c>
      <c r="AB80" s="208">
        <f>ROUND(N(data!CC82), 0)</f>
        <v>53463</v>
      </c>
      <c r="AC80" s="208">
        <f>ROUND(N(data!CC83), 0)</f>
        <v>6558208</v>
      </c>
      <c r="AD80" s="208">
        <f>ROUND(N(data!CC84), 0)</f>
        <v>65467</v>
      </c>
      <c r="AE80" s="208">
        <f>ROUND(N(data!CC89), 0)</f>
        <v>0</v>
      </c>
      <c r="AF80" s="208">
        <f>ROUND(N(data!CC87), 0)</f>
        <v>0</v>
      </c>
      <c r="AG80" s="208">
        <f>ROUND(N(data!CC90), 0)</f>
        <v>443</v>
      </c>
      <c r="AH80" s="208">
        <f>ROUND(N(data!CC91), 0)</f>
        <v>0</v>
      </c>
      <c r="AI80" s="208">
        <f>ROUND(N(data!CC92), 0)</f>
        <v>0</v>
      </c>
      <c r="AJ80" s="208">
        <f>ROUND(N(data!CC93), 0)</f>
        <v>558</v>
      </c>
      <c r="AK80" s="311">
        <f>ROUND(N(data!CC94), 2)</f>
        <v>0</v>
      </c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